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eitrag\IHK24\Downloads\"/>
    </mc:Choice>
  </mc:AlternateContent>
  <xr:revisionPtr revIDLastSave="0" documentId="13_ncr:1_{3454D165-9F49-46EA-B398-26DCF6C29BF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WJ 2025" sheetId="2" r:id="rId1"/>
    <sheet name="Hilfstabelle" sheetId="1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" l="1"/>
  <c r="G27" i="1" s="1"/>
  <c r="C37" i="1"/>
  <c r="E27" i="1" s="1"/>
  <c r="E17" i="1" l="1"/>
  <c r="E7" i="1"/>
  <c r="E3" i="1"/>
  <c r="E23" i="1" s="1"/>
  <c r="E17" i="2" s="1"/>
  <c r="E13" i="1"/>
  <c r="E28" i="1"/>
  <c r="E29" i="1" s="1"/>
  <c r="G2" i="1"/>
  <c r="G7" i="1"/>
  <c r="G12" i="1"/>
  <c r="G17" i="1"/>
  <c r="G28" i="1"/>
  <c r="G29" i="1" s="1"/>
  <c r="E2" i="1"/>
  <c r="E8" i="1"/>
  <c r="E12" i="1"/>
  <c r="E18" i="1"/>
  <c r="E22" i="1"/>
  <c r="G3" i="1"/>
  <c r="G23" i="1" s="1"/>
  <c r="G17" i="2" s="1"/>
  <c r="G8" i="1"/>
  <c r="G13" i="1"/>
  <c r="G18" i="1"/>
  <c r="G22" i="1" l="1"/>
  <c r="E19" i="1"/>
  <c r="E14" i="1"/>
  <c r="E9" i="1"/>
  <c r="E24" i="1"/>
  <c r="E4" i="1"/>
  <c r="G19" i="1"/>
  <c r="G9" i="1"/>
  <c r="E15" i="2"/>
  <c r="E19" i="2" s="1"/>
  <c r="G14" i="1"/>
  <c r="G4" i="1"/>
  <c r="G15" i="2" l="1"/>
  <c r="G24" i="1"/>
  <c r="G19" i="2" l="1"/>
</calcChain>
</file>

<file path=xl/sharedStrings.xml><?xml version="1.0" encoding="utf-8"?>
<sst xmlns="http://schemas.openxmlformats.org/spreadsheetml/2006/main" count="85" uniqueCount="30">
  <si>
    <t>HRB</t>
  </si>
  <si>
    <t>KGT</t>
  </si>
  <si>
    <t>HRA</t>
  </si>
  <si>
    <t>Spalte1</t>
  </si>
  <si>
    <t>Umlagebetrag</t>
  </si>
  <si>
    <t>Freibetrag (KGT und HRA)</t>
  </si>
  <si>
    <t>Grundbetrag KGT: bis</t>
  </si>
  <si>
    <t>Grundbetrag KGT: über</t>
  </si>
  <si>
    <t>Grundbetrag HRA und HRB: bis</t>
  </si>
  <si>
    <t>Grundbetrag HRA und HRB: über</t>
  </si>
  <si>
    <t>Grundbeitrag:</t>
  </si>
  <si>
    <t>Umlage:</t>
  </si>
  <si>
    <t>Gesamtbeitrag:</t>
  </si>
  <si>
    <t>Verein</t>
  </si>
  <si>
    <t>Grundbetrag Verein: bis</t>
  </si>
  <si>
    <t>Grundbetrag Verein: über</t>
  </si>
  <si>
    <t>Genossenschaft</t>
  </si>
  <si>
    <t>Grundbetrag Genossenschaft: bis</t>
  </si>
  <si>
    <t>Beitragsberechnung KGT (70%)</t>
  </si>
  <si>
    <t>Beitragsberechnung HRA (70%)</t>
  </si>
  <si>
    <t>Beitragsberechnung HRB (70%)</t>
  </si>
  <si>
    <t>Beitragsberechnung Verein (70%)</t>
  </si>
  <si>
    <t>Beitragsberechnung (70%)</t>
  </si>
  <si>
    <t>Beitragsberechnung Genossenschaft (70%)</t>
  </si>
  <si>
    <t>Beitragsberechnung KGT (100%)</t>
  </si>
  <si>
    <t>Beitragsberechnung HRA (100%)</t>
  </si>
  <si>
    <t>Beitragsberechnung HRB (100%)</t>
  </si>
  <si>
    <t>Beitragsberechnung Verein (100%)</t>
  </si>
  <si>
    <t>Beitragsberechnung (100%)</t>
  </si>
  <si>
    <t>Beitragsberechnung Genossenschaft (100%)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</si>
</sst>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#,##0.00_ ;[Red]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Protection="1">
      <protection hidden="1"/>
    </xf>
    <xf numFmtId="0" fontId="3" fillId="0" borderId="0" xfId="0" applyFont="1" applyAlignment="1" applyProtection="1">
      <alignment vertical="center"/>
      <protection hidden="1"/>
    </xf>
    <xf numFmtId="2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164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/>
      <protection hidden="1"/>
    </xf>
    <xf numFmtId="10" fontId="3" fillId="0" borderId="0" xfId="0" applyNumberFormat="1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wrapText="1"/>
      <protection hidden="1"/>
    </xf>
    <xf numFmtId="6" fontId="3" fillId="0" borderId="0" xfId="0" applyNumberFormat="1" applyFont="1" applyAlignment="1" applyProtection="1">
      <alignment horizontal="center"/>
      <protection hidden="1"/>
    </xf>
    <xf numFmtId="8" fontId="3" fillId="0" borderId="0" xfId="0" applyNumberFormat="1" applyFont="1" applyProtection="1">
      <protection hidden="1"/>
    </xf>
    <xf numFmtId="6" fontId="3" fillId="0" borderId="0" xfId="0" applyNumberFormat="1" applyFont="1" applyProtection="1">
      <protection hidden="1"/>
    </xf>
    <xf numFmtId="0" fontId="3" fillId="0" borderId="0" xfId="0" applyFont="1" applyAlignment="1" applyProtection="1">
      <alignment horizontal="right" vertical="center"/>
      <protection hidden="1"/>
    </xf>
    <xf numFmtId="8" fontId="3" fillId="0" borderId="0" xfId="0" applyNumberFormat="1" applyFont="1" applyAlignment="1" applyProtection="1">
      <alignment horizontal="left" vertical="center"/>
      <protection hidden="1"/>
    </xf>
    <xf numFmtId="44" fontId="3" fillId="0" borderId="0" xfId="0" applyNumberFormat="1" applyFont="1" applyProtection="1">
      <protection hidden="1"/>
    </xf>
    <xf numFmtId="8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right" vertical="center"/>
      <protection hidden="1"/>
    </xf>
    <xf numFmtId="165" fontId="3" fillId="0" borderId="0" xfId="0" applyNumberFormat="1" applyFont="1" applyAlignment="1" applyProtection="1">
      <alignment horizontal="center" vertical="center"/>
      <protection hidden="1"/>
    </xf>
    <xf numFmtId="0" fontId="0" fillId="0" borderId="11" xfId="0" applyBorder="1" applyProtection="1">
      <protection hidden="1"/>
    </xf>
    <xf numFmtId="2" fontId="4" fillId="3" borderId="0" xfId="0" applyNumberFormat="1" applyFont="1" applyFill="1" applyAlignment="1" applyProtection="1">
      <alignment horizontal="center" vertical="center"/>
      <protection hidden="1"/>
    </xf>
    <xf numFmtId="2" fontId="4" fillId="3" borderId="11" xfId="0" applyNumberFormat="1" applyFont="1" applyFill="1" applyBorder="1" applyAlignment="1" applyProtection="1">
      <alignment horizontal="center" vertical="center"/>
      <protection hidden="1"/>
    </xf>
    <xf numFmtId="164" fontId="4" fillId="3" borderId="4" xfId="0" applyNumberFormat="1" applyFont="1" applyFill="1" applyBorder="1" applyAlignment="1" applyProtection="1">
      <alignment horizontal="center" vertical="center"/>
      <protection hidden="1"/>
    </xf>
    <xf numFmtId="164" fontId="4" fillId="3" borderId="6" xfId="0" applyNumberFormat="1" applyFont="1" applyFill="1" applyBorder="1" applyAlignment="1" applyProtection="1">
      <alignment horizontal="center" vertical="center"/>
      <protection hidden="1"/>
    </xf>
    <xf numFmtId="164" fontId="1" fillId="4" borderId="9" xfId="0" applyNumberFormat="1" applyFont="1" applyFill="1" applyBorder="1" applyAlignment="1" applyProtection="1">
      <alignment horizontal="center" vertical="center"/>
      <protection locked="0"/>
    </xf>
    <xf numFmtId="164" fontId="1" fillId="4" borderId="4" xfId="0" applyNumberFormat="1" applyFont="1" applyFill="1" applyBorder="1" applyAlignment="1" applyProtection="1">
      <alignment horizontal="center" vertical="center"/>
      <protection locked="0"/>
    </xf>
    <xf numFmtId="164" fontId="1" fillId="4" borderId="6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hidden="1"/>
    </xf>
    <xf numFmtId="0" fontId="0" fillId="2" borderId="10" xfId="0" applyFill="1" applyBorder="1" applyAlignment="1" applyProtection="1">
      <alignment horizontal="center" vertical="center" wrapText="1"/>
      <protection hidden="1"/>
    </xf>
    <xf numFmtId="0" fontId="0" fillId="2" borderId="3" xfId="0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center" vertical="center" wrapText="1"/>
      <protection hidden="1"/>
    </xf>
    <xf numFmtId="0" fontId="0" fillId="2" borderId="7" xfId="0" applyFill="1" applyBorder="1" applyAlignment="1" applyProtection="1">
      <alignment horizontal="center" vertical="center" wrapText="1"/>
      <protection hidden="1"/>
    </xf>
    <xf numFmtId="0" fontId="0" fillId="2" borderId="12" xfId="0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hidden="1"/>
    </xf>
    <xf numFmtId="0" fontId="4" fillId="3" borderId="4" xfId="0" applyFont="1" applyFill="1" applyBorder="1" applyAlignment="1" applyProtection="1">
      <alignment horizontal="center" vertical="center"/>
      <protection hidden="1"/>
    </xf>
    <xf numFmtId="0" fontId="4" fillId="3" borderId="7" xfId="0" applyFont="1" applyFill="1" applyBorder="1" applyAlignment="1" applyProtection="1">
      <alignment horizontal="center" vertical="center"/>
      <protection hidden="1"/>
    </xf>
    <xf numFmtId="0" fontId="4" fillId="3" borderId="8" xfId="0" applyFont="1" applyFill="1" applyBorder="1" applyAlignment="1" applyProtection="1">
      <alignment horizontal="center" vertical="center"/>
      <protection hidden="1"/>
    </xf>
    <xf numFmtId="0" fontId="3" fillId="3" borderId="13" xfId="0" applyFont="1" applyFill="1" applyBorder="1" applyAlignment="1" applyProtection="1">
      <alignment horizontal="center" vertical="center"/>
      <protection hidden="1"/>
    </xf>
    <xf numFmtId="0" fontId="3" fillId="3" borderId="12" xfId="0" applyFont="1" applyFill="1" applyBorder="1" applyAlignment="1" applyProtection="1">
      <alignment horizontal="center" vertical="center"/>
      <protection hidden="1"/>
    </xf>
    <xf numFmtId="164" fontId="3" fillId="3" borderId="9" xfId="0" applyNumberFormat="1" applyFont="1" applyFill="1" applyBorder="1" applyAlignment="1" applyProtection="1">
      <alignment horizontal="center" vertical="center"/>
      <protection hidden="1"/>
    </xf>
    <xf numFmtId="164" fontId="3" fillId="3" borderId="8" xfId="0" applyNumberFormat="1" applyFont="1" applyFill="1" applyBorder="1" applyAlignment="1" applyProtection="1">
      <alignment horizontal="center" vertical="center"/>
      <protection hidden="1"/>
    </xf>
    <xf numFmtId="0" fontId="4" fillId="3" borderId="10" xfId="0" applyFont="1" applyFill="1" applyBorder="1" applyAlignment="1" applyProtection="1">
      <alignment horizontal="center" vertical="center"/>
      <protection hidden="1"/>
    </xf>
    <xf numFmtId="0" fontId="4" fillId="3" borderId="2" xfId="0" applyFont="1" applyFill="1" applyBorder="1" applyAlignment="1" applyProtection="1">
      <alignment horizontal="center" vertical="center"/>
      <protection hidden="1"/>
    </xf>
    <xf numFmtId="0" fontId="4" fillId="3" borderId="12" xfId="0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</cellXfs>
  <cellStyles count="1">
    <cellStyle name="Standard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17317</xdr:rowOff>
    </xdr:from>
    <xdr:to>
      <xdr:col>7</xdr:col>
      <xdr:colOff>0</xdr:colOff>
      <xdr:row>11</xdr:row>
      <xdr:rowOff>222249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7317"/>
          <a:ext cx="8198304" cy="2749468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Bei der </a:t>
          </a:r>
          <a:r>
            <a:rPr kumimoji="0" lang="de-DE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IHK-Beitragsberechnung</a:t>
          </a: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für das </a:t>
          </a:r>
          <a:r>
            <a:rPr kumimoji="0" lang="de-DE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Beitragsjahr 2025 </a:t>
          </a: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wird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grundsätzlich nach der Unternehmens-/Rechtsform unterschieden.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KGT </a:t>
          </a: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(Kleingewerbetreibender): Nicht im Handelsregister eingetragene Unternehmen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</a:t>
          </a: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(z. B. Einzelunternehmen, GbR)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5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HRA </a:t>
          </a: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(Handelsregister A):	      Im Handelsregister eingetragene Einzelunternehmen und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Personengesellschaften </a:t>
          </a: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(z. B.  e.K., </a:t>
          </a:r>
          <a:r>
            <a:rPr lang="de-DE" sz="9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GmbH &amp; Co. KG, KG, </a:t>
          </a: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OHG, etc.)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5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HRB</a:t>
          </a: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(Handelsregister B):	      Im Handelsregister eingetragene Kapitalgesellschaften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</a:t>
          </a: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(z. B. </a:t>
          </a:r>
          <a:r>
            <a:rPr lang="de-DE" sz="9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AG, </a:t>
          </a: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GmbH, Ltd., UG etc.)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5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Genossenschaft	      </a:t>
          </a: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Im Genossenschaftsregister eingetragene Genossenschaften</a:t>
          </a:r>
          <a:endParaRPr kumimoji="0" lang="de-DE" sz="1100" b="0" i="0" u="none" strike="noStrike" kern="0" cap="none" spc="0" normalizeH="0" baseline="0" noProof="0">
            <a:ln>
              <a:noFill/>
            </a:ln>
            <a:solidFill>
              <a:schemeClr val="dk1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5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</a:t>
          </a:r>
          <a:endParaRPr kumimoji="0" lang="de-DE" sz="5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Verein</a:t>
          </a: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	      Im Vereinsregister eingetragene Vereine, die einer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gewerblichen Tätigkeit nachgehen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</a:t>
          </a: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(Wirtschaftlicher Verein mit Absicht zur Gewinnerzielung)</a:t>
          </a:r>
          <a:endParaRPr kumimoji="0" lang="de-DE" sz="9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0</xdr:col>
      <xdr:colOff>0</xdr:colOff>
      <xdr:row>19</xdr:row>
      <xdr:rowOff>190500</xdr:rowOff>
    </xdr:from>
    <xdr:ext cx="6229350" cy="1247776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4225636"/>
          <a:ext cx="6229350" cy="1247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I</a:t>
          </a:r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0</xdr:colOff>
      <xdr:row>20</xdr:row>
      <xdr:rowOff>9524</xdr:rowOff>
    </xdr:from>
    <xdr:to>
      <xdr:col>6</xdr:col>
      <xdr:colOff>1114424</xdr:colOff>
      <xdr:row>31</xdr:row>
      <xdr:rowOff>152400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4286249"/>
          <a:ext cx="8201024" cy="223837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de-DE" sz="30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de-DE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Als Basis der Berechnung liegt die Wirtschaftssatzung 2025 der </a:t>
          </a:r>
        </a:p>
        <a:p>
          <a:pPr algn="ctr"/>
          <a:r>
            <a:rPr lang="de-DE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Industrie- und Handelskammer Mittleres Ruhrgebiet zugrunde.</a:t>
          </a:r>
        </a:p>
        <a:p>
          <a:pPr algn="ctr"/>
          <a:endParaRPr lang="de-DE" sz="50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de-DE" sz="1600" b="1" baseline="30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</a:t>
          </a:r>
          <a:r>
            <a:rPr lang="de-DE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= Grundsätzliche Berechnungsgrundlage der vorläufigen Beitragsveranlagung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600" b="1" baseline="30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de-DE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= Berechnungsgrundlage bei einer evtl. notwendigen nachträglichen Beitragsveranlagung im IV. Quartal</a:t>
          </a:r>
          <a:endParaRPr lang="de-DE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de-DE" sz="5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Bitte</a:t>
          </a:r>
          <a:r>
            <a:rPr lang="de-DE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berücksichtigen Sie, dass  aktuell nur die Standardfälle abgebildet werden.</a:t>
          </a:r>
        </a:p>
        <a:p>
          <a:pPr algn="ctr"/>
          <a:r>
            <a:rPr lang="de-DE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Erhebung des erweiterten Grundbeitrages (Punkt 2.8 unserer Wirtschaftssatzung)</a:t>
          </a:r>
        </a:p>
        <a:p>
          <a:pPr algn="ctr"/>
          <a:r>
            <a:rPr lang="de-DE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wird in der Berechnung nicht dargestellt.</a:t>
          </a:r>
        </a:p>
        <a:p>
          <a:pPr algn="ctr"/>
          <a:endParaRPr lang="de-DE" sz="50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de-DE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Für die Berechnung wird keine Gewähr übernommen. </a:t>
          </a:r>
          <a:endParaRPr lang="de-DE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100"/>
        </a:p>
      </xdr:txBody>
    </xdr:sp>
    <xdr:clientData/>
  </xdr:twoCellAnchor>
  <xdr:twoCellAnchor>
    <xdr:from>
      <xdr:col>0</xdr:col>
      <xdr:colOff>38100</xdr:colOff>
      <xdr:row>12</xdr:row>
      <xdr:rowOff>47625</xdr:rowOff>
    </xdr:from>
    <xdr:to>
      <xdr:col>1</xdr:col>
      <xdr:colOff>1238250</xdr:colOff>
      <xdr:row>15</xdr:row>
      <xdr:rowOff>161925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8100" y="2343150"/>
          <a:ext cx="2533650" cy="685800"/>
        </a:xfrm>
        <a:prstGeom prst="rect">
          <a:avLst/>
        </a:prstGeom>
        <a:solidFill>
          <a:srgbClr val="92D05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Bitte wählen Sie nebenstehend</a:t>
          </a:r>
        </a:p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die Unternehmens-/Rechtsform aus.</a:t>
          </a:r>
        </a:p>
      </xdr:txBody>
    </xdr:sp>
    <xdr:clientData/>
  </xdr:twoCellAnchor>
  <xdr:twoCellAnchor>
    <xdr:from>
      <xdr:col>0</xdr:col>
      <xdr:colOff>28575</xdr:colOff>
      <xdr:row>16</xdr:row>
      <xdr:rowOff>28575</xdr:rowOff>
    </xdr:from>
    <xdr:to>
      <xdr:col>1</xdr:col>
      <xdr:colOff>1228725</xdr:colOff>
      <xdr:row>19</xdr:row>
      <xdr:rowOff>142875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8575" y="3086100"/>
          <a:ext cx="2533650" cy="685800"/>
        </a:xfrm>
        <a:prstGeom prst="rect">
          <a:avLst/>
        </a:prstGeom>
        <a:solidFill>
          <a:srgbClr val="92D05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Bitte tragen</a:t>
          </a:r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Sie den</a:t>
          </a:r>
        </a:p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Gewerbertrag/Gewinn</a:t>
          </a:r>
        </a:p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Ihres Unternehmens rechts in € ein. </a:t>
          </a:r>
        </a:p>
      </xdr:txBody>
    </xdr:sp>
    <xdr:clientData/>
  </xdr:twoCellAnchor>
  <xdr:twoCellAnchor>
    <xdr:from>
      <xdr:col>3</xdr:col>
      <xdr:colOff>7792</xdr:colOff>
      <xdr:row>12</xdr:row>
      <xdr:rowOff>19051</xdr:rowOff>
    </xdr:from>
    <xdr:to>
      <xdr:col>4</xdr:col>
      <xdr:colOff>1065067</xdr:colOff>
      <xdr:row>13</xdr:row>
      <xdr:rowOff>161926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751117" y="2762251"/>
          <a:ext cx="2171700" cy="3333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 b="1">
              <a:latin typeface="Arial" panose="020B0604020202020204" pitchFamily="34" charset="0"/>
              <a:cs typeface="Arial" panose="020B0604020202020204" pitchFamily="34" charset="0"/>
            </a:rPr>
            <a:t>Beitragsberechnung (70 %)	 </a:t>
          </a:r>
          <a:r>
            <a:rPr lang="de-DE" sz="1600" b="1" baseline="30000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3</xdr:col>
      <xdr:colOff>19051</xdr:colOff>
      <xdr:row>14</xdr:row>
      <xdr:rowOff>19050</xdr:rowOff>
    </xdr:from>
    <xdr:to>
      <xdr:col>3</xdr:col>
      <xdr:colOff>1200151</xdr:colOff>
      <xdr:row>15</xdr:row>
      <xdr:rowOff>161925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762376" y="2695575"/>
          <a:ext cx="1181100" cy="3333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Grundbeitrag:</a:t>
          </a:r>
        </a:p>
      </xdr:txBody>
    </xdr:sp>
    <xdr:clientData/>
  </xdr:twoCellAnchor>
  <xdr:twoCellAnchor>
    <xdr:from>
      <xdr:col>3</xdr:col>
      <xdr:colOff>19050</xdr:colOff>
      <xdr:row>16</xdr:row>
      <xdr:rowOff>9525</xdr:rowOff>
    </xdr:from>
    <xdr:to>
      <xdr:col>4</xdr:col>
      <xdr:colOff>47625</xdr:colOff>
      <xdr:row>17</xdr:row>
      <xdr:rowOff>180975</xdr:rowOff>
    </xdr:to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762375" y="3067050"/>
          <a:ext cx="1276350" cy="3619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Umlage:</a:t>
          </a:r>
        </a:p>
      </xdr:txBody>
    </xdr:sp>
    <xdr:clientData/>
  </xdr:twoCellAnchor>
  <xdr:twoCellAnchor>
    <xdr:from>
      <xdr:col>3</xdr:col>
      <xdr:colOff>38100</xdr:colOff>
      <xdr:row>18</xdr:row>
      <xdr:rowOff>28575</xdr:rowOff>
    </xdr:from>
    <xdr:to>
      <xdr:col>4</xdr:col>
      <xdr:colOff>104775</xdr:colOff>
      <xdr:row>19</xdr:row>
      <xdr:rowOff>171450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781425" y="3914775"/>
          <a:ext cx="1181100" cy="3333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 b="1">
              <a:latin typeface="Arial" panose="020B0604020202020204" pitchFamily="34" charset="0"/>
              <a:cs typeface="Arial" panose="020B0604020202020204" pitchFamily="34" charset="0"/>
            </a:rPr>
            <a:t>Gesamtbetrag:</a:t>
          </a:r>
        </a:p>
      </xdr:txBody>
    </xdr:sp>
    <xdr:clientData/>
  </xdr:twoCellAnchor>
  <xdr:twoCellAnchor>
    <xdr:from>
      <xdr:col>4</xdr:col>
      <xdr:colOff>865</xdr:colOff>
      <xdr:row>14</xdr:row>
      <xdr:rowOff>28575</xdr:rowOff>
    </xdr:from>
    <xdr:to>
      <xdr:col>4</xdr:col>
      <xdr:colOff>1219200</xdr:colOff>
      <xdr:row>15</xdr:row>
      <xdr:rowOff>161925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988501" y="3111211"/>
          <a:ext cx="1218335" cy="323850"/>
        </a:xfrm>
        <a:prstGeom prst="rect">
          <a:avLst/>
        </a:prstGeom>
        <a:solidFill>
          <a:schemeClr val="bg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</xdr:colOff>
      <xdr:row>16</xdr:row>
      <xdr:rowOff>19050</xdr:rowOff>
    </xdr:from>
    <xdr:to>
      <xdr:col>4</xdr:col>
      <xdr:colOff>1209675</xdr:colOff>
      <xdr:row>17</xdr:row>
      <xdr:rowOff>161925</xdr:rowOff>
    </xdr:to>
    <xdr:sp macro="" textlink="">
      <xdr:nvSpPr>
        <xdr:cNvPr id="15" name="Textfeld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029200" y="3076575"/>
          <a:ext cx="1171575" cy="33337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28575</xdr:colOff>
      <xdr:row>18</xdr:row>
      <xdr:rowOff>28575</xdr:rowOff>
    </xdr:from>
    <xdr:to>
      <xdr:col>4</xdr:col>
      <xdr:colOff>1219200</xdr:colOff>
      <xdr:row>19</xdr:row>
      <xdr:rowOff>171450</xdr:rowOff>
    </xdr:to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019675" y="3467100"/>
          <a:ext cx="1190625" cy="33337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852550</xdr:colOff>
      <xdr:row>0</xdr:row>
      <xdr:rowOff>81643</xdr:rowOff>
    </xdr:from>
    <xdr:to>
      <xdr:col>6</xdr:col>
      <xdr:colOff>1027692</xdr:colOff>
      <xdr:row>2</xdr:row>
      <xdr:rowOff>170138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4725" y="81643"/>
          <a:ext cx="1289567" cy="5456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38100</xdr:colOff>
      <xdr:row>12</xdr:row>
      <xdr:rowOff>28575</xdr:rowOff>
    </xdr:from>
    <xdr:to>
      <xdr:col>6</xdr:col>
      <xdr:colOff>1219200</xdr:colOff>
      <xdr:row>13</xdr:row>
      <xdr:rowOff>171450</xdr:rowOff>
    </xdr:to>
    <xdr:sp macro="" textlink="">
      <xdr:nvSpPr>
        <xdr:cNvPr id="17" name="Textfeld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3778827" y="2730211"/>
          <a:ext cx="2428009" cy="3333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 b="1">
              <a:latin typeface="Arial" panose="020B0604020202020204" pitchFamily="34" charset="0"/>
              <a:cs typeface="Arial" panose="020B0604020202020204" pitchFamily="34" charset="0"/>
            </a:rPr>
            <a:t>Beitragsberechnung (100%) </a:t>
          </a:r>
          <a:r>
            <a:rPr lang="de-DE" sz="1600" b="1" baseline="30000"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5</xdr:col>
      <xdr:colOff>19051</xdr:colOff>
      <xdr:row>14</xdr:row>
      <xdr:rowOff>19050</xdr:rowOff>
    </xdr:from>
    <xdr:to>
      <xdr:col>5</xdr:col>
      <xdr:colOff>1200151</xdr:colOff>
      <xdr:row>15</xdr:row>
      <xdr:rowOff>161925</xdr:rowOff>
    </xdr:to>
    <xdr:sp macro="" textlink="">
      <xdr:nvSpPr>
        <xdr:cNvPr id="18" name="Textfeld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3759778" y="3101686"/>
          <a:ext cx="1181100" cy="3333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Grundbeitrag:</a:t>
          </a:r>
        </a:p>
      </xdr:txBody>
    </xdr:sp>
    <xdr:clientData/>
  </xdr:twoCellAnchor>
  <xdr:twoCellAnchor>
    <xdr:from>
      <xdr:col>5</xdr:col>
      <xdr:colOff>19050</xdr:colOff>
      <xdr:row>16</xdr:row>
      <xdr:rowOff>9525</xdr:rowOff>
    </xdr:from>
    <xdr:to>
      <xdr:col>6</xdr:col>
      <xdr:colOff>47625</xdr:colOff>
      <xdr:row>17</xdr:row>
      <xdr:rowOff>180975</xdr:rowOff>
    </xdr:to>
    <xdr:sp macro="" textlink="">
      <xdr:nvSpPr>
        <xdr:cNvPr id="20" name="Textfeld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3759777" y="3473161"/>
          <a:ext cx="1275484" cy="3619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Umlage:</a:t>
          </a:r>
        </a:p>
      </xdr:txBody>
    </xdr:sp>
    <xdr:clientData/>
  </xdr:twoCellAnchor>
  <xdr:twoCellAnchor>
    <xdr:from>
      <xdr:col>5</xdr:col>
      <xdr:colOff>38100</xdr:colOff>
      <xdr:row>18</xdr:row>
      <xdr:rowOff>28575</xdr:rowOff>
    </xdr:from>
    <xdr:to>
      <xdr:col>6</xdr:col>
      <xdr:colOff>114300</xdr:colOff>
      <xdr:row>19</xdr:row>
      <xdr:rowOff>171450</xdr:rowOff>
    </xdr:to>
    <xdr:sp macro="" textlink="">
      <xdr:nvSpPr>
        <xdr:cNvPr id="21" name="Textfeld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6010275" y="3914775"/>
          <a:ext cx="1190625" cy="3333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 b="1">
              <a:latin typeface="Arial" panose="020B0604020202020204" pitchFamily="34" charset="0"/>
              <a:cs typeface="Arial" panose="020B0604020202020204" pitchFamily="34" charset="0"/>
            </a:rPr>
            <a:t>Gesamtbetrag:</a:t>
          </a:r>
        </a:p>
      </xdr:txBody>
    </xdr:sp>
    <xdr:clientData/>
  </xdr:twoCellAnchor>
  <xdr:twoCellAnchor>
    <xdr:from>
      <xdr:col>6</xdr:col>
      <xdr:colOff>9524</xdr:colOff>
      <xdr:row>14</xdr:row>
      <xdr:rowOff>28577</xdr:rowOff>
    </xdr:from>
    <xdr:to>
      <xdr:col>6</xdr:col>
      <xdr:colOff>1227859</xdr:colOff>
      <xdr:row>15</xdr:row>
      <xdr:rowOff>161927</xdr:rowOff>
    </xdr:to>
    <xdr:sp macro="" textlink="">
      <xdr:nvSpPr>
        <xdr:cNvPr id="22" name="Textfeld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7490979" y="3111213"/>
          <a:ext cx="1218335" cy="323850"/>
        </a:xfrm>
        <a:prstGeom prst="rect">
          <a:avLst/>
        </a:prstGeom>
        <a:solidFill>
          <a:schemeClr val="bg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64078</xdr:colOff>
      <xdr:row>16</xdr:row>
      <xdr:rowOff>27710</xdr:rowOff>
    </xdr:from>
    <xdr:to>
      <xdr:col>6</xdr:col>
      <xdr:colOff>1235653</xdr:colOff>
      <xdr:row>17</xdr:row>
      <xdr:rowOff>170585</xdr:rowOff>
    </xdr:to>
    <xdr:sp macro="" textlink="">
      <xdr:nvSpPr>
        <xdr:cNvPr id="23" name="Textfeld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7545533" y="3491346"/>
          <a:ext cx="1171575" cy="33337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63211</xdr:colOff>
      <xdr:row>18</xdr:row>
      <xdr:rowOff>37235</xdr:rowOff>
    </xdr:from>
    <xdr:to>
      <xdr:col>7</xdr:col>
      <xdr:colOff>6927</xdr:colOff>
      <xdr:row>19</xdr:row>
      <xdr:rowOff>180110</xdr:rowOff>
    </xdr:to>
    <xdr:sp macro="" textlink="">
      <xdr:nvSpPr>
        <xdr:cNvPr id="24" name="Textfeld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7544666" y="3881871"/>
          <a:ext cx="1190625" cy="33337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I4:I9" totalsRowShown="0" headerRowDxfId="2" dataDxfId="1">
  <tableColumns count="1">
    <tableColumn id="1" xr3:uid="{00000000-0010-0000-0000-000001000000}" name="Spalte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showGridLines="0" tabSelected="1" zoomScaleNormal="100" zoomScaleSheetLayoutView="150" workbookViewId="0">
      <pane ySplit="26" topLeftCell="A27" activePane="bottomLeft" state="frozen"/>
      <selection pane="bottomLeft" activeCell="C21" sqref="C21"/>
    </sheetView>
  </sheetViews>
  <sheetFormatPr baseColWidth="10" defaultRowHeight="15" x14ac:dyDescent="0.25"/>
  <cols>
    <col min="1" max="3" width="18.7109375" style="18" customWidth="1"/>
    <col min="4" max="7" width="16.7109375" style="18" customWidth="1"/>
    <col min="8" max="16384" width="11.42578125" style="18"/>
  </cols>
  <sheetData>
    <row r="1" spans="1:7" ht="18" customHeight="1" x14ac:dyDescent="0.25"/>
    <row r="2" spans="1:7" ht="18" customHeight="1" x14ac:dyDescent="0.25"/>
    <row r="3" spans="1:7" ht="18" customHeight="1" x14ac:dyDescent="0.25"/>
    <row r="4" spans="1:7" ht="18" customHeight="1" x14ac:dyDescent="0.25"/>
    <row r="5" spans="1:7" ht="18" customHeight="1" x14ac:dyDescent="0.25"/>
    <row r="6" spans="1:7" ht="18" customHeight="1" x14ac:dyDescent="0.25"/>
    <row r="7" spans="1:7" ht="18" customHeight="1" x14ac:dyDescent="0.25"/>
    <row r="8" spans="1:7" ht="18" customHeight="1" x14ac:dyDescent="0.25"/>
    <row r="9" spans="1:7" ht="18" customHeight="1" x14ac:dyDescent="0.25"/>
    <row r="10" spans="1:7" ht="18" customHeight="1" x14ac:dyDescent="0.25"/>
    <row r="11" spans="1:7" ht="18" customHeight="1" x14ac:dyDescent="0.25"/>
    <row r="12" spans="1:7" ht="18" customHeight="1" thickBot="1" x14ac:dyDescent="0.3">
      <c r="D12" s="24"/>
      <c r="E12" s="24"/>
    </row>
    <row r="13" spans="1:7" ht="15" customHeight="1" x14ac:dyDescent="0.25">
      <c r="A13" s="32"/>
      <c r="B13" s="33"/>
      <c r="C13" s="42" t="s">
        <v>0</v>
      </c>
      <c r="D13" s="45"/>
      <c r="E13" s="46"/>
      <c r="F13" s="53"/>
      <c r="G13" s="54"/>
    </row>
    <row r="14" spans="1:7" ht="15" customHeight="1" x14ac:dyDescent="0.25">
      <c r="A14" s="34"/>
      <c r="B14" s="35"/>
      <c r="C14" s="43"/>
      <c r="D14" s="47"/>
      <c r="E14" s="48"/>
      <c r="F14" s="55"/>
      <c r="G14" s="48"/>
    </row>
    <row r="15" spans="1:7" x14ac:dyDescent="0.25">
      <c r="A15" s="34"/>
      <c r="B15" s="35"/>
      <c r="C15" s="43"/>
      <c r="D15" s="49"/>
      <c r="E15" s="51">
        <f>Hilfstabelle!E22</f>
        <v>420</v>
      </c>
      <c r="F15" s="49"/>
      <c r="G15" s="51">
        <f>Hilfstabelle!$G$22</f>
        <v>480</v>
      </c>
    </row>
    <row r="16" spans="1:7" x14ac:dyDescent="0.25">
      <c r="A16" s="36"/>
      <c r="B16" s="37"/>
      <c r="C16" s="44"/>
      <c r="D16" s="50"/>
      <c r="E16" s="52"/>
      <c r="F16" s="50"/>
      <c r="G16" s="52"/>
    </row>
    <row r="17" spans="1:7" ht="15" customHeight="1" x14ac:dyDescent="0.25">
      <c r="A17" s="38"/>
      <c r="B17" s="39"/>
      <c r="C17" s="29">
        <v>120000</v>
      </c>
      <c r="D17" s="49"/>
      <c r="E17" s="51">
        <f>Hilfstabelle!E23</f>
        <v>210</v>
      </c>
      <c r="F17" s="49"/>
      <c r="G17" s="51">
        <f>Hilfstabelle!$G$23</f>
        <v>300</v>
      </c>
    </row>
    <row r="18" spans="1:7" ht="15" customHeight="1" x14ac:dyDescent="0.25">
      <c r="A18" s="38"/>
      <c r="B18" s="39"/>
      <c r="C18" s="30"/>
      <c r="D18" s="50"/>
      <c r="E18" s="52"/>
      <c r="F18" s="50"/>
      <c r="G18" s="52"/>
    </row>
    <row r="19" spans="1:7" x14ac:dyDescent="0.25">
      <c r="A19" s="38"/>
      <c r="B19" s="39"/>
      <c r="C19" s="30"/>
      <c r="D19" s="25"/>
      <c r="E19" s="27">
        <f>IF(E15+E17=0,"Beitragsfrei",Hilfstabelle!E24)</f>
        <v>630</v>
      </c>
      <c r="F19" s="25"/>
      <c r="G19" s="27">
        <f>IF($G$15+$G$17=0,"Beitragsfrei",Hilfstabelle!$G$24)</f>
        <v>780</v>
      </c>
    </row>
    <row r="20" spans="1:7" ht="15.75" thickBot="1" x14ac:dyDescent="0.3">
      <c r="A20" s="40"/>
      <c r="B20" s="41"/>
      <c r="C20" s="31"/>
      <c r="D20" s="26"/>
      <c r="E20" s="28"/>
      <c r="F20" s="26"/>
      <c r="G20" s="28"/>
    </row>
    <row r="21" spans="1:7" x14ac:dyDescent="0.25">
      <c r="C21" s="18">
        <v>5200.01</v>
      </c>
    </row>
  </sheetData>
  <sheetProtection algorithmName="SHA-512" hashValue="9iFgcfGMCNoOIT4awPkOscBVb9mKBLSFyRjPdt6ZY4pPEtN6GQ498QxLRIuSnVJ1W1RjmwTv8vqess+pNyDR4w==" saltValue="3NIvFmwEKgTgLz/GReH6zA==" spinCount="100000" sheet="1" objects="1" scenarios="1"/>
  <mergeCells count="18">
    <mergeCell ref="F19:F20"/>
    <mergeCell ref="G19:G20"/>
    <mergeCell ref="F13:G14"/>
    <mergeCell ref="F15:F16"/>
    <mergeCell ref="G15:G16"/>
    <mergeCell ref="F17:F18"/>
    <mergeCell ref="G17:G18"/>
    <mergeCell ref="D19:D20"/>
    <mergeCell ref="E19:E20"/>
    <mergeCell ref="C17:C20"/>
    <mergeCell ref="A13:B16"/>
    <mergeCell ref="A17:B20"/>
    <mergeCell ref="C13:C16"/>
    <mergeCell ref="D13:E14"/>
    <mergeCell ref="D15:D16"/>
    <mergeCell ref="E15:E16"/>
    <mergeCell ref="D17:D18"/>
    <mergeCell ref="E17:E18"/>
  </mergeCells>
  <dataValidations xWindow="268" yWindow="622" count="1">
    <dataValidation type="decimal" errorStyle="information" allowBlank="1" showInputMessage="1" showErrorMessage="1" errorTitle="Falsche Eingabe" error="Hier bitte nur positive Zahlen eingeben." promptTitle="Gewerbeertrag / Gewinn" prompt="Bitte geben Sie hier _x000a_ausschließlich_x000a_positive Zahlen ein!" sqref="C17:C20" xr:uid="{00000000-0002-0000-0000-000000000000}">
      <formula1>0</formula1>
      <formula2>100000000</formula2>
    </dataValidation>
  </dataValidations>
  <pageMargins left="0.39370078740157483" right="0.39370078740157483" top="0.78740157480314965" bottom="0.39370078740157483" header="0.31496062992125984" footer="0.31496062992125984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268" yWindow="622" count="1">
        <x14:dataValidation type="list" allowBlank="1" showInputMessage="1" showErrorMessage="1" xr:uid="{00000000-0002-0000-0000-000001000000}">
          <x14:formula1>
            <xm:f>Hilfstabelle!$I$5:$I$9</xm:f>
          </x14:formula1>
          <xm:sqref>C13:C16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8"/>
  <sheetViews>
    <sheetView workbookViewId="0">
      <selection activeCell="G23" sqref="G23"/>
    </sheetView>
  </sheetViews>
  <sheetFormatPr baseColWidth="10" defaultColWidth="11.5703125" defaultRowHeight="14.25" x14ac:dyDescent="0.2"/>
  <cols>
    <col min="1" max="1" width="30.42578125" style="6" bestFit="1" customWidth="1"/>
    <col min="2" max="2" width="16.7109375" style="6" customWidth="1"/>
    <col min="3" max="3" width="38.7109375" style="4" bestFit="1" customWidth="1"/>
    <col min="4" max="7" width="18.7109375" style="4" customWidth="1"/>
    <col min="8" max="8" width="5.7109375" style="1" customWidth="1"/>
    <col min="9" max="9" width="40.140625" style="1" bestFit="1" customWidth="1"/>
    <col min="10" max="10" width="14.7109375" style="1" customWidth="1"/>
    <col min="11" max="11" width="14" style="1" bestFit="1" customWidth="1"/>
    <col min="12" max="12" width="13.140625" style="1" bestFit="1" customWidth="1"/>
    <col min="13" max="13" width="2.7109375" style="1" customWidth="1"/>
    <col min="14" max="14" width="14" style="1" bestFit="1" customWidth="1"/>
    <col min="15" max="15" width="13.140625" style="1" bestFit="1" customWidth="1"/>
    <col min="16" max="16" width="2.7109375" style="1" customWidth="1"/>
    <col min="17" max="17" width="11.7109375" style="1" bestFit="1" customWidth="1"/>
    <col min="18" max="16384" width="11.5703125" style="1"/>
  </cols>
  <sheetData>
    <row r="1" spans="1:18" x14ac:dyDescent="0.2">
      <c r="A1" s="6" t="s">
        <v>4</v>
      </c>
      <c r="B1" s="7">
        <v>2.5000000000000001E-3</v>
      </c>
      <c r="D1" s="57" t="s">
        <v>18</v>
      </c>
      <c r="E1" s="58"/>
      <c r="F1" s="57" t="s">
        <v>24</v>
      </c>
      <c r="G1" s="58"/>
      <c r="L1" s="2"/>
      <c r="M1" s="4"/>
      <c r="N1" s="58"/>
      <c r="O1" s="58"/>
      <c r="P1" s="4"/>
      <c r="Q1" s="58"/>
      <c r="R1" s="58"/>
    </row>
    <row r="2" spans="1:18" x14ac:dyDescent="0.2">
      <c r="A2" s="8" t="s">
        <v>5</v>
      </c>
      <c r="B2" s="9">
        <v>15340</v>
      </c>
      <c r="D2" s="4" t="s">
        <v>10</v>
      </c>
      <c r="E2" s="5">
        <f>IF($C$37="",$C$4,IF($C$37&lt;=$B$4,$C$4,IF($C$37&lt;=$B$5,$C$5,IF($C$37&lt;=$B$6,$C$6,IF($C$37&lt;=$B$7,$C$7,IF($C$37&lt;=$B$8,$C$8,IF($C$37&lt;=$B$9,$C$9,IF($C$37&lt;=$B$10,C$10,C11))))))))</f>
        <v>420</v>
      </c>
      <c r="F2" s="4" t="s">
        <v>10</v>
      </c>
      <c r="G2" s="5">
        <f>IF($C$38="",$C$4,IF($C$38&lt;=$B$4,$C$4,IF($C$38&lt;=$B$5,$C$5,IF($C$38&lt;=$B$6,$C$6,IF($C$38&lt;=$B$7,$C$7,IF($C$38&lt;=$B$8,$C$8,IF($C$38&lt;=$B$9,$C$9,IF($C$38&lt;=$B$10,E$10,E11))))))))</f>
        <v>480</v>
      </c>
      <c r="M2" s="10"/>
      <c r="O2" s="11"/>
      <c r="P2" s="10"/>
      <c r="R2" s="10"/>
    </row>
    <row r="3" spans="1:18" x14ac:dyDescent="0.2">
      <c r="D3" s="4" t="s">
        <v>11</v>
      </c>
      <c r="E3" s="5">
        <f>IF($C$37="",0,IF($C$37&lt;=$B$2,0,($C$37-$B$2)*$B$1))</f>
        <v>171.65</v>
      </c>
      <c r="F3" s="4" t="s">
        <v>11</v>
      </c>
      <c r="G3" s="5">
        <f>IF($C$38="",0,IF($C$38&lt;=$B$2,0,($C$38-$B$2)*$B$1))</f>
        <v>261.64999999999998</v>
      </c>
      <c r="L3" s="10"/>
      <c r="M3" s="10"/>
      <c r="O3" s="11"/>
      <c r="P3" s="10"/>
      <c r="R3" s="10"/>
    </row>
    <row r="4" spans="1:18" x14ac:dyDescent="0.2">
      <c r="A4" s="12" t="s">
        <v>6</v>
      </c>
      <c r="B4" s="13">
        <v>5200</v>
      </c>
      <c r="C4" s="15">
        <v>0</v>
      </c>
      <c r="D4" s="3" t="s">
        <v>12</v>
      </c>
      <c r="E4" s="5">
        <f>IF($E$2+$E$3=0,"Beitragsfrei",SUM($E$2+$E$3))</f>
        <v>591.65</v>
      </c>
      <c r="F4" s="3" t="s">
        <v>12</v>
      </c>
      <c r="G4" s="5">
        <f>IF($G$2+$G$3=0,"Beitragsfrei",SUM($G$2+$G$3))</f>
        <v>741.65</v>
      </c>
      <c r="I4" s="6" t="s">
        <v>3</v>
      </c>
      <c r="L4" s="10"/>
      <c r="M4" s="10"/>
      <c r="N4" s="14"/>
      <c r="O4" s="10"/>
      <c r="P4" s="10"/>
      <c r="R4" s="10"/>
    </row>
    <row r="5" spans="1:18" x14ac:dyDescent="0.2">
      <c r="A5" s="12" t="s">
        <v>6</v>
      </c>
      <c r="B5" s="13">
        <v>15340</v>
      </c>
      <c r="C5" s="15">
        <v>60</v>
      </c>
      <c r="I5" s="6" t="s">
        <v>1</v>
      </c>
      <c r="L5" s="10"/>
      <c r="N5" s="14"/>
      <c r="O5" s="10"/>
      <c r="R5" s="10"/>
    </row>
    <row r="6" spans="1:18" x14ac:dyDescent="0.2">
      <c r="A6" s="12" t="s">
        <v>6</v>
      </c>
      <c r="B6" s="13">
        <v>30700</v>
      </c>
      <c r="C6" s="15">
        <v>180</v>
      </c>
      <c r="D6" s="57" t="s">
        <v>19</v>
      </c>
      <c r="E6" s="58"/>
      <c r="F6" s="57" t="s">
        <v>25</v>
      </c>
      <c r="G6" s="58"/>
      <c r="I6" s="6" t="s">
        <v>2</v>
      </c>
      <c r="N6" s="14"/>
    </row>
    <row r="7" spans="1:18" x14ac:dyDescent="0.2">
      <c r="A7" s="12" t="s">
        <v>6</v>
      </c>
      <c r="B7" s="13">
        <v>50000</v>
      </c>
      <c r="C7" s="15">
        <v>360</v>
      </c>
      <c r="D7" s="4" t="s">
        <v>10</v>
      </c>
      <c r="E7" s="5">
        <f>IF($C$37="",0,IF($C$37&lt;=$B$13,$C$13,IF($C$37&lt;=$B$14,$C$14,IF($C$37&lt;=$B$15,$C$15,IF($C$37&lt;=$B$16,$C$16,IF($C$37&lt;=$B$17,C$17,C18))))))</f>
        <v>420</v>
      </c>
      <c r="F7" s="4" t="s">
        <v>10</v>
      </c>
      <c r="G7" s="5">
        <f>IF($C$38="",0,IF($C$38&lt;=$B$13,$C$13,IF($C$38&lt;=$B$14,$C$14,IF($C$38&lt;=$B$15,$C$15,IF($C$38&lt;=$B$16,$C$16,IF($C$38&lt;=$B$17,E$17,E18))))))</f>
        <v>480</v>
      </c>
      <c r="I7" s="6" t="s">
        <v>0</v>
      </c>
      <c r="L7" s="10"/>
      <c r="N7" s="14"/>
      <c r="O7" s="10"/>
      <c r="R7" s="10"/>
    </row>
    <row r="8" spans="1:18" x14ac:dyDescent="0.2">
      <c r="A8" s="12" t="s">
        <v>6</v>
      </c>
      <c r="B8" s="13">
        <v>100000</v>
      </c>
      <c r="C8" s="15">
        <v>420</v>
      </c>
      <c r="D8" s="4" t="s">
        <v>11</v>
      </c>
      <c r="E8" s="5">
        <f>IF($C$37="",0,IF($C$37&lt;=$B$2,0,($C$37-$B$2)*$B$1))</f>
        <v>171.65</v>
      </c>
      <c r="F8" s="4" t="s">
        <v>11</v>
      </c>
      <c r="G8" s="5">
        <f>IF($C$38="",0,IF($C$38&lt;=$B$2,0,($C$38-$B$2)*$B$1))</f>
        <v>261.64999999999998</v>
      </c>
      <c r="I8" s="20" t="s">
        <v>16</v>
      </c>
      <c r="L8" s="10"/>
      <c r="N8" s="14"/>
      <c r="O8" s="10"/>
      <c r="R8" s="10"/>
    </row>
    <row r="9" spans="1:18" x14ac:dyDescent="0.2">
      <c r="A9" s="12" t="s">
        <v>6</v>
      </c>
      <c r="B9" s="13">
        <v>200000</v>
      </c>
      <c r="C9" s="15">
        <v>480</v>
      </c>
      <c r="D9" s="3" t="s">
        <v>12</v>
      </c>
      <c r="E9" s="5">
        <f>IF($E$7+$E$8=0,"Beitragsfrei",SUM($E$7+$E$8))</f>
        <v>591.65</v>
      </c>
      <c r="F9" s="3" t="s">
        <v>12</v>
      </c>
      <c r="G9" s="5">
        <f>IF($G$7+$G$8=0,"Beitragsfrei",SUM($G$7+$G$8))</f>
        <v>741.65</v>
      </c>
      <c r="I9" s="21" t="s">
        <v>13</v>
      </c>
      <c r="K9" s="14"/>
      <c r="L9" s="10"/>
      <c r="N9" s="14"/>
      <c r="O9" s="10"/>
      <c r="R9" s="10"/>
    </row>
    <row r="10" spans="1:18" x14ac:dyDescent="0.2">
      <c r="A10" s="12" t="s">
        <v>6</v>
      </c>
      <c r="B10" s="13">
        <v>400000</v>
      </c>
      <c r="C10" s="15">
        <v>600</v>
      </c>
      <c r="K10" s="14"/>
      <c r="L10" s="10"/>
      <c r="N10" s="14"/>
      <c r="O10" s="10"/>
      <c r="R10" s="10"/>
    </row>
    <row r="11" spans="1:18" x14ac:dyDescent="0.2">
      <c r="A11" s="12" t="s">
        <v>7</v>
      </c>
      <c r="B11" s="13">
        <v>400000</v>
      </c>
      <c r="C11" s="15">
        <v>900</v>
      </c>
      <c r="D11" s="57" t="s">
        <v>20</v>
      </c>
      <c r="E11" s="58"/>
      <c r="F11" s="57" t="s">
        <v>26</v>
      </c>
      <c r="G11" s="58"/>
      <c r="K11" s="14"/>
      <c r="L11" s="10"/>
      <c r="N11" s="14"/>
      <c r="O11" s="10"/>
      <c r="R11" s="10"/>
    </row>
    <row r="12" spans="1:18" x14ac:dyDescent="0.2">
      <c r="D12" s="4" t="s">
        <v>10</v>
      </c>
      <c r="E12" s="5">
        <f>IF($C$37="",0,IF($C$37&lt;=$B$13,$C$13,IF($C$37&lt;=$B$14,$C$14,IF($C$37&lt;=$B$15,$C$15,IF($C$37&lt;=$B$16,$C$16,IF($C$37&lt;=$B$17,$C$17,$C$18))))))</f>
        <v>420</v>
      </c>
      <c r="F12" s="4" t="s">
        <v>10</v>
      </c>
      <c r="G12" s="5">
        <f>IF($C$38="",0,IF($C$38&lt;=$B$13,$C$13,IF($C$38&lt;=$B$14,$C$14,IF($C$38&lt;=$B$15,$C$15,IF($C$38&lt;=$B$16,$C$16,IF($C$38&lt;=$B$17,$C$17,$C$18))))))</f>
        <v>480</v>
      </c>
      <c r="K12" s="14"/>
      <c r="L12" s="10"/>
      <c r="N12" s="14"/>
      <c r="O12" s="10"/>
      <c r="R12" s="10"/>
    </row>
    <row r="13" spans="1:18" x14ac:dyDescent="0.2">
      <c r="A13" s="12" t="s">
        <v>8</v>
      </c>
      <c r="B13" s="13">
        <v>30700</v>
      </c>
      <c r="C13" s="15">
        <v>180</v>
      </c>
      <c r="D13" s="4" t="s">
        <v>11</v>
      </c>
      <c r="E13" s="5">
        <f>IF($C$37="",0,$C$37*$B$1)</f>
        <v>210</v>
      </c>
      <c r="F13" s="4" t="s">
        <v>11</v>
      </c>
      <c r="G13" s="5">
        <f>IF($C$38="",0,$C$38*$B$1)</f>
        <v>300</v>
      </c>
      <c r="K13" s="14"/>
      <c r="L13" s="10"/>
      <c r="N13" s="14"/>
      <c r="O13" s="10"/>
      <c r="R13" s="10"/>
    </row>
    <row r="14" spans="1:18" x14ac:dyDescent="0.2">
      <c r="A14" s="12" t="s">
        <v>8</v>
      </c>
      <c r="B14" s="13">
        <v>50000</v>
      </c>
      <c r="C14" s="15">
        <v>360</v>
      </c>
      <c r="D14" s="3" t="s">
        <v>12</v>
      </c>
      <c r="E14" s="5">
        <f>IF($E$12+$E$13=0,"Beitragsfrei",SUM($E$12+$E$13))</f>
        <v>630</v>
      </c>
      <c r="F14" s="3" t="s">
        <v>12</v>
      </c>
      <c r="G14" s="5">
        <f>IF($G$12+$G$13=0,"Beitragsfrei",SUM($G$12+$G$13))</f>
        <v>780</v>
      </c>
      <c r="K14" s="14"/>
      <c r="L14" s="10"/>
      <c r="N14" s="14"/>
      <c r="O14" s="10"/>
      <c r="R14" s="10"/>
    </row>
    <row r="15" spans="1:18" x14ac:dyDescent="0.2">
      <c r="A15" s="12" t="s">
        <v>8</v>
      </c>
      <c r="B15" s="13">
        <v>100000</v>
      </c>
      <c r="C15" s="15">
        <v>420</v>
      </c>
      <c r="K15" s="14"/>
      <c r="L15" s="10"/>
      <c r="N15" s="14"/>
      <c r="O15" s="10"/>
      <c r="R15" s="10"/>
    </row>
    <row r="16" spans="1:18" x14ac:dyDescent="0.2">
      <c r="A16" s="12" t="s">
        <v>8</v>
      </c>
      <c r="B16" s="13">
        <v>200000</v>
      </c>
      <c r="C16" s="15">
        <v>480</v>
      </c>
      <c r="D16" s="57" t="s">
        <v>21</v>
      </c>
      <c r="E16" s="58"/>
      <c r="F16" s="57" t="s">
        <v>27</v>
      </c>
      <c r="G16" s="58"/>
      <c r="K16" s="14"/>
      <c r="L16" s="10"/>
      <c r="N16" s="14"/>
      <c r="O16" s="10"/>
      <c r="R16" s="10"/>
    </row>
    <row r="17" spans="1:18" x14ac:dyDescent="0.2">
      <c r="A17" s="12" t="s">
        <v>8</v>
      </c>
      <c r="B17" s="13">
        <v>400000</v>
      </c>
      <c r="C17" s="15">
        <v>600</v>
      </c>
      <c r="D17" s="4" t="s">
        <v>10</v>
      </c>
      <c r="E17" s="5">
        <f>IF($C$37="",0,IF($C$37&lt;=$B$20,$C$20,IF($C$37&lt;=$B$21,$C$21,IF($C$37&lt;=$B$22,$C$22,IF($C$37&lt;=$B$23,$C$23,IF($C$37&lt;=$B$24,$C$24,IF($C$37&lt;=$B$25,$C$25,IF($C$37&lt;=$B$26,$C$26,$C$27))))))))</f>
        <v>420</v>
      </c>
      <c r="F17" s="4" t="s">
        <v>10</v>
      </c>
      <c r="G17" s="5">
        <f>IF($C$38="",0,IF($C$38&lt;=$B$20,$C$20,IF($C$38&lt;=$B$21,$C$21,IF($C$38&lt;=$B$22,$C$22,IF($C$38&lt;=$B$23,$C$23,IF($C$38&lt;=$B$24,$C$24,IF($C$38&lt;=$B$25,$C$25,IF($C$38&lt;=$B$26,$C$26,$C$27))))))))</f>
        <v>480</v>
      </c>
      <c r="K17" s="14"/>
      <c r="L17" s="10"/>
      <c r="N17" s="14"/>
      <c r="O17" s="10"/>
      <c r="R17" s="10"/>
    </row>
    <row r="18" spans="1:18" x14ac:dyDescent="0.2">
      <c r="A18" s="12" t="s">
        <v>9</v>
      </c>
      <c r="B18" s="13">
        <v>400000</v>
      </c>
      <c r="C18" s="15">
        <v>900</v>
      </c>
      <c r="D18" s="4" t="s">
        <v>11</v>
      </c>
      <c r="E18" s="5">
        <f>IF($C$37="",0,IF($C$37&lt;=$B$20,0,$C$37*$B$1))</f>
        <v>210</v>
      </c>
      <c r="F18" s="4" t="s">
        <v>11</v>
      </c>
      <c r="G18" s="5">
        <f>IF($C$38="",0,IF($C$38&lt;=$B$20,0,$C$38*$B$1))</f>
        <v>300</v>
      </c>
      <c r="K18" s="14"/>
      <c r="L18" s="10"/>
      <c r="N18" s="14"/>
      <c r="O18" s="10"/>
      <c r="R18" s="10"/>
    </row>
    <row r="19" spans="1:18" x14ac:dyDescent="0.2">
      <c r="A19" s="4"/>
      <c r="B19" s="16"/>
      <c r="C19" s="16"/>
      <c r="D19" s="3" t="s">
        <v>12</v>
      </c>
      <c r="E19" s="5">
        <f>IF($E$17+$E$18=0,"Beitragsfrei",SUM($E$17+$E$18))</f>
        <v>630</v>
      </c>
      <c r="F19" s="3" t="s">
        <v>12</v>
      </c>
      <c r="G19" s="5">
        <f>IF($G$17+$G$18=0,"Beitragsfrei",SUM($G$17+$G$18))</f>
        <v>780</v>
      </c>
      <c r="K19" s="14"/>
      <c r="L19" s="10"/>
      <c r="N19" s="14"/>
      <c r="O19" s="10"/>
      <c r="R19" s="10"/>
    </row>
    <row r="20" spans="1:18" x14ac:dyDescent="0.2">
      <c r="A20" s="17" t="s">
        <v>14</v>
      </c>
      <c r="B20" s="13">
        <v>5200</v>
      </c>
      <c r="C20" s="15">
        <v>0</v>
      </c>
      <c r="K20" s="14"/>
      <c r="L20" s="10"/>
      <c r="N20" s="14"/>
      <c r="O20" s="10"/>
      <c r="R20" s="10"/>
    </row>
    <row r="21" spans="1:18" x14ac:dyDescent="0.2">
      <c r="A21" s="17" t="s">
        <v>14</v>
      </c>
      <c r="B21" s="13">
        <v>15340</v>
      </c>
      <c r="C21" s="15">
        <v>180</v>
      </c>
      <c r="D21" s="57" t="s">
        <v>22</v>
      </c>
      <c r="E21" s="58"/>
      <c r="F21" s="57" t="s">
        <v>28</v>
      </c>
      <c r="G21" s="58"/>
    </row>
    <row r="22" spans="1:18" x14ac:dyDescent="0.2">
      <c r="A22" s="17" t="s">
        <v>14</v>
      </c>
      <c r="B22" s="13">
        <v>30700</v>
      </c>
      <c r="C22" s="15">
        <v>180</v>
      </c>
      <c r="D22" s="4" t="s">
        <v>10</v>
      </c>
      <c r="E22" s="5">
        <f>IF(AND('WJ 2025'!$C$13&gt;="",$C$37&gt;=""),"",IF('WJ 2025'!$C$13="KGT",$E$2,IF('WJ 2025'!$C$13="HRA",$E$7,IF('WJ 2025'!$C$13="HRB",$E$12,IF('WJ 2025'!$C$13="Genossenschaft",$E$27,IF('WJ 2025'!$C$13="Verein",$E$17,""))))))</f>
        <v>420</v>
      </c>
      <c r="F22" s="4" t="s">
        <v>10</v>
      </c>
      <c r="G22" s="5">
        <f>IF(AND('WJ 2025'!$C$13&gt;="",$C$38&gt;=""),"",IF('WJ 2025'!$C$13="KGT",$G$2,IF('WJ 2025'!$C$13="HRA",$G$7,IF('WJ 2025'!$C$13="HRB",$G$12,IF('WJ 2025'!$C$13="Genossenschaft",$G$27,IF('WJ 2025'!$C$13="Verein",$G$17,""))))))</f>
        <v>480</v>
      </c>
    </row>
    <row r="23" spans="1:18" x14ac:dyDescent="0.2">
      <c r="A23" s="17" t="s">
        <v>14</v>
      </c>
      <c r="B23" s="13">
        <v>50000</v>
      </c>
      <c r="C23" s="15">
        <v>360</v>
      </c>
      <c r="D23" s="4" t="s">
        <v>11</v>
      </c>
      <c r="E23" s="5">
        <f>IF(AND('WJ 2025'!$C$13&gt;="",$C$37&gt;=""),"",IF('WJ 2025'!$C$13="KGT",$E$3,IF('WJ 2025'!$C$13="HRA",$E$8,IF('WJ 2025'!$C$13="HRB",$E$13,IF('WJ 2025'!$C$13="Genossenschaft",$E$28,IF('WJ 2025'!$C$13="Verein",$E$18,0))))))</f>
        <v>210</v>
      </c>
      <c r="F23" s="4" t="s">
        <v>11</v>
      </c>
      <c r="G23" s="5">
        <f>IF(AND('WJ 2025'!$C$13&gt;="",$C$38&gt;=""),"",IF('WJ 2025'!$C$13="KGT",$G$3,IF('WJ 2025'!$C$13="HRA",$G$8,IF('WJ 2025'!$C$13="HRB",$G$13,IF('WJ 2025'!$C$13="Genossenschaft",$G$28,IF('WJ 2025'!$C$13="Verein",$G$18,0))))))</f>
        <v>300</v>
      </c>
    </row>
    <row r="24" spans="1:18" x14ac:dyDescent="0.2">
      <c r="A24" s="19" t="s">
        <v>14</v>
      </c>
      <c r="B24" s="13">
        <v>100000</v>
      </c>
      <c r="C24" s="15">
        <v>420</v>
      </c>
      <c r="D24" s="3" t="s">
        <v>12</v>
      </c>
      <c r="E24" s="5">
        <f>IF($E$22&gt;="","Kein Wert",SUM($E$22+$E$23))</f>
        <v>630</v>
      </c>
      <c r="F24" s="3" t="s">
        <v>12</v>
      </c>
      <c r="G24" s="5">
        <f>IF($G$22&gt;="","Kein Wert",SUM($G$22+$G$23))</f>
        <v>780</v>
      </c>
    </row>
    <row r="25" spans="1:18" x14ac:dyDescent="0.2">
      <c r="A25" s="19" t="s">
        <v>14</v>
      </c>
      <c r="B25" s="13">
        <v>200000</v>
      </c>
      <c r="C25" s="15">
        <v>480</v>
      </c>
    </row>
    <row r="26" spans="1:18" x14ac:dyDescent="0.2">
      <c r="A26" s="19" t="s">
        <v>14</v>
      </c>
      <c r="B26" s="13">
        <v>400000</v>
      </c>
      <c r="C26" s="15">
        <v>600</v>
      </c>
      <c r="D26" s="56" t="s">
        <v>23</v>
      </c>
      <c r="E26" s="56"/>
      <c r="F26" s="56" t="s">
        <v>29</v>
      </c>
      <c r="G26" s="56"/>
    </row>
    <row r="27" spans="1:18" x14ac:dyDescent="0.2">
      <c r="A27" s="17" t="s">
        <v>15</v>
      </c>
      <c r="B27" s="13">
        <v>400000</v>
      </c>
      <c r="C27" s="15">
        <v>900</v>
      </c>
      <c r="D27" s="4" t="s">
        <v>10</v>
      </c>
      <c r="E27" s="5">
        <f>IF($C$37="",0,IF($C$37&lt;=$B$13,$C$13,IF($C$37&lt;=$B$14,$C$14,IF($C$37&lt;=$B$15,$C$15,IF($C$37&lt;=$B$16,$C$16,IF($C$37&lt;=$B$17,$C$17,$C$18))))))</f>
        <v>420</v>
      </c>
      <c r="F27" s="4" t="s">
        <v>10</v>
      </c>
      <c r="G27" s="5">
        <f>IF($C$38="",0,IF($C$38&lt;=$B$13,$C$13,IF($C$38&lt;=$B$14,$C$14,IF($C$38&lt;=$B$15,$C$15,IF($C$38&lt;=$B$16,$C$16,IF($C$38&lt;=$B$17,$C$17,$C$18))))))</f>
        <v>480</v>
      </c>
    </row>
    <row r="28" spans="1:18" x14ac:dyDescent="0.2">
      <c r="D28" s="4" t="s">
        <v>11</v>
      </c>
      <c r="E28" s="5">
        <f>IF($C$37="",0,$C$37*$B$1)</f>
        <v>210</v>
      </c>
      <c r="F28" s="4" t="s">
        <v>11</v>
      </c>
      <c r="G28" s="5">
        <f>IF($C$38="",0,$C$38*$B$1)</f>
        <v>300</v>
      </c>
    </row>
    <row r="29" spans="1:18" x14ac:dyDescent="0.2">
      <c r="A29" s="22" t="s">
        <v>17</v>
      </c>
      <c r="B29" s="13">
        <v>30700</v>
      </c>
      <c r="C29" s="15">
        <v>180</v>
      </c>
      <c r="D29" s="3" t="s">
        <v>12</v>
      </c>
      <c r="E29" s="5">
        <f>IF($E$27+$E$28=0,"Beitragsfrei",SUM($E$27+$E$28))</f>
        <v>630</v>
      </c>
      <c r="F29" s="3" t="s">
        <v>12</v>
      </c>
      <c r="G29" s="5">
        <f>IF($G$27+$G$28=0,"Beitragsfrei",SUM($G$27+$G$28))</f>
        <v>780</v>
      </c>
    </row>
    <row r="30" spans="1:18" x14ac:dyDescent="0.2">
      <c r="A30" s="22" t="s">
        <v>17</v>
      </c>
      <c r="B30" s="13">
        <v>50000</v>
      </c>
      <c r="C30" s="15">
        <v>360</v>
      </c>
    </row>
    <row r="31" spans="1:18" x14ac:dyDescent="0.2">
      <c r="A31" s="22" t="s">
        <v>17</v>
      </c>
      <c r="B31" s="13">
        <v>100000</v>
      </c>
      <c r="C31" s="15">
        <v>420</v>
      </c>
    </row>
    <row r="32" spans="1:18" x14ac:dyDescent="0.2">
      <c r="A32" s="22" t="s">
        <v>17</v>
      </c>
      <c r="B32" s="13">
        <v>200000</v>
      </c>
      <c r="C32" s="15">
        <v>480</v>
      </c>
    </row>
    <row r="33" spans="1:3" x14ac:dyDescent="0.2">
      <c r="A33" s="22" t="s">
        <v>17</v>
      </c>
      <c r="B33" s="13">
        <v>400000</v>
      </c>
      <c r="C33" s="15">
        <v>600</v>
      </c>
    </row>
    <row r="34" spans="1:3" x14ac:dyDescent="0.2">
      <c r="A34" s="22" t="s">
        <v>17</v>
      </c>
      <c r="B34" s="13">
        <v>400000</v>
      </c>
      <c r="C34" s="15">
        <v>900</v>
      </c>
    </row>
    <row r="37" spans="1:3" x14ac:dyDescent="0.2">
      <c r="C37" s="23">
        <f>'WJ 2025'!C17*0.7</f>
        <v>84000</v>
      </c>
    </row>
    <row r="38" spans="1:3" x14ac:dyDescent="0.2">
      <c r="C38" s="23">
        <f>'WJ 2025'!C17</f>
        <v>120000</v>
      </c>
    </row>
  </sheetData>
  <sheetProtection algorithmName="SHA-512" hashValue="UPq7AZDorBlD75I091WrwLU+5ssZEXNftLICztyNi9Xkt0JlSt8VX/4A7GBG7Hz2l/LsKLACbRfkZOzhLmgnDQ==" saltValue="Cf4VzH4lhugJFCRUF/2u8A==" spinCount="100000" sheet="1" objects="1" scenarios="1" selectLockedCells="1" selectUnlockedCells="1"/>
  <mergeCells count="14">
    <mergeCell ref="D26:E26"/>
    <mergeCell ref="D21:E21"/>
    <mergeCell ref="D6:E6"/>
    <mergeCell ref="D11:E11"/>
    <mergeCell ref="Q1:R1"/>
    <mergeCell ref="N1:O1"/>
    <mergeCell ref="D1:E1"/>
    <mergeCell ref="D16:E16"/>
    <mergeCell ref="F1:G1"/>
    <mergeCell ref="F6:G6"/>
    <mergeCell ref="F11:G11"/>
    <mergeCell ref="F16:G16"/>
    <mergeCell ref="F21:G21"/>
    <mergeCell ref="F26:G26"/>
  </mergeCell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WJ 2025</vt:lpstr>
      <vt:lpstr>Hilfstabelle</vt:lpstr>
    </vt:vector>
  </TitlesOfParts>
  <Company>IHK Bochum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Gdanietz, Thomas</dc:creator>
  <cp:lastModifiedBy>Gdanietz, Thomas</cp:lastModifiedBy>
  <cp:lastPrinted>2024-01-11T10:53:24Z</cp:lastPrinted>
  <dcterms:created xsi:type="dcterms:W3CDTF">2019-06-11T05:38:28Z</dcterms:created>
  <dcterms:modified xsi:type="dcterms:W3CDTF">2025-02-18T13:39:18Z</dcterms:modified>
</cp:coreProperties>
</file>