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itrag\IHK24\Downloads\"/>
    </mc:Choice>
  </mc:AlternateContent>
  <xr:revisionPtr revIDLastSave="0" documentId="13_ncr:1_{7EC20932-770D-4B4D-B15B-3FABDE3938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Nachtrag WJ 2024" sheetId="2" r:id="rId1"/>
    <sheet name="Hilfstabelle" sheetId="1" state="hidden" r:id="rId2"/>
  </sheets>
  <definedNames>
    <definedName name="_xlnm.Print_Area" localSheetId="0">'Nachtrag WJ 2024'!$A$1:$E$27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 l="1"/>
  <c r="E12" i="1"/>
  <c r="E13" i="1"/>
  <c r="E29" i="1"/>
  <c r="E17" i="1" l="1"/>
  <c r="E18" i="1" l="1"/>
  <c r="E19" i="1" l="1"/>
  <c r="E8" i="1"/>
  <c r="E7" i="1"/>
  <c r="E3" i="1"/>
  <c r="E23" i="1" s="1"/>
  <c r="E2" i="1"/>
  <c r="E22" i="1" s="1"/>
  <c r="E15" i="2" l="1"/>
  <c r="E17" i="2"/>
  <c r="E14" i="1"/>
  <c r="E4" i="1"/>
  <c r="E9" i="1"/>
  <c r="E24" i="1" l="1"/>
  <c r="E19" i="2" s="1"/>
</calcChain>
</file>

<file path=xl/sharedStrings.xml><?xml version="1.0" encoding="utf-8"?>
<sst xmlns="http://schemas.openxmlformats.org/spreadsheetml/2006/main" count="61" uniqueCount="24">
  <si>
    <t>HRB</t>
  </si>
  <si>
    <t>KGT</t>
  </si>
  <si>
    <t>HRA</t>
  </si>
  <si>
    <t>Spalte1</t>
  </si>
  <si>
    <t>Umlagebetrag</t>
  </si>
  <si>
    <t>Freibetrag (KGT und HRA)</t>
  </si>
  <si>
    <t>Grundbetrag KGT: bis</t>
  </si>
  <si>
    <t>Grundbetrag KGT: über</t>
  </si>
  <si>
    <t>Grundbetrag HRA und HRB: bis</t>
  </si>
  <si>
    <t>Grundbetrag HRA und HRB: über</t>
  </si>
  <si>
    <t>Grundbeitrag:</t>
  </si>
  <si>
    <t>Umlage:</t>
  </si>
  <si>
    <t>Gesamtbeitrag:</t>
  </si>
  <si>
    <t>Beitragsberechnung KGT</t>
  </si>
  <si>
    <t>Beitragsberechnung HRA</t>
  </si>
  <si>
    <t>Beitragsberechnung HRB</t>
  </si>
  <si>
    <t>Beitragsberechnung</t>
  </si>
  <si>
    <t>Verein</t>
  </si>
  <si>
    <t>Beitragsberechnung Verein</t>
  </si>
  <si>
    <t>Grundbetrag Verein: bis</t>
  </si>
  <si>
    <t>Grundbetrag Verein: über</t>
  </si>
  <si>
    <t>Genossenschaft</t>
  </si>
  <si>
    <t>Beitragsberechnung Genossenschaft</t>
  </si>
  <si>
    <t>Grundbetrag Genossenschaft: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</si>
</sst>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wrapText="1"/>
      <protection hidden="1"/>
    </xf>
    <xf numFmtId="6" fontId="3" fillId="0" borderId="0" xfId="0" applyNumberFormat="1" applyFont="1" applyAlignment="1" applyProtection="1">
      <alignment horizontal="center"/>
      <protection hidden="1"/>
    </xf>
    <xf numFmtId="8" fontId="3" fillId="0" borderId="0" xfId="0" applyNumberFormat="1" applyFont="1" applyProtection="1">
      <protection hidden="1"/>
    </xf>
    <xf numFmtId="6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 vertical="center"/>
      <protection hidden="1"/>
    </xf>
    <xf numFmtId="8" fontId="3" fillId="0" borderId="0" xfId="0" applyNumberFormat="1" applyFont="1" applyAlignment="1" applyProtection="1">
      <alignment horizontal="left" vertical="center"/>
      <protection hidden="1"/>
    </xf>
    <xf numFmtId="44" fontId="3" fillId="0" borderId="0" xfId="0" applyNumberFormat="1" applyFont="1" applyProtection="1">
      <protection hidden="1"/>
    </xf>
    <xf numFmtId="8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2" fontId="4" fillId="3" borderId="0" xfId="0" applyNumberFormat="1" applyFont="1" applyFill="1" applyAlignment="1" applyProtection="1">
      <alignment horizontal="center" vertical="center"/>
      <protection hidden="1"/>
    </xf>
    <xf numFmtId="2" fontId="4" fillId="3" borderId="11" xfId="0" applyNumberFormat="1" applyFont="1" applyFill="1" applyBorder="1" applyAlignment="1" applyProtection="1">
      <alignment horizontal="center" vertical="center"/>
      <protection hidden="1"/>
    </xf>
    <xf numFmtId="164" fontId="4" fillId="3" borderId="4" xfId="0" applyNumberFormat="1" applyFont="1" applyFill="1" applyBorder="1" applyAlignment="1" applyProtection="1">
      <alignment horizontal="center" vertical="center"/>
      <protection hidden="1"/>
    </xf>
    <xf numFmtId="164" fontId="4" fillId="3" borderId="6" xfId="0" applyNumberFormat="1" applyFont="1" applyFill="1" applyBorder="1" applyAlignment="1" applyProtection="1">
      <alignment horizontal="center" vertical="center"/>
      <protection hidden="1"/>
    </xf>
    <xf numFmtId="164" fontId="1" fillId="4" borderId="9" xfId="0" applyNumberFormat="1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164" fontId="3" fillId="3" borderId="9" xfId="0" applyNumberFormat="1" applyFont="1" applyFill="1" applyBorder="1" applyAlignment="1" applyProtection="1">
      <alignment horizontal="center" vertical="center"/>
      <protection hidden="1"/>
    </xf>
    <xf numFmtId="164" fontId="3" fillId="3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</cellXfs>
  <cellStyles count="1">
    <cellStyle name="Standard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5</xdr:col>
      <xdr:colOff>2025</xdr:colOff>
      <xdr:row>12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0"/>
          <a:ext cx="6227045" cy="270163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der 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IHK-Beitragsberechnung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das 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Beitragsjahr 2024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wird</a:t>
          </a:r>
          <a:endParaRPr lang="de-DE">
            <a:effectLst/>
          </a:endParaRPr>
        </a:p>
        <a:p>
          <a:pPr eaLnBrk="1" fontAlgn="auto" latinLnBrk="0" hangingPunct="1"/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grundsätzlich nach der Unternehmens-/Rechtsform unterschieden.</a:t>
          </a:r>
          <a:endParaRPr lang="de-D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KGT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(Kleingewerbetreibender): Nicht im Handelsregister eingetragene Unternehmen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Einzelunternehmen, GbR)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HRA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(Handelsregister A):	      Im Handelsregister eingetragene Einzelunternehmen und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Personengesellschaften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 e.K., </a:t>
          </a:r>
          <a:r>
            <a:rPr lang="de-DE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GmbH &amp; Co. KG, KG,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OHG, etc.)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HRB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(Handelsregister B):	      Im Handelsregister eingetragene Kapitalgesellschaften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</a:t>
          </a:r>
          <a:r>
            <a:rPr lang="de-DE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AG,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GmbH, Ltd., UG etc.)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Genossenschaft	     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Genossenschaftsregister eingetragene Genossenschaften</a:t>
          </a: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5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</a:t>
          </a: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Verein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      Im Vereinsregister eingetragene Vereine, die einer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gewerblichen Tätigkeit nachgehen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(Wirtschaftlicher Verein mit Absicht zur Gewinnerzielung)</a:t>
          </a:r>
          <a:endParaRPr kumimoji="0" lang="de-DE" sz="9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19</xdr:row>
      <xdr:rowOff>190500</xdr:rowOff>
    </xdr:from>
    <xdr:ext cx="6229350" cy="124777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829050"/>
          <a:ext cx="6229350" cy="1247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I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20</xdr:row>
      <xdr:rowOff>9524</xdr:rowOff>
    </xdr:from>
    <xdr:to>
      <xdr:col>5</xdr:col>
      <xdr:colOff>2891</xdr:colOff>
      <xdr:row>26</xdr:row>
      <xdr:rowOff>181841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4243819"/>
          <a:ext cx="6237436" cy="131531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3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Basis der Berechnung liegt die Nachtragswirtschaftssatzung 2024 der 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Industrie- und Handelskammer Mittleres Ruhrgebiet zugrunde.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berücksichtigen Sie, dass  aktuell nur die Standardfälle abgebildet werden.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Erhebung des erweiterten Grundbeitrages (Punkt 2.8 unserer Wirtschaftssatzung)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wird in der Berechnung nicht dargestellt.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die Berechnung wird keine Gewähr übernommen. 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twoCellAnchor>
  <xdr:twoCellAnchor>
    <xdr:from>
      <xdr:col>0</xdr:col>
      <xdr:colOff>38100</xdr:colOff>
      <xdr:row>12</xdr:row>
      <xdr:rowOff>47625</xdr:rowOff>
    </xdr:from>
    <xdr:to>
      <xdr:col>1</xdr:col>
      <xdr:colOff>1238250</xdr:colOff>
      <xdr:row>15</xdr:row>
      <xdr:rowOff>161925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100" y="2343150"/>
          <a:ext cx="2533650" cy="6858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wählen Sie nebenstehend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die Unternehmens-/Rechtsform aus.</a:t>
          </a:r>
        </a:p>
      </xdr:txBody>
    </xdr:sp>
    <xdr:clientData/>
  </xdr:twoCellAnchor>
  <xdr:twoCellAnchor>
    <xdr:from>
      <xdr:col>0</xdr:col>
      <xdr:colOff>28575</xdr:colOff>
      <xdr:row>16</xdr:row>
      <xdr:rowOff>28575</xdr:rowOff>
    </xdr:from>
    <xdr:to>
      <xdr:col>1</xdr:col>
      <xdr:colOff>1228725</xdr:colOff>
      <xdr:row>19</xdr:row>
      <xdr:rowOff>142875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8575" y="3086100"/>
          <a:ext cx="2533650" cy="6858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tragen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Sie den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Gewerbertrag/Gewinn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Ihres Unternehmens rechts in € ein. </a:t>
          </a:r>
        </a:p>
      </xdr:txBody>
    </xdr:sp>
    <xdr:clientData/>
  </xdr:twoCellAnchor>
  <xdr:twoCellAnchor>
    <xdr:from>
      <xdr:col>3</xdr:col>
      <xdr:colOff>38100</xdr:colOff>
      <xdr:row>12</xdr:row>
      <xdr:rowOff>28575</xdr:rowOff>
    </xdr:from>
    <xdr:to>
      <xdr:col>4</xdr:col>
      <xdr:colOff>1219200</xdr:colOff>
      <xdr:row>13</xdr:row>
      <xdr:rowOff>171450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781425" y="2324100"/>
          <a:ext cx="2428875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Beitragsberechnung</a:t>
          </a:r>
        </a:p>
      </xdr:txBody>
    </xdr:sp>
    <xdr:clientData/>
  </xdr:twoCellAnchor>
  <xdr:twoCellAnchor>
    <xdr:from>
      <xdr:col>3</xdr:col>
      <xdr:colOff>19051</xdr:colOff>
      <xdr:row>14</xdr:row>
      <xdr:rowOff>19050</xdr:rowOff>
    </xdr:from>
    <xdr:to>
      <xdr:col>3</xdr:col>
      <xdr:colOff>1200151</xdr:colOff>
      <xdr:row>15</xdr:row>
      <xdr:rowOff>161925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62376" y="2695575"/>
          <a:ext cx="118110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Grundbeitrag:</a:t>
          </a:r>
        </a:p>
      </xdr:txBody>
    </xdr:sp>
    <xdr:clientData/>
  </xdr:twoCellAnchor>
  <xdr:twoCellAnchor>
    <xdr:from>
      <xdr:col>3</xdr:col>
      <xdr:colOff>19050</xdr:colOff>
      <xdr:row>16</xdr:row>
      <xdr:rowOff>9525</xdr:rowOff>
    </xdr:from>
    <xdr:to>
      <xdr:col>4</xdr:col>
      <xdr:colOff>47625</xdr:colOff>
      <xdr:row>17</xdr:row>
      <xdr:rowOff>180975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762375" y="3067050"/>
          <a:ext cx="1276350" cy="3619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Umlage:</a:t>
          </a:r>
        </a:p>
      </xdr:txBody>
    </xdr:sp>
    <xdr:clientData/>
  </xdr:twoCellAnchor>
  <xdr:twoCellAnchor>
    <xdr:from>
      <xdr:col>3</xdr:col>
      <xdr:colOff>38100</xdr:colOff>
      <xdr:row>18</xdr:row>
      <xdr:rowOff>28575</xdr:rowOff>
    </xdr:from>
    <xdr:to>
      <xdr:col>3</xdr:col>
      <xdr:colOff>1238250</xdr:colOff>
      <xdr:row>19</xdr:row>
      <xdr:rowOff>171450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781425" y="3467100"/>
          <a:ext cx="120015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Gesamtbetrag:</a:t>
          </a:r>
        </a:p>
      </xdr:txBody>
    </xdr:sp>
    <xdr:clientData/>
  </xdr:twoCellAnchor>
  <xdr:twoCellAnchor>
    <xdr:from>
      <xdr:col>3</xdr:col>
      <xdr:colOff>1247774</xdr:colOff>
      <xdr:row>14</xdr:row>
      <xdr:rowOff>28575</xdr:rowOff>
    </xdr:from>
    <xdr:to>
      <xdr:col>4</xdr:col>
      <xdr:colOff>1219200</xdr:colOff>
      <xdr:row>15</xdr:row>
      <xdr:rowOff>161925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991099" y="2705100"/>
          <a:ext cx="1219201" cy="32385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16</xdr:row>
      <xdr:rowOff>19050</xdr:rowOff>
    </xdr:from>
    <xdr:to>
      <xdr:col>4</xdr:col>
      <xdr:colOff>1209675</xdr:colOff>
      <xdr:row>17</xdr:row>
      <xdr:rowOff>161925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029200" y="3076575"/>
          <a:ext cx="117157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28575</xdr:colOff>
      <xdr:row>18</xdr:row>
      <xdr:rowOff>28575</xdr:rowOff>
    </xdr:from>
    <xdr:to>
      <xdr:col>4</xdr:col>
      <xdr:colOff>1219200</xdr:colOff>
      <xdr:row>19</xdr:row>
      <xdr:rowOff>171450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019675" y="3467100"/>
          <a:ext cx="119062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1203613</xdr:colOff>
      <xdr:row>0</xdr:row>
      <xdr:rowOff>17318</xdr:rowOff>
    </xdr:from>
    <xdr:to>
      <xdr:col>5</xdr:col>
      <xdr:colOff>5795</xdr:colOff>
      <xdr:row>2</xdr:row>
      <xdr:rowOff>105813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4340" y="17318"/>
          <a:ext cx="1296000" cy="538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G4:G9" totalsRowShown="0" headerRowDxfId="2" dataDxfId="1">
  <tableColumns count="1">
    <tableColumn id="1" xr3:uid="{00000000-0010-0000-0000-000001000000}" name="Spalt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showGridLines="0" tabSelected="1" zoomScale="110" zoomScaleNormal="110" zoomScaleSheetLayoutView="150" workbookViewId="0">
      <pane ySplit="26" topLeftCell="A27" activePane="bottomLeft" state="frozen"/>
      <selection pane="bottomLeft" activeCell="C21" sqref="C21"/>
    </sheetView>
  </sheetViews>
  <sheetFormatPr baseColWidth="10" defaultRowHeight="15" x14ac:dyDescent="0.25"/>
  <cols>
    <col min="1" max="6" width="18.7109375" style="17" customWidth="1"/>
    <col min="7" max="7" width="15.7109375" style="17" customWidth="1"/>
    <col min="8" max="16384" width="11.42578125" style="17"/>
  </cols>
  <sheetData>
    <row r="1" spans="1:5" ht="18" customHeight="1" x14ac:dyDescent="0.25"/>
    <row r="2" spans="1:5" ht="18" customHeight="1" x14ac:dyDescent="0.25"/>
    <row r="3" spans="1:5" ht="18" customHeight="1" x14ac:dyDescent="0.25"/>
    <row r="4" spans="1:5" ht="18" customHeight="1" x14ac:dyDescent="0.25"/>
    <row r="5" spans="1:5" ht="18" customHeight="1" x14ac:dyDescent="0.25"/>
    <row r="6" spans="1:5" ht="18" customHeight="1" x14ac:dyDescent="0.25"/>
    <row r="7" spans="1:5" ht="18" customHeight="1" x14ac:dyDescent="0.25"/>
    <row r="8" spans="1:5" ht="18" customHeight="1" x14ac:dyDescent="0.25"/>
    <row r="9" spans="1:5" ht="18" customHeight="1" x14ac:dyDescent="0.25"/>
    <row r="10" spans="1:5" ht="18" customHeight="1" x14ac:dyDescent="0.25"/>
    <row r="11" spans="1:5" ht="18" customHeight="1" x14ac:dyDescent="0.25"/>
    <row r="12" spans="1:5" ht="18" customHeight="1" thickBot="1" x14ac:dyDescent="0.3"/>
    <row r="13" spans="1:5" ht="15" customHeight="1" x14ac:dyDescent="0.25">
      <c r="A13" s="30"/>
      <c r="B13" s="31"/>
      <c r="C13" s="40" t="s">
        <v>1</v>
      </c>
      <c r="D13" s="43"/>
      <c r="E13" s="44"/>
    </row>
    <row r="14" spans="1:5" ht="15" customHeight="1" x14ac:dyDescent="0.25">
      <c r="A14" s="32"/>
      <c r="B14" s="33"/>
      <c r="C14" s="41"/>
      <c r="D14" s="45"/>
      <c r="E14" s="46"/>
    </row>
    <row r="15" spans="1:5" x14ac:dyDescent="0.25">
      <c r="A15" s="32"/>
      <c r="B15" s="33"/>
      <c r="C15" s="41"/>
      <c r="D15" s="47"/>
      <c r="E15" s="49">
        <f>Hilfstabelle!E22</f>
        <v>81</v>
      </c>
    </row>
    <row r="16" spans="1:5" x14ac:dyDescent="0.25">
      <c r="A16" s="34"/>
      <c r="B16" s="35"/>
      <c r="C16" s="42"/>
      <c r="D16" s="48"/>
      <c r="E16" s="50"/>
    </row>
    <row r="17" spans="1:5" ht="15" customHeight="1" x14ac:dyDescent="0.25">
      <c r="A17" s="36"/>
      <c r="B17" s="37"/>
      <c r="C17" s="27">
        <v>16000</v>
      </c>
      <c r="D17" s="47"/>
      <c r="E17" s="49">
        <f>Hilfstabelle!E23</f>
        <v>0.83820000000000006</v>
      </c>
    </row>
    <row r="18" spans="1:5" ht="15" customHeight="1" x14ac:dyDescent="0.25">
      <c r="A18" s="36"/>
      <c r="B18" s="37"/>
      <c r="C18" s="28"/>
      <c r="D18" s="48"/>
      <c r="E18" s="50"/>
    </row>
    <row r="19" spans="1:5" x14ac:dyDescent="0.25">
      <c r="A19" s="36"/>
      <c r="B19" s="37"/>
      <c r="C19" s="28"/>
      <c r="D19" s="23"/>
      <c r="E19" s="25">
        <f>IF(E15+E17=0,"Beitragsfrei",Hilfstabelle!E24)</f>
        <v>81.838200000000001</v>
      </c>
    </row>
    <row r="20" spans="1:5" ht="15.75" thickBot="1" x14ac:dyDescent="0.3">
      <c r="A20" s="38"/>
      <c r="B20" s="39"/>
      <c r="C20" s="29"/>
      <c r="D20" s="24"/>
      <c r="E20" s="26"/>
    </row>
    <row r="21" spans="1:5" x14ac:dyDescent="0.25">
      <c r="C21" s="17">
        <v>5200.01</v>
      </c>
    </row>
  </sheetData>
  <sheetProtection algorithmName="SHA-512" hashValue="pEDaDMBdFYGlki+r2CHLr5vOfVXzsSyMPLwhLemOJ1xjUEgozapKz4GsMttvR9VDRhgZQrdUEDYHlk1TBIHrdA==" saltValue="LBRv2IgV7tH76khnXnntQA==" spinCount="100000" sheet="1" objects="1" scenarios="1"/>
  <mergeCells count="11">
    <mergeCell ref="D19:D20"/>
    <mergeCell ref="E19:E20"/>
    <mergeCell ref="C17:C20"/>
    <mergeCell ref="A13:B16"/>
    <mergeCell ref="A17:B20"/>
    <mergeCell ref="C13:C16"/>
    <mergeCell ref="D13:E14"/>
    <mergeCell ref="D15:D16"/>
    <mergeCell ref="E15:E16"/>
    <mergeCell ref="D17:D18"/>
    <mergeCell ref="E17:E18"/>
  </mergeCells>
  <dataValidations xWindow="268" yWindow="622" count="1">
    <dataValidation type="decimal" errorStyle="information" allowBlank="1" showInputMessage="1" showErrorMessage="1" errorTitle="Falsche Eingabe" error="Hier bitte nur positive Zahlen eingeben." promptTitle="Gewerbeertrag / Gewinn" prompt="Bitte geben Sie hier _x000a_ausschließlich_x000a_positive Zahlen ein!" sqref="C17:C20" xr:uid="{00000000-0002-0000-0000-000000000000}">
      <formula1>0</formula1>
      <formula2>100000000</formula2>
    </dataValidation>
  </dataValidations>
  <pageMargins left="0.39370078740157483" right="0.39370078740157483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68" yWindow="622" count="1">
        <x14:dataValidation type="list" allowBlank="1" showInputMessage="1" showErrorMessage="1" xr:uid="{00000000-0002-0000-0000-000001000000}">
          <x14:formula1>
            <xm:f>Hilfstabelle!$G$5:$G$9</xm:f>
          </x14:formula1>
          <xm:sqref>C13:C16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workbookViewId="0">
      <selection activeCell="C35" sqref="C35"/>
    </sheetView>
  </sheetViews>
  <sheetFormatPr baseColWidth="10" defaultColWidth="11.5703125" defaultRowHeight="14.25" x14ac:dyDescent="0.2"/>
  <cols>
    <col min="1" max="1" width="30.42578125" style="6" bestFit="1" customWidth="1"/>
    <col min="2" max="2" width="16.7109375" style="6" customWidth="1"/>
    <col min="3" max="3" width="38.7109375" style="4" bestFit="1" customWidth="1"/>
    <col min="4" max="4" width="15.7109375" style="4" customWidth="1"/>
    <col min="5" max="5" width="17.140625" style="4" bestFit="1" customWidth="1"/>
    <col min="6" max="6" width="11.5703125" style="1"/>
    <col min="7" max="7" width="40.140625" style="1" bestFit="1" customWidth="1"/>
    <col min="8" max="8" width="14.7109375" style="1" customWidth="1"/>
    <col min="9" max="9" width="14" style="1" bestFit="1" customWidth="1"/>
    <col min="10" max="10" width="13.140625" style="1" bestFit="1" customWidth="1"/>
    <col min="11" max="11" width="2.7109375" style="1" customWidth="1"/>
    <col min="12" max="12" width="14" style="1" bestFit="1" customWidth="1"/>
    <col min="13" max="13" width="13.140625" style="1" bestFit="1" customWidth="1"/>
    <col min="14" max="14" width="2.7109375" style="1" customWidth="1"/>
    <col min="15" max="15" width="11.7109375" style="1" bestFit="1" customWidth="1"/>
    <col min="16" max="16384" width="11.5703125" style="1"/>
  </cols>
  <sheetData>
    <row r="1" spans="1:16" x14ac:dyDescent="0.2">
      <c r="A1" s="6" t="s">
        <v>4</v>
      </c>
      <c r="B1" s="22">
        <v>1.2700000000000001E-3</v>
      </c>
      <c r="D1" s="52" t="s">
        <v>13</v>
      </c>
      <c r="E1" s="52"/>
      <c r="J1" s="2"/>
      <c r="K1" s="4"/>
      <c r="L1" s="52"/>
      <c r="M1" s="52"/>
      <c r="N1" s="4"/>
      <c r="O1" s="52"/>
      <c r="P1" s="52"/>
    </row>
    <row r="2" spans="1:16" x14ac:dyDescent="0.2">
      <c r="A2" s="7" t="s">
        <v>5</v>
      </c>
      <c r="B2" s="8">
        <v>15340</v>
      </c>
      <c r="D2" s="4" t="s">
        <v>10</v>
      </c>
      <c r="E2" s="5">
        <f>IF('Nachtrag WJ 2024'!C17="",C4,IF('Nachtrag WJ 2024'!C17&lt;=B4,C4,IF('Nachtrag WJ 2024'!C17&lt;=B5,C5,IF('Nachtrag WJ 2024'!C17&lt;=B6,C6,IF('Nachtrag WJ 2024'!C17&lt;=B7,C7,IF('Nachtrag WJ 2024'!C17&lt;=B8,C8,IF('Nachtrag WJ 2024'!C17&lt;=B9,C9,IF('Nachtrag WJ 2024'!C17&lt;=B10,C10,C11))))))))</f>
        <v>81</v>
      </c>
      <c r="K2" s="9"/>
      <c r="M2" s="10"/>
      <c r="N2" s="9"/>
      <c r="P2" s="9"/>
    </row>
    <row r="3" spans="1:16" x14ac:dyDescent="0.2">
      <c r="D3" s="4" t="s">
        <v>11</v>
      </c>
      <c r="E3" s="5">
        <f>IF('Nachtrag WJ 2024'!C17="",0,IF('Nachtrag WJ 2024'!C17&lt;=B2,0,('Nachtrag WJ 2024'!C17-B2)*B1))</f>
        <v>0.83820000000000006</v>
      </c>
      <c r="J3" s="9"/>
      <c r="K3" s="9"/>
      <c r="M3" s="10"/>
      <c r="N3" s="9"/>
      <c r="P3" s="9"/>
    </row>
    <row r="4" spans="1:16" x14ac:dyDescent="0.2">
      <c r="A4" s="11" t="s">
        <v>6</v>
      </c>
      <c r="B4" s="12">
        <v>5200</v>
      </c>
      <c r="C4" s="14">
        <v>0</v>
      </c>
      <c r="D4" s="3" t="s">
        <v>12</v>
      </c>
      <c r="E4" s="5">
        <f>IF(E2+E3=0,"Beitragsfrei",SUM(E2+E3))</f>
        <v>81.838200000000001</v>
      </c>
      <c r="G4" s="6" t="s">
        <v>3</v>
      </c>
      <c r="J4" s="9"/>
      <c r="K4" s="9"/>
      <c r="L4" s="13"/>
      <c r="M4" s="9"/>
      <c r="N4" s="9"/>
      <c r="P4" s="9"/>
    </row>
    <row r="5" spans="1:16" x14ac:dyDescent="0.2">
      <c r="A5" s="11" t="s">
        <v>6</v>
      </c>
      <c r="B5" s="12">
        <v>15340</v>
      </c>
      <c r="C5" s="14">
        <v>27</v>
      </c>
      <c r="G5" s="6" t="s">
        <v>1</v>
      </c>
      <c r="J5" s="9"/>
      <c r="L5" s="13"/>
      <c r="M5" s="9"/>
      <c r="P5" s="9"/>
    </row>
    <row r="6" spans="1:16" x14ac:dyDescent="0.2">
      <c r="A6" s="11" t="s">
        <v>6</v>
      </c>
      <c r="B6" s="12">
        <v>30700</v>
      </c>
      <c r="C6" s="14">
        <v>81</v>
      </c>
      <c r="D6" s="52" t="s">
        <v>14</v>
      </c>
      <c r="E6" s="52"/>
      <c r="G6" s="6" t="s">
        <v>2</v>
      </c>
      <c r="L6" s="13"/>
    </row>
    <row r="7" spans="1:16" x14ac:dyDescent="0.2">
      <c r="A7" s="11" t="s">
        <v>6</v>
      </c>
      <c r="B7" s="12">
        <v>50000</v>
      </c>
      <c r="C7" s="14">
        <v>162</v>
      </c>
      <c r="D7" s="4" t="s">
        <v>10</v>
      </c>
      <c r="E7" s="5">
        <f>IF('Nachtrag WJ 2024'!C17="",0,IF('Nachtrag WJ 2024'!C17&lt;=B13,C13,IF('Nachtrag WJ 2024'!C17&lt;=B14,C14,IF('Nachtrag WJ 2024'!C17&lt;=B15,C15,IF('Nachtrag WJ 2024'!C17&lt;=B16,C16,IF('Nachtrag WJ 2024'!C17&lt;=B17,C17,C18))))))</f>
        <v>81</v>
      </c>
      <c r="G7" s="6" t="s">
        <v>0</v>
      </c>
      <c r="J7" s="9"/>
      <c r="L7" s="13"/>
      <c r="M7" s="9"/>
      <c r="P7" s="9"/>
    </row>
    <row r="8" spans="1:16" x14ac:dyDescent="0.2">
      <c r="A8" s="11" t="s">
        <v>6</v>
      </c>
      <c r="B8" s="12">
        <v>100000</v>
      </c>
      <c r="C8" s="14">
        <v>189</v>
      </c>
      <c r="D8" s="4" t="s">
        <v>11</v>
      </c>
      <c r="E8" s="5">
        <f>IF('Nachtrag WJ 2024'!C17="",0,IF('Nachtrag WJ 2024'!C17&lt;=B2,0,('Nachtrag WJ 2024'!C17-B2)*B1))</f>
        <v>0.83820000000000006</v>
      </c>
      <c r="G8" s="19" t="s">
        <v>21</v>
      </c>
      <c r="J8" s="9"/>
      <c r="L8" s="13"/>
      <c r="M8" s="9"/>
      <c r="P8" s="9"/>
    </row>
    <row r="9" spans="1:16" x14ac:dyDescent="0.2">
      <c r="A9" s="11" t="s">
        <v>6</v>
      </c>
      <c r="B9" s="12">
        <v>200000</v>
      </c>
      <c r="C9" s="14">
        <v>216</v>
      </c>
      <c r="D9" s="3" t="s">
        <v>12</v>
      </c>
      <c r="E9" s="5">
        <f>IF(E7+E8=0,"Beitragsfrei",SUM(E7+E8))</f>
        <v>81.838200000000001</v>
      </c>
      <c r="G9" s="20" t="s">
        <v>17</v>
      </c>
      <c r="I9" s="13"/>
      <c r="J9" s="9"/>
      <c r="L9" s="13"/>
      <c r="M9" s="9"/>
      <c r="P9" s="9"/>
    </row>
    <row r="10" spans="1:16" x14ac:dyDescent="0.2">
      <c r="A10" s="11" t="s">
        <v>6</v>
      </c>
      <c r="B10" s="12">
        <v>400000</v>
      </c>
      <c r="C10" s="14">
        <v>270</v>
      </c>
      <c r="I10" s="13"/>
      <c r="J10" s="9"/>
      <c r="L10" s="13"/>
      <c r="M10" s="9"/>
      <c r="P10" s="9"/>
    </row>
    <row r="11" spans="1:16" x14ac:dyDescent="0.2">
      <c r="A11" s="11" t="s">
        <v>7</v>
      </c>
      <c r="B11" s="12">
        <v>400000</v>
      </c>
      <c r="C11" s="14">
        <v>405</v>
      </c>
      <c r="D11" s="52" t="s">
        <v>15</v>
      </c>
      <c r="E11" s="52"/>
      <c r="I11" s="13"/>
      <c r="J11" s="9"/>
      <c r="L11" s="13"/>
      <c r="M11" s="9"/>
      <c r="P11" s="9"/>
    </row>
    <row r="12" spans="1:16" x14ac:dyDescent="0.2">
      <c r="D12" s="4" t="s">
        <v>10</v>
      </c>
      <c r="E12" s="5">
        <f>IF('Nachtrag WJ 2024'!C17="",0,IF('Nachtrag WJ 2024'!C17&lt;=B13,C13,IF('Nachtrag WJ 2024'!C17&lt;=B14,C14,IF('Nachtrag WJ 2024'!C17&lt;=B15,C15,IF('Nachtrag WJ 2024'!C17&lt;=B16,C16,IF('Nachtrag WJ 2024'!C17&lt;=B17,C17,C18))))))</f>
        <v>81</v>
      </c>
      <c r="I12" s="13"/>
      <c r="J12" s="9"/>
      <c r="L12" s="13"/>
      <c r="M12" s="9"/>
      <c r="P12" s="9"/>
    </row>
    <row r="13" spans="1:16" x14ac:dyDescent="0.2">
      <c r="A13" s="11" t="s">
        <v>8</v>
      </c>
      <c r="B13" s="12">
        <v>30700</v>
      </c>
      <c r="C13" s="14">
        <v>81</v>
      </c>
      <c r="D13" s="4" t="s">
        <v>11</v>
      </c>
      <c r="E13" s="5">
        <f>IF('Nachtrag WJ 2024'!C17="",0,'Nachtrag WJ 2024'!C17*B1)</f>
        <v>20.32</v>
      </c>
      <c r="I13" s="13"/>
      <c r="J13" s="9"/>
      <c r="L13" s="13"/>
      <c r="M13" s="9"/>
      <c r="P13" s="9"/>
    </row>
    <row r="14" spans="1:16" x14ac:dyDescent="0.2">
      <c r="A14" s="11" t="s">
        <v>8</v>
      </c>
      <c r="B14" s="12">
        <v>50000</v>
      </c>
      <c r="C14" s="14">
        <v>162</v>
      </c>
      <c r="D14" s="3" t="s">
        <v>12</v>
      </c>
      <c r="E14" s="5">
        <f>IF(E12+E13=0,"Beitragsfrei",SUM(E12+E13))</f>
        <v>101.32</v>
      </c>
      <c r="I14" s="13"/>
      <c r="J14" s="9"/>
      <c r="L14" s="13"/>
      <c r="M14" s="9"/>
      <c r="P14" s="9"/>
    </row>
    <row r="15" spans="1:16" x14ac:dyDescent="0.2">
      <c r="A15" s="11" t="s">
        <v>8</v>
      </c>
      <c r="B15" s="12">
        <v>100000</v>
      </c>
      <c r="C15" s="14">
        <v>189</v>
      </c>
      <c r="I15" s="13"/>
      <c r="J15" s="9"/>
      <c r="L15" s="13"/>
      <c r="M15" s="9"/>
      <c r="P15" s="9"/>
    </row>
    <row r="16" spans="1:16" x14ac:dyDescent="0.2">
      <c r="A16" s="11" t="s">
        <v>8</v>
      </c>
      <c r="B16" s="12">
        <v>200000</v>
      </c>
      <c r="C16" s="14">
        <v>216</v>
      </c>
      <c r="D16" s="53" t="s">
        <v>18</v>
      </c>
      <c r="E16" s="52"/>
      <c r="I16" s="13"/>
      <c r="J16" s="9"/>
      <c r="L16" s="13"/>
      <c r="M16" s="9"/>
      <c r="P16" s="9"/>
    </row>
    <row r="17" spans="1:16" x14ac:dyDescent="0.2">
      <c r="A17" s="11" t="s">
        <v>8</v>
      </c>
      <c r="B17" s="12">
        <v>400000</v>
      </c>
      <c r="C17" s="14">
        <v>270</v>
      </c>
      <c r="D17" s="4" t="s">
        <v>10</v>
      </c>
      <c r="E17" s="5">
        <f>IF('Nachtrag WJ 2024'!C17="",0,IF('Nachtrag WJ 2024'!C17&lt;=B20,C20,IF('Nachtrag WJ 2024'!C17&lt;=B21,C21,IF('Nachtrag WJ 2024'!C17&lt;=B22,C22,IF('Nachtrag WJ 2024'!C17&lt;=B23,C23,IF('Nachtrag WJ 2024'!C17&lt;=B24,C24,IF('Nachtrag WJ 2024'!C17&lt;=B25,C25,IF('Nachtrag WJ 2024'!C17&lt;=B26,C26,C27))))))))</f>
        <v>162</v>
      </c>
      <c r="I17" s="13"/>
      <c r="J17" s="9"/>
      <c r="L17" s="13"/>
      <c r="M17" s="9"/>
      <c r="P17" s="9"/>
    </row>
    <row r="18" spans="1:16" x14ac:dyDescent="0.2">
      <c r="A18" s="11" t="s">
        <v>9</v>
      </c>
      <c r="B18" s="12">
        <v>400000</v>
      </c>
      <c r="C18" s="14">
        <v>405</v>
      </c>
      <c r="D18" s="4" t="s">
        <v>11</v>
      </c>
      <c r="E18" s="5">
        <f>IF('Nachtrag WJ 2024'!C17="",0,IF('Nachtrag WJ 2024'!C17&lt;=B20,0,'Nachtrag WJ 2024'!C17*B1))</f>
        <v>20.32</v>
      </c>
      <c r="I18" s="13"/>
      <c r="J18" s="9"/>
      <c r="L18" s="13"/>
      <c r="M18" s="9"/>
      <c r="P18" s="9"/>
    </row>
    <row r="19" spans="1:16" x14ac:dyDescent="0.2">
      <c r="A19" s="4"/>
      <c r="B19" s="15"/>
      <c r="C19" s="15"/>
      <c r="D19" s="3" t="s">
        <v>12</v>
      </c>
      <c r="E19" s="5">
        <f>IF(E17+E18=0,"Beitragsfrei",SUM(E17+E18))</f>
        <v>182.32</v>
      </c>
      <c r="I19" s="13"/>
      <c r="J19" s="9"/>
      <c r="L19" s="13"/>
      <c r="M19" s="9"/>
      <c r="P19" s="9"/>
    </row>
    <row r="20" spans="1:16" x14ac:dyDescent="0.2">
      <c r="A20" s="16" t="s">
        <v>19</v>
      </c>
      <c r="B20" s="12">
        <v>5200</v>
      </c>
      <c r="C20" s="14">
        <v>0</v>
      </c>
      <c r="I20" s="13"/>
      <c r="J20" s="9"/>
      <c r="L20" s="13"/>
      <c r="M20" s="9"/>
      <c r="P20" s="9"/>
    </row>
    <row r="21" spans="1:16" x14ac:dyDescent="0.2">
      <c r="A21" s="16" t="s">
        <v>19</v>
      </c>
      <c r="B21" s="12">
        <v>15340</v>
      </c>
      <c r="C21" s="14">
        <v>81</v>
      </c>
      <c r="D21" s="52" t="s">
        <v>16</v>
      </c>
      <c r="E21" s="52"/>
    </row>
    <row r="22" spans="1:16" x14ac:dyDescent="0.2">
      <c r="A22" s="16" t="s">
        <v>19</v>
      </c>
      <c r="B22" s="12">
        <v>30700</v>
      </c>
      <c r="C22" s="14">
        <v>162</v>
      </c>
      <c r="D22" s="4" t="s">
        <v>10</v>
      </c>
      <c r="E22" s="5">
        <f>IF(AND('Nachtrag WJ 2024'!C13&gt;="",'Nachtrag WJ 2024'!C17&gt;=""),"",IF('Nachtrag WJ 2024'!C13="KGT",E2,IF('Nachtrag WJ 2024'!C13="HRA",E7,IF('Nachtrag WJ 2024'!C13="HRB",E12,IF('Nachtrag WJ 2024'!C13="Genossenschaft",E27,IF('Nachtrag WJ 2024'!C13="Verein",E17,""))))))</f>
        <v>81</v>
      </c>
    </row>
    <row r="23" spans="1:16" x14ac:dyDescent="0.2">
      <c r="A23" s="16" t="s">
        <v>19</v>
      </c>
      <c r="B23" s="12">
        <v>50000</v>
      </c>
      <c r="C23" s="14">
        <v>189</v>
      </c>
      <c r="D23" s="4" t="s">
        <v>11</v>
      </c>
      <c r="E23" s="5">
        <f>IF(AND('Nachtrag WJ 2024'!C13&gt;="",'Nachtrag WJ 2024'!C17&gt;=""),"",IF('Nachtrag WJ 2024'!C13="KGT",E3,IF('Nachtrag WJ 2024'!C13="HRA",E8,IF('Nachtrag WJ 2024'!C13="HRB",E13,IF('Nachtrag WJ 2024'!C13="Genossenschaft",E28,IF('Nachtrag WJ 2024'!C13="Verein",E18,0))))))</f>
        <v>0.83820000000000006</v>
      </c>
    </row>
    <row r="24" spans="1:16" x14ac:dyDescent="0.2">
      <c r="A24" s="18" t="s">
        <v>19</v>
      </c>
      <c r="B24" s="12">
        <v>100000</v>
      </c>
      <c r="C24" s="14">
        <v>216</v>
      </c>
      <c r="D24" s="3" t="s">
        <v>12</v>
      </c>
      <c r="E24" s="5">
        <f>IF(E22&gt;="","Kein Wert",SUM(E22+E23))</f>
        <v>81.838200000000001</v>
      </c>
    </row>
    <row r="25" spans="1:16" x14ac:dyDescent="0.2">
      <c r="A25" s="18" t="s">
        <v>19</v>
      </c>
      <c r="B25" s="12">
        <v>200000</v>
      </c>
      <c r="C25" s="14">
        <v>270</v>
      </c>
    </row>
    <row r="26" spans="1:16" x14ac:dyDescent="0.2">
      <c r="A26" s="18" t="s">
        <v>19</v>
      </c>
      <c r="B26" s="12">
        <v>400000</v>
      </c>
      <c r="C26" s="14">
        <v>405</v>
      </c>
      <c r="D26" s="51" t="s">
        <v>22</v>
      </c>
      <c r="E26" s="51"/>
    </row>
    <row r="27" spans="1:16" x14ac:dyDescent="0.2">
      <c r="A27" s="16" t="s">
        <v>20</v>
      </c>
      <c r="B27" s="12">
        <v>400000</v>
      </c>
      <c r="C27" s="14">
        <v>405</v>
      </c>
      <c r="D27" s="4" t="s">
        <v>10</v>
      </c>
      <c r="E27" s="5">
        <f>IF('Nachtrag WJ 2024'!C17="",0,IF('Nachtrag WJ 2024'!C17&lt;=B13,C13,IF('Nachtrag WJ 2024'!C17&lt;=B14,C14,IF('Nachtrag WJ 2024'!C17&lt;=B15,C15,IF('Nachtrag WJ 2024'!C17&lt;=B16,C16,IF('Nachtrag WJ 2024'!C17&lt;=B17,C17,C18))))))</f>
        <v>81</v>
      </c>
    </row>
    <row r="28" spans="1:16" x14ac:dyDescent="0.2">
      <c r="D28" s="4" t="s">
        <v>11</v>
      </c>
      <c r="E28" s="5">
        <f>IF('Nachtrag WJ 2024'!C17="",0,'Nachtrag WJ 2024'!C17*B1)</f>
        <v>20.32</v>
      </c>
    </row>
    <row r="29" spans="1:16" x14ac:dyDescent="0.2">
      <c r="A29" s="21" t="s">
        <v>23</v>
      </c>
      <c r="B29" s="12">
        <v>30700</v>
      </c>
      <c r="C29" s="14">
        <v>81</v>
      </c>
      <c r="D29" s="3" t="s">
        <v>12</v>
      </c>
      <c r="E29" s="5">
        <f>IF(E27+E28=0,"Beitragsfrei",SUM(E27+E28))</f>
        <v>101.32</v>
      </c>
    </row>
    <row r="30" spans="1:16" x14ac:dyDescent="0.2">
      <c r="A30" s="21" t="s">
        <v>23</v>
      </c>
      <c r="B30" s="12">
        <v>50000</v>
      </c>
      <c r="C30" s="14">
        <v>162</v>
      </c>
    </row>
    <row r="31" spans="1:16" x14ac:dyDescent="0.2">
      <c r="A31" s="21" t="s">
        <v>23</v>
      </c>
      <c r="B31" s="12">
        <v>100000</v>
      </c>
      <c r="C31" s="14">
        <v>189</v>
      </c>
    </row>
    <row r="32" spans="1:16" x14ac:dyDescent="0.2">
      <c r="A32" s="21" t="s">
        <v>23</v>
      </c>
      <c r="B32" s="12">
        <v>200000</v>
      </c>
      <c r="C32" s="14">
        <v>216</v>
      </c>
    </row>
    <row r="33" spans="1:3" x14ac:dyDescent="0.2">
      <c r="A33" s="21" t="s">
        <v>23</v>
      </c>
      <c r="B33" s="12">
        <v>400000</v>
      </c>
      <c r="C33" s="14">
        <v>270</v>
      </c>
    </row>
    <row r="34" spans="1:3" x14ac:dyDescent="0.2">
      <c r="A34" s="21" t="s">
        <v>23</v>
      </c>
      <c r="B34" s="12">
        <v>400000</v>
      </c>
      <c r="C34" s="14">
        <v>405</v>
      </c>
    </row>
  </sheetData>
  <sheetProtection algorithmName="SHA-512" hashValue="GANi16UpNEVHAZasgA7UNA8Oqr7oAv1hYeS3IEOpDwqjUZ1Au4KpDt9meF6HjpdmnK6rxYE7iJJHrFfOGuS1cw==" saltValue="cNNcclRHwnUCCnxkATMP/w==" spinCount="100000" sheet="1" objects="1" scenarios="1" selectLockedCells="1" selectUnlockedCells="1"/>
  <mergeCells count="8">
    <mergeCell ref="D26:E26"/>
    <mergeCell ref="D21:E21"/>
    <mergeCell ref="D6:E6"/>
    <mergeCell ref="D11:E11"/>
    <mergeCell ref="O1:P1"/>
    <mergeCell ref="L1:M1"/>
    <mergeCell ref="D1:E1"/>
    <mergeCell ref="D16:E16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Nachtrag WJ 2024</vt:lpstr>
      <vt:lpstr>Hilfstabelle</vt:lpstr>
      <vt:lpstr>'Nachtrag WJ 2024'!Druckbereich</vt:lpstr>
    </vt:vector>
  </TitlesOfParts>
  <Company>IHK Bochum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Gdanietz, Thomas</dc:creator>
  <cp:lastModifiedBy>Gdanietz, Thomas</cp:lastModifiedBy>
  <cp:lastPrinted>2023-01-05T09:57:34Z</cp:lastPrinted>
  <dcterms:created xsi:type="dcterms:W3CDTF">2019-06-11T05:38:28Z</dcterms:created>
  <dcterms:modified xsi:type="dcterms:W3CDTF">2025-02-18T13:38:05Z</dcterms:modified>
</cp:coreProperties>
</file>