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kolas.steiger\Desktop\"/>
    </mc:Choice>
  </mc:AlternateContent>
  <xr:revisionPtr revIDLastSave="0" documentId="8_{239155FC-376D-491C-A655-DA04459C44F7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1" r:id="rId1"/>
    <sheet name="Table" sheetId="2" state="hidden" r:id="rId2"/>
  </sheets>
  <definedNames>
    <definedName name="_xlnm.Print_Area" localSheetId="0">'50'!$A$1:$L$36</definedName>
    <definedName name="ExterneDaten_1">'50'!$A$1:$L$17529</definedName>
    <definedName name="note">'50'!$A$26:$B$31</definedName>
    <definedName name="null">"$#REF!.$#REF!$#REF!"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G2" i="1" s="1"/>
  <c r="E3" i="1"/>
  <c r="G3" i="1" s="1"/>
  <c r="E7" i="1"/>
  <c r="G7" i="1" s="1"/>
  <c r="E8" i="1"/>
  <c r="G8" i="1" s="1"/>
  <c r="C9" i="1"/>
  <c r="N10" i="1" s="1"/>
  <c r="C10" i="1"/>
  <c r="D10" i="1"/>
  <c r="E10" i="1"/>
  <c r="F10" i="1"/>
  <c r="G10" i="1"/>
  <c r="H10" i="1"/>
  <c r="J10" i="1"/>
  <c r="K10" i="1"/>
  <c r="O10" i="1"/>
  <c r="H2" i="1" l="1"/>
  <c r="J2" i="1" s="1"/>
  <c r="H8" i="1"/>
  <c r="J8" i="1" s="1"/>
  <c r="H3" i="1"/>
  <c r="J3" i="1" s="1"/>
  <c r="G4" i="1"/>
  <c r="H4" i="1" s="1"/>
  <c r="H7" i="1"/>
  <c r="I8" i="1"/>
  <c r="N7" i="1"/>
  <c r="N8" i="1"/>
  <c r="J7" i="1" l="1"/>
  <c r="I7" i="1"/>
  <c r="I4" i="1"/>
  <c r="C6" i="1"/>
  <c r="J4" i="1"/>
  <c r="N4" i="1"/>
  <c r="H6" i="1"/>
  <c r="I6" i="1" s="1"/>
  <c r="A20" i="1" l="1"/>
  <c r="A19" i="1"/>
  <c r="E6" i="1" s="1"/>
  <c r="G6" i="1"/>
  <c r="G9" i="1" s="1"/>
  <c r="H9" i="1" s="1"/>
  <c r="I9" i="1" s="1"/>
  <c r="A17" i="1" l="1"/>
  <c r="A21" i="1"/>
  <c r="A18" i="1"/>
  <c r="A22" i="1" l="1"/>
  <c r="J9" i="1" s="1"/>
  <c r="I10" i="1" s="1"/>
  <c r="L9" i="1" l="1"/>
</calcChain>
</file>

<file path=xl/sharedStrings.xml><?xml version="1.0" encoding="utf-8"?>
<sst xmlns="http://schemas.openxmlformats.org/spreadsheetml/2006/main" count="90" uniqueCount="53">
  <si>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</si>
  <si>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</si>
  <si>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</si>
  <si>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</si>
  <si>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</si>
  <si>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</si>
  <si>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</si>
  <si>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</si>
  <si>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</si>
  <si>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</si>
  <si>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</si>
  <si>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</si>
  <si>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</si>
  <si>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</si>
  <si>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</si>
  <si>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</si>
  <si>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</si>
  <si>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</si>
  <si>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</si>
  <si>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</si>
  <si>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</si>
  <si>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</si>
  <si>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</si>
  <si>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</si>
  <si>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</si>
  <si>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</si>
  <si>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Gesamtergebnis mind. 50 Pkt.</t>
  </si>
  <si>
    <t>Teil 2 Gesamt mind. 50 Pkt.</t>
  </si>
  <si>
    <t>keine Sechser in Teil 2</t>
  </si>
  <si>
    <t>mind. Zwei Vierer im Teil 2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</si>
  <si>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</si>
  <si>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</si>
  <si>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</si>
  <si>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</si>
  <si>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</si>
  <si>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</si>
  <si>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</si>
  <si>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</si>
  <si>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</si>
  <si>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</si>
  <si>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</si>
  <si>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</si>
  <si>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</si>
  <si>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</si>
  <si>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</si>
  <si>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</si>
  <si>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</si>
  <si>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Zubereiten von einfachen Speisen und Gerichten</t>
  </si>
  <si>
    <t>Zubereiten von einfachen Speisen und Gerichten
Arbeitsaufgaben</t>
  </si>
  <si>
    <t>Zubereiten von einfachen Speisen und Gerichten
Schriftlich</t>
  </si>
  <si>
    <t>Ergebnis Zubereiten von einfachen Speisen und 
Gerichten</t>
  </si>
  <si>
    <t>Produkte und Lagerhaltung</t>
  </si>
  <si>
    <t>Wirtschafts- und Sozialkunde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</si>
</sst>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65">
    <xf numFmtId="0" fontId="0" fillId="0" borderId="0" xfId="0"/>
    <xf numFmtId="2" fontId="15" fillId="0" borderId="0" xfId="0" applyNumberFormat="1" applyFont="1" applyProtection="1">
      <protection hidden="1"/>
    </xf>
    <xf numFmtId="1" fontId="15" fillId="2" borderId="0" xfId="0" applyNumberFormat="1" applyFont="1" applyFill="1" applyBorder="1" applyAlignment="1" applyProtection="1">
      <alignment horizontal="right" wrapText="1"/>
      <protection locked="0"/>
    </xf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0" fontId="15" fillId="0" borderId="0" xfId="0" applyFont="1"/>
    <xf numFmtId="1" fontId="15" fillId="2" borderId="0" xfId="0" applyNumberFormat="1" applyFont="1" applyFill="1" applyBorder="1" applyAlignment="1" applyProtection="1">
      <alignment horizontal="center"/>
      <protection locked="0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protection hidden="1"/>
    </xf>
    <xf numFmtId="0" fontId="14" fillId="0" borderId="0" xfId="0" applyFont="1" applyProtection="1"/>
    <xf numFmtId="0" fontId="14" fillId="0" borderId="0" xfId="0" applyFont="1" applyBorder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15" fillId="0" borderId="0" xfId="0" applyFont="1" applyBorder="1"/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 applyProtection="1"/>
    <xf numFmtId="164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>
      <alignment horizontal="right"/>
    </xf>
    <xf numFmtId="1" fontId="14" fillId="0" borderId="0" xfId="0" applyNumberFormat="1" applyFont="1" applyFill="1" applyBorder="1" applyAlignment="1" applyProtection="1">
      <alignment horizontal="right"/>
    </xf>
    <xf numFmtId="1" fontId="15" fillId="0" borderId="0" xfId="0" applyNumberFormat="1" applyFont="1"/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Fill="1" applyBorder="1" applyAlignment="1" applyProtection="1">
      <alignment horizontal="right"/>
      <protection hidden="1"/>
    </xf>
    <xf numFmtId="1" fontId="14" fillId="9" borderId="0" xfId="0" applyNumberFormat="1" applyFont="1" applyFill="1" applyBorder="1" applyAlignment="1">
      <alignment horizontal="right"/>
    </xf>
    <xf numFmtId="2" fontId="14" fillId="9" borderId="0" xfId="0" applyNumberFormat="1" applyFont="1" applyFill="1" applyBorder="1" applyAlignment="1" applyProtection="1">
      <alignment horizontal="right"/>
      <protection hidden="1"/>
    </xf>
    <xf numFmtId="0" fontId="15" fillId="0" borderId="0" xfId="0" applyFont="1" applyFill="1" applyAlignment="1" applyProtection="1">
      <alignment horizontal="left"/>
      <protection hidden="1"/>
    </xf>
    <xf numFmtId="0" fontId="15" fillId="0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2" fontId="15" fillId="0" borderId="0" xfId="0" applyNumberFormat="1" applyFont="1" applyFill="1" applyProtection="1">
      <protection hidden="1"/>
    </xf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Fill="1" applyBorder="1" applyAlignment="1" applyProtection="1">
      <alignment horizontal="left"/>
    </xf>
    <xf numFmtId="1" fontId="19" fillId="0" borderId="0" xfId="0" applyNumberFormat="1" applyFont="1" applyProtection="1"/>
    <xf numFmtId="1" fontId="20" fillId="0" borderId="0" xfId="0" applyNumberFormat="1" applyFont="1" applyProtection="1"/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Alignment="1" applyProtection="1">
      <alignment horizontal="left"/>
      <protection hidden="1"/>
    </xf>
    <xf numFmtId="1" fontId="20" fillId="0" borderId="0" xfId="0" applyNumberFormat="1" applyFont="1" applyFill="1" applyProtection="1">
      <protection hidden="1"/>
    </xf>
    <xf numFmtId="1" fontId="20" fillId="0" borderId="0" xfId="0" applyNumberFormat="1" applyFont="1" applyFill="1" applyBorder="1" applyAlignment="1" applyProtection="1">
      <alignment horizontal="left" wrapText="1"/>
    </xf>
    <xf numFmtId="1" fontId="20" fillId="10" borderId="0" xfId="0" applyNumberFormat="1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Fill="1" applyProtection="1"/>
    <xf numFmtId="1" fontId="20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Protection="1">
      <protection hidden="1"/>
    </xf>
    <xf numFmtId="2" fontId="22" fillId="0" borderId="0" xfId="0" applyNumberFormat="1" applyFont="1" applyProtection="1">
      <protection hidden="1"/>
    </xf>
    <xf numFmtId="1" fontId="22" fillId="0" borderId="0" xfId="0" applyNumberFormat="1" applyFont="1" applyFill="1" applyProtection="1">
      <protection hidden="1"/>
    </xf>
    <xf numFmtId="1" fontId="23" fillId="0" borderId="0" xfId="0" applyNumberFormat="1" applyFont="1" applyAlignment="1" applyProtection="1">
      <alignment horizontal="center"/>
    </xf>
    <xf numFmtId="1" fontId="22" fillId="0" borderId="0" xfId="0" applyNumberFormat="1" applyFont="1" applyProtection="1"/>
    <xf numFmtId="1" fontId="23" fillId="0" borderId="0" xfId="0" applyNumberFormat="1" applyFont="1" applyProtection="1"/>
    <xf numFmtId="1" fontId="22" fillId="0" borderId="0" xfId="0" applyNumberFormat="1" applyFont="1" applyFill="1" applyAlignment="1" applyProtection="1">
      <alignment horizontal="center"/>
      <protection hidden="1"/>
    </xf>
    <xf numFmtId="0" fontId="20" fillId="0" borderId="0" xfId="0" applyFont="1" applyProtection="1"/>
    <xf numFmtId="1" fontId="22" fillId="0" borderId="0" xfId="0" applyNumberFormat="1" applyFont="1" applyFill="1" applyProtection="1"/>
    <xf numFmtId="0" fontId="20" fillId="0" borderId="0" xfId="0" applyFont="1" applyAlignment="1" applyProtection="1">
      <alignment horizontal="center"/>
    </xf>
    <xf numFmtId="0" fontId="22" fillId="0" borderId="0" xfId="0" applyFont="1" applyProtection="1"/>
    <xf numFmtId="1" fontId="20" fillId="0" borderId="0" xfId="0" applyNumberFormat="1" applyFont="1" applyFill="1" applyBorder="1" applyAlignment="1" applyProtection="1">
      <alignment horizontal="center"/>
    </xf>
    <xf numFmtId="2" fontId="22" fillId="0" borderId="0" xfId="0" applyNumberFormat="1" applyFont="1" applyProtection="1"/>
    <xf numFmtId="1" fontId="23" fillId="0" borderId="0" xfId="0" applyNumberFormat="1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</xf>
    <xf numFmtId="1" fontId="19" fillId="0" borderId="0" xfId="0" applyNumberFormat="1" applyFont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" fontId="16" fillId="0" borderId="0" xfId="0" applyNumberFormat="1" applyFont="1" applyFill="1" applyBorder="1" applyAlignment="1">
      <alignment horizontal="center"/>
    </xf>
  </cellXfs>
  <cellStyles count="26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ndard 2" xfId="18" xr:uid="{00000000-0005-0000-0000-00000F000000}"/>
    <cellStyle name="Standard 2 2" xfId="19" xr:uid="{00000000-0005-0000-0000-000010000000}"/>
    <cellStyle name="Standard 2 3" xfId="20" xr:uid="{00000000-0005-0000-0000-000011000000}"/>
    <cellStyle name="Standard 2 4" xfId="21" xr:uid="{00000000-0005-0000-0000-000012000000}"/>
    <cellStyle name="Standard 3" xfId="22" xr:uid="{00000000-0005-0000-0000-000013000000}"/>
    <cellStyle name="Standard 4" xfId="23" xr:uid="{00000000-0005-0000-0000-000014000000}"/>
    <cellStyle name="Standard 5" xfId="24" xr:uid="{00000000-0005-0000-0000-000015000000}"/>
    <cellStyle name="Standard 6" xfId="25" xr:uid="{00000000-0005-0000-0000-000016000000}"/>
    <cellStyle name="Status" xfId="7" xr:uid="{00000000-0005-0000-0000-000017000000}"/>
    <cellStyle name="Text" xfId="4" xr:uid="{00000000-0005-0000-0000-000018000000}"/>
    <cellStyle name="Warning" xfId="11" xr:uid="{00000000-0005-0000-0000-000019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9</xdr:row>
      <xdr:rowOff>30480</xdr:rowOff>
    </xdr:from>
    <xdr:to>
      <xdr:col>12</xdr:col>
      <xdr:colOff>0</xdr:colOff>
      <xdr:row>34</xdr:row>
      <xdr:rowOff>129540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" y="2118360"/>
          <a:ext cx="9067800" cy="448056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Fachkraft Küche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Ausbildungsordung vom 01.08.2023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17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zwei Prüfungsbereichen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„Zubereiten von einfachen Speisen und Gerichten“,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„Produkte und Lagerhaltung“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59"/>
  <sheetViews>
    <sheetView tabSelected="1" view="pageLayout" zoomScaleNormal="100" workbookViewId="0">
      <selection activeCell="C2" sqref="C2"/>
    </sheetView>
  </sheetViews>
  <sheetFormatPr baseColWidth="10" defaultColWidth="11.5703125" defaultRowHeight="14.25" x14ac:dyDescent="0.2"/>
  <cols>
    <col min="1" max="1" width="7.140625" style="53" customWidth="1"/>
    <col min="2" max="2" width="45.140625" style="53" bestFit="1" customWidth="1"/>
    <col min="3" max="3" width="8.28515625" style="53" customWidth="1"/>
    <col min="4" max="4" width="7.140625" style="53" customWidth="1"/>
    <col min="5" max="5" width="10.7109375" style="53" customWidth="1"/>
    <col min="6" max="6" width="7.140625" style="53" customWidth="1"/>
    <col min="7" max="7" width="10.7109375" style="53" customWidth="1"/>
    <col min="8" max="9" width="7.140625" style="53" customWidth="1"/>
    <col min="10" max="11" width="3.5703125" style="53" customWidth="1"/>
    <col min="12" max="12" width="15.140625" style="55" bestFit="1" customWidth="1"/>
    <col min="13" max="256" width="12.42578125" style="53" customWidth="1"/>
    <col min="257" max="16384" width="11.5703125" style="53"/>
  </cols>
  <sheetData>
    <row r="1" spans="1:64" ht="12.75" customHeight="1" x14ac:dyDescent="0.25">
      <c r="A1" s="49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2" t="s">
        <v>2</v>
      </c>
      <c r="I1" s="32" t="s">
        <v>7</v>
      </c>
      <c r="J1" s="61"/>
      <c r="K1" s="61"/>
      <c r="L1" s="59" t="s">
        <v>9</v>
      </c>
      <c r="M1" s="46" t="s">
        <v>10</v>
      </c>
      <c r="N1" s="47"/>
      <c r="O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43.5" x14ac:dyDescent="0.25">
      <c r="A2" s="54">
        <v>8573</v>
      </c>
      <c r="B2" s="42" t="s">
        <v>48</v>
      </c>
      <c r="C2" s="43"/>
      <c r="D2" s="37"/>
      <c r="E2" s="38" t="str">
        <f>IF(ISNUMBER(C2),ROUND(C2,$A$11),"")</f>
        <v/>
      </c>
      <c r="F2" s="39">
        <v>70</v>
      </c>
      <c r="G2" s="38" t="str">
        <f>IF(ISNUMBER(E2),ROUND(E2*F2,$A$11),"")</f>
        <v/>
      </c>
      <c r="H2" s="38" t="str">
        <f>IF(ISNUMBER(E2),ROUND(E2,$A$11),"")</f>
        <v/>
      </c>
      <c r="I2" s="39"/>
      <c r="J2" s="39" t="str">
        <f>IF(ISNUMBER(K2),K2,(IF(ISNUMBER(H2),IF(H2&gt;49,1,2),"")))</f>
        <v/>
      </c>
      <c r="L2" s="60"/>
      <c r="M2" s="46"/>
      <c r="N2" s="56"/>
      <c r="O2" s="46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43.5" x14ac:dyDescent="0.25">
      <c r="A3" s="54">
        <v>8572</v>
      </c>
      <c r="B3" s="42" t="s">
        <v>49</v>
      </c>
      <c r="C3" s="43"/>
      <c r="D3" s="43"/>
      <c r="E3" s="38" t="str">
        <f>IF(AND(ISNUMBER(C3),ISNUMBER(D3)),ROUND(((ROUND(C3,$A$11)*2+ROUND(D3,$A$11))/3),$A$11),(IF(ISNUMBER(C3),ROUND(C3,$A$11),"")))</f>
        <v/>
      </c>
      <c r="F3" s="39">
        <v>30</v>
      </c>
      <c r="G3" s="38" t="str">
        <f>IF(ISNUMBER(E3),ROUND(E3*F3,$A$11),"")</f>
        <v/>
      </c>
      <c r="H3" s="38" t="str">
        <f>IF(ISNUMBER(E3),ROUND(E3,$A$11),"")</f>
        <v/>
      </c>
      <c r="I3" s="39"/>
      <c r="J3" s="39" t="str">
        <f>IF(ISNUMBER(K3),K3,(IF(ISNUMBER(H3),IF(H3&gt;49,1,2),"")))</f>
        <v/>
      </c>
      <c r="L3" s="59"/>
      <c r="M3" s="46"/>
      <c r="N3" s="47"/>
      <c r="O3" s="46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ht="43.5" x14ac:dyDescent="0.25">
      <c r="A4" s="54">
        <v>8576</v>
      </c>
      <c r="B4" s="42" t="s">
        <v>50</v>
      </c>
      <c r="D4" s="37"/>
      <c r="G4" s="53" t="str">
        <f>IF(AND(ISNUMBER(G2),ISNUMBER(G3)),ROUND(G2+G3,$A$11),"")</f>
        <v/>
      </c>
      <c r="H4" s="38" t="str">
        <f>IF(ISNUMBER(G4),ROUND((G4),$A$11)/100,"")</f>
        <v/>
      </c>
      <c r="I4" s="39" t="str">
        <f>IF(ISNUMBER(H4),VLOOKUP(ROUND(H4,$A$11),$A$26:$B$31,2,TRUE),"")</f>
        <v/>
      </c>
      <c r="J4" s="39" t="str">
        <f>IF(ISNUMBER(K4),K4,(IF(ISNUMBER(H4),IF(H4&gt;49,1,2),"")))</f>
        <v/>
      </c>
      <c r="K4" s="57"/>
      <c r="L4" s="59">
        <v>70</v>
      </c>
      <c r="M4" s="46"/>
      <c r="N4" s="47" t="str">
        <f>IF(ISNUMBER(H4),ROUND(H4*60,$A$13),"")</f>
        <v/>
      </c>
      <c r="O4" s="46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ht="15" x14ac:dyDescent="0.25">
      <c r="A5" s="54"/>
      <c r="B5" s="36"/>
      <c r="D5" s="37"/>
      <c r="F5" s="38"/>
      <c r="H5" s="38"/>
      <c r="I5" s="39"/>
      <c r="J5" s="39"/>
      <c r="K5" s="57"/>
      <c r="L5" s="59"/>
      <c r="M5" s="46"/>
      <c r="N5" s="58"/>
      <c r="O5" s="46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ht="15" x14ac:dyDescent="0.25">
      <c r="A6" s="50">
        <v>8575</v>
      </c>
      <c r="B6" s="38" t="s">
        <v>47</v>
      </c>
      <c r="C6" s="38" t="str">
        <f>IF(ISNUMBER(H4),ROUND(H4,$A$11),"")</f>
        <v/>
      </c>
      <c r="D6" s="37"/>
      <c r="E6" s="38" t="str">
        <f>IF(ISNUMBER(C6),ROUND(C6,$A$19),"")</f>
        <v/>
      </c>
      <c r="F6" s="39">
        <v>70</v>
      </c>
      <c r="G6" s="38" t="str">
        <f>IF(ISNUMBER(C6),ROUND(C6*F6,$A$11),"")</f>
        <v/>
      </c>
      <c r="H6" s="38" t="str">
        <f>IF(ISNUMBER(H4),ROUND(H4,$A$11),"")</f>
        <v/>
      </c>
      <c r="I6" s="39" t="str">
        <f>IF(ISNUMBER(H6),VLOOKUP(ROUND(H6,$A$11),$A$26:$B$31,2,TRUE),"")</f>
        <v/>
      </c>
      <c r="J6" s="39"/>
      <c r="K6" s="44"/>
      <c r="L6" s="59"/>
      <c r="M6" s="46"/>
      <c r="N6" s="47"/>
      <c r="O6" s="46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ht="15" x14ac:dyDescent="0.25">
      <c r="A7" s="50">
        <v>8574</v>
      </c>
      <c r="B7" s="38" t="s">
        <v>51</v>
      </c>
      <c r="C7" s="43"/>
      <c r="D7" s="43"/>
      <c r="E7" s="38" t="str">
        <f>IF(AND(ISNUMBER(C7),ISNUMBER(D7)),ROUND(((ROUND(C7,$A$11)*2+ROUND(D7,$A$11))/3),$A$11),(IF(ISNUMBER(C7),ROUND(C7,$A$11),"")))</f>
        <v/>
      </c>
      <c r="F7" s="39">
        <v>20</v>
      </c>
      <c r="G7" s="38" t="str">
        <f>IF(ISNUMBER(E7),ROUND(E7*F7,$A$11),"")</f>
        <v/>
      </c>
      <c r="H7" s="38" t="str">
        <f>IF(ISNUMBER(E7),ROUND(E7,$A$11),"")</f>
        <v/>
      </c>
      <c r="I7" s="39" t="str">
        <f>IF(ISNUMBER(H7),VLOOKUP(ROUND(H7,$A$11),note,2,TRUE),"")</f>
        <v/>
      </c>
      <c r="J7" s="39" t="str">
        <f>IF(ISNUMBER(K7),K7,(IF(ISNUMBER(H7),IF(H7&gt;49.4,1,2),"")))</f>
        <v/>
      </c>
      <c r="K7" s="57"/>
      <c r="L7" s="59">
        <v>20</v>
      </c>
      <c r="M7" s="46"/>
      <c r="N7" s="47" t="str">
        <f>IF(ISNUMBER(E7),ROUND(E7*F7,$A$13),"")</f>
        <v/>
      </c>
      <c r="O7" s="46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ht="15" x14ac:dyDescent="0.25">
      <c r="A8" s="50">
        <v>5071</v>
      </c>
      <c r="B8" s="38" t="s">
        <v>52</v>
      </c>
      <c r="C8" s="43"/>
      <c r="D8" s="43"/>
      <c r="E8" s="38" t="str">
        <f>IF(AND(ISNUMBER(C8),ISNUMBER(D8)),ROUND(((ROUND(C8,$A$11)*2+ROUND(D8,$A$11))/3),$A$11),(IF(ISNUMBER(C8),ROUND(C8,$A$11),"")))</f>
        <v/>
      </c>
      <c r="F8" s="39">
        <v>10</v>
      </c>
      <c r="G8" s="38" t="str">
        <f>IF(ISNUMBER(E8),ROUND(E8*F8,$A$11),"")</f>
        <v/>
      </c>
      <c r="H8" s="38" t="str">
        <f>IF(ISNUMBER(E8),ROUND(E8,$A$11),"")</f>
        <v/>
      </c>
      <c r="I8" s="39" t="str">
        <f>IF(ISNUMBER(H8),VLOOKUP(ROUND(H8,$A$11),note,2,TRUE),"")</f>
        <v/>
      </c>
      <c r="J8" s="39" t="str">
        <f>IF(ISNUMBER(K8),K8,(IF(ISNUMBER(H8),IF(H8&gt;49.4,1,2),"")))</f>
        <v/>
      </c>
      <c r="K8" s="57"/>
      <c r="L8" s="59">
        <v>10</v>
      </c>
      <c r="M8" s="46"/>
      <c r="N8" s="47" t="str">
        <f>IF(ISNUMBER(E8),ROUND(E8*F8,$A$13),"")</f>
        <v/>
      </c>
      <c r="O8" s="46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ht="15" x14ac:dyDescent="0.25">
      <c r="A9" s="51">
        <v>6129</v>
      </c>
      <c r="B9" s="37" t="s">
        <v>12</v>
      </c>
      <c r="C9" s="38" t="str">
        <f>IF(ISNUMBER(B9),ROUND((B9),$A$11)/100,"")</f>
        <v/>
      </c>
      <c r="D9" s="37"/>
      <c r="E9" s="37"/>
      <c r="F9" s="37"/>
      <c r="G9" s="37" t="str">
        <f>IF(AND(ISNUMBER(G6),ISNUMBER(G7),ISNUMBER(G8)),ROUND(G6+G7+G8,$A$11),"")</f>
        <v/>
      </c>
      <c r="H9" s="38" t="str">
        <f>IF(ISNUMBER(G9),ROUND((G9),$A$11)/100,"")</f>
        <v/>
      </c>
      <c r="I9" s="32" t="str">
        <f>IF(ISNUMBER(H9),VLOOKUP(ROUND(H9,$A$11),note,2,TRUE),"")</f>
        <v/>
      </c>
      <c r="J9" s="62" t="str">
        <f>IF(ISNUMBER(I9),IF(A22,IF(I9&lt;5,6,7),7),"")</f>
        <v/>
      </c>
      <c r="K9" s="62"/>
      <c r="L9" s="45" t="str">
        <f>IF(J9=6,"bestanden",IF(J9=7,"nicht bestanden",""))</f>
        <v/>
      </c>
      <c r="M9" s="46"/>
      <c r="N9" s="47"/>
      <c r="O9" s="46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x14ac:dyDescent="0.2">
      <c r="A10" s="34" t="s">
        <v>10</v>
      </c>
      <c r="B10" s="34"/>
      <c r="C10" s="34" t="e">
        <f>(C2,C3,D3,C7,C8,D7,D8)</f>
        <v>#VALUE!</v>
      </c>
      <c r="D10" s="34" t="e">
        <f>(C7,C8)</f>
        <v>#VALUE!</v>
      </c>
      <c r="E10" s="34" t="e">
        <f>(H2,H3,H4,H6,H7,H8,H9)</f>
        <v>#VALUE!</v>
      </c>
      <c r="F10" s="34" t="e">
        <f>(I4,I6,I7,I8,I9)</f>
        <v>#VALUE!</v>
      </c>
      <c r="G10" s="34" t="e">
        <f>(J2,J3,J4,J7,J8)</f>
        <v>#VALUE!</v>
      </c>
      <c r="H10" s="34" t="e">
        <f>(K4,K7,K8)</f>
        <v>#VALUE!</v>
      </c>
      <c r="I10" s="34" t="str">
        <f>J9</f>
        <v/>
      </c>
      <c r="J10" s="34" t="e">
        <f>(A9,A6,A7,A8)</f>
        <v>#VALUE!</v>
      </c>
      <c r="K10" s="34" t="e">
        <f>(C7,C8)</f>
        <v>#VALUE!</v>
      </c>
      <c r="L10" s="45"/>
      <c r="M10" s="46"/>
      <c r="N10" s="47" t="str">
        <f>C9</f>
        <v/>
      </c>
      <c r="O10" s="46" t="e">
        <f>(L4,L7,L8)</f>
        <v>#VALUE!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">
      <c r="A11" s="34">
        <v>0</v>
      </c>
      <c r="B11" s="40" t="s">
        <v>13</v>
      </c>
      <c r="C11" s="41" t="s">
        <v>14</v>
      </c>
      <c r="D11" s="41" t="s">
        <v>15</v>
      </c>
      <c r="E11" s="41" t="s">
        <v>2</v>
      </c>
      <c r="F11" s="41" t="s">
        <v>16</v>
      </c>
      <c r="G11" s="41" t="s">
        <v>17</v>
      </c>
      <c r="H11" s="41" t="s">
        <v>18</v>
      </c>
      <c r="I11" s="41" t="s">
        <v>19</v>
      </c>
      <c r="J11" s="41" t="s">
        <v>20</v>
      </c>
      <c r="K11" s="41" t="s">
        <v>21</v>
      </c>
      <c r="L11" s="52" t="s">
        <v>22</v>
      </c>
      <c r="M11" s="48" t="s">
        <v>23</v>
      </c>
      <c r="N11" s="47" t="s">
        <v>24</v>
      </c>
      <c r="O11" s="46" t="s">
        <v>9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">
      <c r="A12" s="34">
        <v>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45"/>
      <c r="M12" s="34"/>
      <c r="N12" s="35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x14ac:dyDescent="0.2">
      <c r="A13" s="34">
        <v>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45"/>
      <c r="M13" s="34"/>
      <c r="N13" s="35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x14ac:dyDescent="0.2">
      <c r="C14" s="34"/>
      <c r="D14" s="34"/>
      <c r="E14" s="34"/>
      <c r="F14" s="34"/>
      <c r="G14" s="34"/>
      <c r="H14" s="34"/>
      <c r="I14" s="34"/>
      <c r="J14" s="34"/>
      <c r="K14" s="34"/>
      <c r="L14" s="45"/>
      <c r="M14" s="34"/>
      <c r="N14" s="35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x14ac:dyDescent="0.2">
      <c r="C15" s="34"/>
      <c r="D15" s="34"/>
      <c r="E15" s="34"/>
      <c r="F15" s="34"/>
      <c r="G15" s="34"/>
      <c r="H15" s="34"/>
      <c r="I15" s="34"/>
      <c r="J15" s="34"/>
      <c r="K15" s="34"/>
      <c r="L15" s="45"/>
      <c r="M15" s="34"/>
      <c r="N15" s="35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ht="15" x14ac:dyDescent="0.25">
      <c r="A16" s="34"/>
      <c r="B16" s="33" t="s">
        <v>25</v>
      </c>
      <c r="C16" s="34"/>
      <c r="D16" s="34"/>
      <c r="E16" s="34"/>
      <c r="F16" s="34"/>
      <c r="G16" s="34"/>
      <c r="H16" s="34"/>
      <c r="I16" s="34"/>
      <c r="J16" s="34"/>
      <c r="K16" s="34"/>
      <c r="L16" s="45"/>
      <c r="M16" s="34"/>
      <c r="N16" s="35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x14ac:dyDescent="0.2">
      <c r="A17" s="41" t="b">
        <f>IF(I9&lt;5,TRUE,FALSE)</f>
        <v>0</v>
      </c>
      <c r="B17" s="41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45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x14ac:dyDescent="0.2">
      <c r="A18" s="41" t="b">
        <f>IF(I9&lt;5,TRUE,FALSE)</f>
        <v>0</v>
      </c>
      <c r="B18" s="41" t="s">
        <v>27</v>
      </c>
      <c r="C18" s="34"/>
      <c r="D18" s="34"/>
      <c r="E18" s="34"/>
      <c r="F18" s="34"/>
      <c r="G18" s="34"/>
      <c r="H18" s="34"/>
      <c r="I18" s="34"/>
      <c r="J18" s="34"/>
      <c r="K18" s="34"/>
      <c r="L18" s="45"/>
      <c r="M18" s="34"/>
      <c r="N18" s="35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x14ac:dyDescent="0.2">
      <c r="A19" s="41" t="b">
        <f>COUNTIF(I4:I8,"=6")&lt;=0</f>
        <v>1</v>
      </c>
      <c r="B19" s="41" t="s">
        <v>28</v>
      </c>
      <c r="C19" s="34"/>
      <c r="D19" s="34"/>
      <c r="E19" s="34"/>
      <c r="F19" s="34"/>
      <c r="G19" s="34"/>
      <c r="H19" s="34"/>
      <c r="I19" s="34"/>
      <c r="J19" s="34"/>
      <c r="K19" s="34"/>
      <c r="L19" s="45"/>
      <c r="M19" s="34"/>
      <c r="N19" s="35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x14ac:dyDescent="0.2">
      <c r="A20" s="41" t="b">
        <f>COUNTIF(I6:I8,"&lt;=4")&gt;=2</f>
        <v>0</v>
      </c>
      <c r="B20" s="41" t="s">
        <v>29</v>
      </c>
      <c r="C20" s="34"/>
      <c r="D20" s="34"/>
      <c r="E20" s="34"/>
      <c r="F20" s="34"/>
      <c r="G20" s="34"/>
      <c r="H20" s="34"/>
      <c r="I20" s="34"/>
      <c r="J20" s="34"/>
      <c r="K20" s="34"/>
      <c r="L20" s="45"/>
      <c r="M20" s="34"/>
      <c r="N20" s="35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x14ac:dyDescent="0.2">
      <c r="A21" s="41" t="b">
        <f>ISNUMBER(I9)</f>
        <v>0</v>
      </c>
      <c r="B21" s="41" t="s">
        <v>30</v>
      </c>
      <c r="C21" s="34"/>
      <c r="D21" s="34"/>
      <c r="E21" s="34"/>
      <c r="F21" s="34"/>
      <c r="G21" s="34"/>
      <c r="H21" s="34"/>
      <c r="I21" s="34"/>
      <c r="J21" s="34"/>
      <c r="K21" s="34"/>
      <c r="L21" s="45"/>
      <c r="M21" s="34"/>
      <c r="N21" s="35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x14ac:dyDescent="0.2">
      <c r="A22" s="41" t="b">
        <f>AND(A17:A21)</f>
        <v>0</v>
      </c>
      <c r="B22" s="41" t="s">
        <v>31</v>
      </c>
      <c r="C22" s="34"/>
      <c r="D22" s="34"/>
      <c r="E22" s="34"/>
      <c r="F22" s="34"/>
      <c r="G22" s="34"/>
      <c r="H22" s="34"/>
      <c r="I22" s="34"/>
      <c r="J22" s="34"/>
      <c r="K22" s="34"/>
      <c r="L22" s="45"/>
      <c r="M22" s="34"/>
      <c r="N22" s="35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45"/>
      <c r="M23" s="34"/>
      <c r="N23" s="35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45"/>
      <c r="M24" s="34"/>
      <c r="N24" s="35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15" x14ac:dyDescent="0.25">
      <c r="A25" s="34"/>
      <c r="B25" s="33" t="s">
        <v>32</v>
      </c>
      <c r="C25" s="34"/>
      <c r="D25" s="34"/>
      <c r="E25" s="34"/>
      <c r="F25" s="34"/>
      <c r="G25" s="34"/>
      <c r="H25" s="34"/>
      <c r="I25" s="34"/>
      <c r="J25" s="34"/>
      <c r="K25" s="34"/>
      <c r="L25" s="45"/>
      <c r="M25" s="34"/>
      <c r="N25" s="35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x14ac:dyDescent="0.2">
      <c r="A26" s="34">
        <v>0</v>
      </c>
      <c r="B26" s="34">
        <v>6</v>
      </c>
      <c r="C26" s="34"/>
      <c r="D26" s="34"/>
      <c r="E26" s="34"/>
      <c r="F26" s="34"/>
      <c r="G26" s="34"/>
      <c r="H26" s="34"/>
      <c r="I26" s="34"/>
      <c r="J26" s="34"/>
      <c r="K26" s="34"/>
      <c r="L26" s="45"/>
      <c r="M26" s="34"/>
      <c r="N26" s="35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x14ac:dyDescent="0.2">
      <c r="A27" s="34">
        <v>30</v>
      </c>
      <c r="B27" s="34">
        <v>5</v>
      </c>
      <c r="C27" s="34"/>
      <c r="D27" s="34"/>
      <c r="E27" s="34"/>
      <c r="F27" s="34"/>
      <c r="G27" s="34"/>
      <c r="H27" s="34"/>
      <c r="I27" s="34"/>
      <c r="J27" s="34"/>
      <c r="K27" s="34"/>
      <c r="L27" s="45"/>
      <c r="M27" s="34"/>
      <c r="N27" s="35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x14ac:dyDescent="0.2">
      <c r="A28" s="34">
        <v>50</v>
      </c>
      <c r="B28" s="34">
        <v>4</v>
      </c>
      <c r="C28" s="34"/>
      <c r="D28" s="34"/>
      <c r="E28" s="34"/>
      <c r="F28" s="34"/>
      <c r="G28" s="34"/>
      <c r="H28" s="34"/>
      <c r="I28" s="34"/>
      <c r="J28" s="34"/>
      <c r="K28" s="34"/>
      <c r="L28" s="45"/>
      <c r="M28" s="34"/>
      <c r="N28" s="35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x14ac:dyDescent="0.2">
      <c r="A29" s="34">
        <v>67</v>
      </c>
      <c r="B29" s="34">
        <v>3</v>
      </c>
      <c r="C29" s="34"/>
      <c r="D29" s="34"/>
      <c r="E29" s="34"/>
      <c r="F29" s="34"/>
      <c r="G29" s="34"/>
      <c r="H29" s="34"/>
      <c r="I29" s="34"/>
      <c r="J29" s="34"/>
      <c r="K29" s="34"/>
      <c r="L29" s="45"/>
      <c r="M29" s="34"/>
      <c r="N29" s="35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x14ac:dyDescent="0.2">
      <c r="A30" s="34">
        <v>81</v>
      </c>
      <c r="B30" s="34">
        <v>2</v>
      </c>
      <c r="C30" s="34"/>
      <c r="D30" s="34"/>
      <c r="E30" s="34"/>
      <c r="F30" s="34"/>
      <c r="G30" s="34"/>
      <c r="H30" s="34"/>
      <c r="I30" s="34"/>
      <c r="J30" s="34"/>
      <c r="K30" s="34"/>
      <c r="L30" s="45"/>
      <c r="M30" s="34"/>
      <c r="N30" s="35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x14ac:dyDescent="0.2">
      <c r="A31" s="34">
        <v>92</v>
      </c>
      <c r="B31" s="34">
        <v>1</v>
      </c>
      <c r="C31" s="34"/>
      <c r="D31" s="34"/>
      <c r="E31" s="34"/>
      <c r="F31" s="34"/>
      <c r="G31" s="34"/>
      <c r="H31" s="34"/>
      <c r="I31" s="34"/>
      <c r="J31" s="34"/>
      <c r="K31" s="34"/>
      <c r="L31" s="45"/>
      <c r="M31" s="34"/>
      <c r="N31" s="35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45"/>
      <c r="M32" s="34"/>
      <c r="N32" s="35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45"/>
      <c r="M33" s="34"/>
      <c r="N33" s="35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45"/>
      <c r="M34" s="34"/>
      <c r="N34" s="35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45"/>
      <c r="M35" s="34"/>
      <c r="N35" s="35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64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45"/>
      <c r="M36" s="34"/>
      <c r="N36" s="35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64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45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pans="1:64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45"/>
      <c r="M38" s="34"/>
      <c r="N38" s="35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45"/>
      <c r="M39" s="34"/>
      <c r="N39" s="35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pans="1:64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45"/>
      <c r="M40" s="34"/>
      <c r="N40" s="35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pans="1:64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45"/>
      <c r="M41" s="34"/>
      <c r="N41" s="35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5"/>
      <c r="M42" s="34"/>
      <c r="N42" s="35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pans="1:64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45"/>
      <c r="M43" s="34"/>
      <c r="N43" s="35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pans="1:64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45"/>
      <c r="M44" s="34"/>
      <c r="N44" s="35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pans="1:64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45"/>
      <c r="M45" s="34"/>
      <c r="N45" s="35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pans="1:64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45"/>
      <c r="M46" s="34"/>
      <c r="N46" s="35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pans="1:64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45"/>
      <c r="M47" s="34"/>
      <c r="N47" s="35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pans="1:64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45"/>
      <c r="M48" s="34"/>
      <c r="N48" s="35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pans="1:64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45"/>
      <c r="M49" s="34"/>
      <c r="N49" s="35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pans="1:64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45"/>
      <c r="M50" s="34"/>
      <c r="N50" s="35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pans="1:64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45"/>
      <c r="M51" s="34"/>
      <c r="N51" s="35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pans="1:64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45"/>
      <c r="M52" s="34"/>
      <c r="N52" s="35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4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45"/>
      <c r="M53" s="34"/>
      <c r="N53" s="35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pans="1:64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45"/>
      <c r="M54" s="34"/>
      <c r="N54" s="35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pans="1:64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45"/>
      <c r="M55" s="34"/>
      <c r="N55" s="35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pans="1:64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45"/>
      <c r="M56" s="34"/>
      <c r="N56" s="35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pans="1:64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45"/>
      <c r="M57" s="34"/>
      <c r="N57" s="35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pans="1:64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45"/>
      <c r="M58" s="34"/>
      <c r="N58" s="35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pans="1:64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45"/>
      <c r="M59" s="34"/>
      <c r="N59" s="35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pans="1:64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45"/>
      <c r="M60" s="34"/>
      <c r="N60" s="35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pans="1:64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45"/>
      <c r="M61" s="34"/>
      <c r="N61" s="35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pans="1:64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45"/>
      <c r="M62" s="34"/>
      <c r="N62" s="35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pans="1:64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45"/>
      <c r="M63" s="34"/>
      <c r="N63" s="35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pans="1:64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45"/>
      <c r="M64" s="34"/>
      <c r="N64" s="35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pans="1:64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45"/>
      <c r="M65" s="34"/>
      <c r="N65" s="35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pans="1:64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45"/>
      <c r="M66" s="34"/>
      <c r="N66" s="35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pans="1:64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45"/>
      <c r="M67" s="34"/>
      <c r="N67" s="35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pans="1:64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45"/>
      <c r="M68" s="34"/>
      <c r="N68" s="35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pans="1:64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45"/>
      <c r="M69" s="34"/>
      <c r="N69" s="35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pans="1:64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45"/>
      <c r="M70" s="34"/>
      <c r="N70" s="35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pans="1:64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45"/>
      <c r="M71" s="34"/>
      <c r="N71" s="35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pans="1:64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45"/>
      <c r="M72" s="34"/>
      <c r="N72" s="35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pans="1:64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45"/>
      <c r="M73" s="34"/>
      <c r="N73" s="35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pans="1:64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45"/>
      <c r="M74" s="34"/>
      <c r="N74" s="35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pans="1:64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45"/>
      <c r="M75" s="34"/>
      <c r="N75" s="35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64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45"/>
      <c r="M76" s="34"/>
      <c r="N76" s="35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pans="1:64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45"/>
      <c r="M77" s="34"/>
      <c r="N77" s="35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64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45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pans="1:64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45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pans="1:64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45"/>
      <c r="M80" s="34"/>
      <c r="N80" s="35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pans="1:64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45"/>
      <c r="M81" s="34"/>
      <c r="N81" s="35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pans="1:64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45"/>
      <c r="M82" s="34"/>
      <c r="N82" s="35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64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45"/>
      <c r="M83" s="34"/>
      <c r="N83" s="35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pans="1:64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45"/>
      <c r="M84" s="34"/>
      <c r="N84" s="35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pans="1:64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45"/>
      <c r="M85" s="34"/>
      <c r="N85" s="35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pans="1:64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45"/>
      <c r="M86" s="34"/>
      <c r="N86" s="35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45"/>
      <c r="M87" s="34"/>
      <c r="N87" s="35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pans="1:64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45"/>
      <c r="M88" s="34"/>
      <c r="N88" s="3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pans="1:64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45"/>
      <c r="M89" s="34"/>
      <c r="N89" s="35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45"/>
      <c r="M90" s="34"/>
      <c r="N90" s="35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45"/>
      <c r="M91" s="34"/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45"/>
      <c r="M92" s="34"/>
      <c r="N92" s="35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45"/>
      <c r="M93" s="34"/>
      <c r="N93" s="35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pans="1:64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45"/>
      <c r="M94" s="34"/>
      <c r="N94" s="35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pans="1:64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45"/>
      <c r="M95" s="34"/>
      <c r="N95" s="35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pans="1:64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45"/>
      <c r="M96" s="34"/>
      <c r="N96" s="3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pans="1:64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45"/>
      <c r="M97" s="34"/>
      <c r="N97" s="35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pans="1:64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45"/>
      <c r="M98" s="34"/>
      <c r="N98" s="35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pans="1:64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45"/>
      <c r="M99" s="34"/>
      <c r="N99" s="35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pans="1:64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45"/>
      <c r="M100" s="34"/>
      <c r="N100" s="35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pans="1:64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45"/>
      <c r="M101" s="34"/>
      <c r="N101" s="35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pans="1:64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45"/>
      <c r="M102" s="34"/>
      <c r="N102" s="35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pans="1:64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45"/>
      <c r="M103" s="34"/>
      <c r="N103" s="35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pans="1:64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45"/>
      <c r="M104" s="34"/>
      <c r="N104" s="3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pans="1:64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45"/>
      <c r="M105" s="34"/>
      <c r="N105" s="35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pans="1:64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45"/>
      <c r="M106" s="34"/>
      <c r="N106" s="35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45"/>
      <c r="M107" s="34"/>
      <c r="N107" s="35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pans="1:64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45"/>
      <c r="M108" s="34"/>
      <c r="N108" s="35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pans="1:64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45"/>
      <c r="M109" s="34"/>
      <c r="N109" s="35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pans="1:64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45"/>
      <c r="M110" s="34"/>
      <c r="N110" s="35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pans="1:64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45"/>
      <c r="M111" s="34"/>
      <c r="N111" s="35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pans="1:64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45"/>
      <c r="M112" s="34"/>
      <c r="N112" s="35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64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45"/>
      <c r="M113" s="34"/>
      <c r="N113" s="35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pans="1:64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45"/>
      <c r="M114" s="34"/>
      <c r="N114" s="35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pans="1:64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45"/>
      <c r="M115" s="34"/>
      <c r="N115" s="35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pans="1:64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45"/>
      <c r="M116" s="34"/>
      <c r="N116" s="35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pans="1:64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45"/>
      <c r="M117" s="34"/>
      <c r="N117" s="35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pans="1:64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45"/>
      <c r="M118" s="34"/>
      <c r="N118" s="35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pans="1:64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45"/>
      <c r="M119" s="34"/>
      <c r="N119" s="35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pans="1:64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45"/>
      <c r="M120" s="34"/>
      <c r="N120" s="35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pans="1:64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45"/>
      <c r="M121" s="34"/>
      <c r="N121" s="35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64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45"/>
      <c r="M122" s="34"/>
      <c r="N122" s="35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64" x14ac:dyDescent="0.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45"/>
      <c r="M123" s="34"/>
      <c r="N123" s="35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pans="1:64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45"/>
      <c r="M124" s="34"/>
      <c r="N124" s="35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pans="1:64" x14ac:dyDescent="0.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45"/>
      <c r="M125" s="34"/>
      <c r="N125" s="35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pans="1:64" x14ac:dyDescent="0.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45"/>
      <c r="M126" s="34"/>
      <c r="N126" s="35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pans="1:64" x14ac:dyDescent="0.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45"/>
      <c r="M127" s="34"/>
      <c r="N127" s="35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pans="1:64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45"/>
      <c r="M128" s="34"/>
      <c r="N128" s="35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pans="1:64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45"/>
      <c r="M129" s="34"/>
      <c r="N129" s="35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45"/>
      <c r="M130" s="34"/>
      <c r="N130" s="35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pans="1:64" x14ac:dyDescent="0.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45"/>
      <c r="M131" s="34"/>
      <c r="N131" s="35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64" x14ac:dyDescent="0.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45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pans="1:64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45"/>
      <c r="M133" s="34"/>
      <c r="N133" s="35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pans="1:64" x14ac:dyDescent="0.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45"/>
      <c r="M134" s="34"/>
      <c r="N134" s="35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pans="1:64" x14ac:dyDescent="0.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45"/>
      <c r="M135" s="34"/>
      <c r="N135" s="35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pans="1:64" x14ac:dyDescent="0.2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45"/>
      <c r="M136" s="34"/>
      <c r="N136" s="35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pans="1:64" x14ac:dyDescent="0.2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45"/>
      <c r="M137" s="34"/>
      <c r="N137" s="35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pans="1:64" x14ac:dyDescent="0.2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45"/>
      <c r="M138" s="34"/>
      <c r="N138" s="35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pans="1:64" x14ac:dyDescent="0.2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45"/>
      <c r="M139" s="34"/>
      <c r="N139" s="35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pans="1:64" x14ac:dyDescent="0.2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45"/>
      <c r="M140" s="34"/>
      <c r="N140" s="35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pans="1:64" x14ac:dyDescent="0.2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45"/>
      <c r="M141" s="34"/>
      <c r="N141" s="35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64" x14ac:dyDescent="0.2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45"/>
      <c r="M142" s="34"/>
      <c r="N142" s="35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64" x14ac:dyDescent="0.2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45"/>
      <c r="M143" s="34"/>
      <c r="N143" s="35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pans="1:64" x14ac:dyDescent="0.2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45"/>
      <c r="M144" s="34"/>
      <c r="N144" s="35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pans="1:64" x14ac:dyDescent="0.2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45"/>
      <c r="M145" s="34"/>
      <c r="N145" s="35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pans="1:64" x14ac:dyDescent="0.2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45"/>
      <c r="M146" s="34"/>
      <c r="N146" s="35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pans="1:64" x14ac:dyDescent="0.2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45"/>
      <c r="M147" s="34"/>
      <c r="N147" s="35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pans="1:64" x14ac:dyDescent="0.2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45"/>
      <c r="M148" s="34"/>
      <c r="N148" s="35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pans="1:64" x14ac:dyDescent="0.2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45"/>
      <c r="M149" s="34"/>
      <c r="N149" s="35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pans="1:64" x14ac:dyDescent="0.2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45"/>
      <c r="M150" s="34"/>
      <c r="N150" s="35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pans="1:64" x14ac:dyDescent="0.2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45"/>
      <c r="M151" s="34"/>
      <c r="N151" s="35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pans="1:64" x14ac:dyDescent="0.2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45"/>
      <c r="M152" s="34"/>
      <c r="N152" s="35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pans="1:64" x14ac:dyDescent="0.2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45"/>
      <c r="M153" s="34"/>
      <c r="N153" s="35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pans="1:64" x14ac:dyDescent="0.2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45"/>
      <c r="M154" s="34"/>
      <c r="N154" s="35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pans="1:64" x14ac:dyDescent="0.2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45"/>
      <c r="M155" s="34"/>
      <c r="N155" s="35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pans="1:64" x14ac:dyDescent="0.2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45"/>
      <c r="M156" s="34"/>
      <c r="N156" s="35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pans="1:64" x14ac:dyDescent="0.2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45"/>
      <c r="M157" s="34"/>
      <c r="N157" s="35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pans="1:64" x14ac:dyDescent="0.2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45"/>
      <c r="M158" s="34"/>
      <c r="N158" s="35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pans="1:64" x14ac:dyDescent="0.2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45"/>
      <c r="M159" s="34"/>
      <c r="N159" s="35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</sheetData>
  <sheetProtection password="CF50" sheet="1" objects="1" scenarios="1" selectLockedCells="1"/>
  <mergeCells count="2">
    <mergeCell ref="J1:K1"/>
    <mergeCell ref="J9:K9"/>
  </mergeCells>
  <conditionalFormatting sqref="L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,0 bis 100,0 mit einer Dezimalstelle erlaubt!" sqref="C2 C3:D3 C7:D8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:K5 K7:K8" xr:uid="{00000000-0002-0000-0000-000001000000}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scale="83" firstPageNumber="0" orientation="landscape" horizontalDpi="300" verticalDpi="300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63" t="s">
        <v>8</v>
      </c>
      <c r="K1" s="63"/>
      <c r="L1" s="10" t="s">
        <v>10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2.75" customHeight="1" x14ac:dyDescent="0.2">
      <c r="A2" s="11">
        <v>6115</v>
      </c>
      <c r="B2" s="12" t="s">
        <v>33</v>
      </c>
      <c r="C2" s="6"/>
      <c r="D2" s="13"/>
      <c r="E2" s="13"/>
      <c r="F2" s="13"/>
      <c r="G2" s="13"/>
      <c r="H2" s="13"/>
      <c r="I2" s="13"/>
      <c r="J2" s="13"/>
      <c r="K2" s="14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x14ac:dyDescent="0.2">
      <c r="A3" s="14">
        <v>5351</v>
      </c>
      <c r="B3" s="15" t="s">
        <v>34</v>
      </c>
      <c r="C3" s="2">
        <v>78</v>
      </c>
      <c r="D3" s="2"/>
      <c r="E3" s="4">
        <v>78</v>
      </c>
      <c r="F3" s="9">
        <v>40</v>
      </c>
      <c r="G3" s="4">
        <v>3120</v>
      </c>
      <c r="H3" s="14">
        <v>78</v>
      </c>
      <c r="I3" s="13">
        <v>3</v>
      </c>
      <c r="J3" s="13">
        <v>1</v>
      </c>
      <c r="K3" s="7"/>
      <c r="L3" s="10"/>
      <c r="M3" s="10"/>
      <c r="N3" s="16"/>
      <c r="O3" s="17">
        <v>20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x14ac:dyDescent="0.2">
      <c r="A4" s="14">
        <v>5352</v>
      </c>
      <c r="B4" s="15" t="s">
        <v>35</v>
      </c>
      <c r="C4" s="2">
        <v>49</v>
      </c>
      <c r="D4" s="2"/>
      <c r="E4" s="4">
        <v>49</v>
      </c>
      <c r="F4" s="9">
        <v>40</v>
      </c>
      <c r="G4" s="4">
        <v>1960</v>
      </c>
      <c r="H4" s="14">
        <v>49</v>
      </c>
      <c r="I4" s="13">
        <v>5</v>
      </c>
      <c r="J4" s="13">
        <v>2</v>
      </c>
      <c r="K4" s="7"/>
      <c r="L4" s="10"/>
      <c r="M4" s="10"/>
      <c r="N4" s="16"/>
      <c r="O4" s="17">
        <v>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x14ac:dyDescent="0.2">
      <c r="A5" s="18">
        <v>5071</v>
      </c>
      <c r="B5" s="15" t="s">
        <v>11</v>
      </c>
      <c r="C5" s="2">
        <v>49</v>
      </c>
      <c r="D5" s="2"/>
      <c r="E5" s="4">
        <v>49</v>
      </c>
      <c r="F5" s="9">
        <v>20</v>
      </c>
      <c r="G5" s="4">
        <v>980</v>
      </c>
      <c r="H5" s="14">
        <v>49</v>
      </c>
      <c r="I5" s="13">
        <v>5</v>
      </c>
      <c r="J5" s="13">
        <v>2</v>
      </c>
      <c r="K5" s="7"/>
      <c r="L5" s="10"/>
      <c r="M5" s="10"/>
      <c r="N5" s="16"/>
      <c r="O5" s="17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x14ac:dyDescent="0.2">
      <c r="A6" s="11">
        <v>6116</v>
      </c>
      <c r="B6" s="12" t="s">
        <v>36</v>
      </c>
      <c r="C6" s="19"/>
      <c r="D6" s="19"/>
      <c r="E6" s="4"/>
      <c r="G6" s="20">
        <v>6060</v>
      </c>
      <c r="H6" s="21">
        <v>61</v>
      </c>
      <c r="I6" s="9">
        <v>4</v>
      </c>
      <c r="J6" s="9">
        <v>1</v>
      </c>
      <c r="K6" s="7"/>
      <c r="L6" s="10"/>
      <c r="M6" s="10"/>
      <c r="N6" s="16"/>
      <c r="O6" s="17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x14ac:dyDescent="0.2">
      <c r="A7" s="11">
        <v>5907</v>
      </c>
      <c r="B7" s="12" t="s">
        <v>37</v>
      </c>
      <c r="C7" s="6"/>
      <c r="D7" s="13"/>
      <c r="E7" s="5"/>
      <c r="F7" s="13"/>
      <c r="G7" s="5"/>
      <c r="H7" s="13"/>
      <c r="I7" s="13"/>
      <c r="J7" s="13"/>
      <c r="K7" s="14"/>
      <c r="L7" s="10"/>
      <c r="M7" s="10"/>
      <c r="N7" s="1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">
      <c r="A8" s="14">
        <v>5349</v>
      </c>
      <c r="B8" s="15" t="s">
        <v>38</v>
      </c>
      <c r="C8" s="2">
        <v>49</v>
      </c>
      <c r="D8" s="13"/>
      <c r="E8" s="4">
        <v>49</v>
      </c>
      <c r="F8" s="9">
        <v>50</v>
      </c>
      <c r="G8" s="4">
        <v>2450</v>
      </c>
      <c r="H8" s="14">
        <v>49</v>
      </c>
      <c r="I8" s="13">
        <v>5</v>
      </c>
      <c r="J8" s="13">
        <v>2</v>
      </c>
      <c r="K8" s="7"/>
      <c r="L8" s="10"/>
      <c r="M8" s="10"/>
      <c r="N8" s="16"/>
      <c r="O8" s="17">
        <v>25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">
      <c r="A9" s="14">
        <v>5350</v>
      </c>
      <c r="B9" s="15" t="s">
        <v>39</v>
      </c>
      <c r="C9" s="2">
        <v>78</v>
      </c>
      <c r="D9" s="13"/>
      <c r="E9" s="4">
        <v>78</v>
      </c>
      <c r="F9" s="9">
        <v>50</v>
      </c>
      <c r="G9" s="4">
        <v>3900</v>
      </c>
      <c r="H9" s="14">
        <v>78</v>
      </c>
      <c r="I9" s="13">
        <v>3</v>
      </c>
      <c r="J9" s="13">
        <v>1</v>
      </c>
      <c r="K9" s="7"/>
      <c r="L9" s="10"/>
      <c r="M9" s="10"/>
      <c r="N9" s="16"/>
      <c r="O9" s="17">
        <v>25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x14ac:dyDescent="0.2">
      <c r="A10" s="11">
        <v>5978</v>
      </c>
      <c r="B10" s="12" t="s">
        <v>40</v>
      </c>
      <c r="C10" s="22"/>
      <c r="D10" s="14"/>
      <c r="E10" s="4"/>
      <c r="F10" s="9"/>
      <c r="G10" s="20">
        <v>6350</v>
      </c>
      <c r="H10" s="20">
        <v>64</v>
      </c>
      <c r="I10" s="13">
        <v>4</v>
      </c>
      <c r="J10" s="9">
        <v>1</v>
      </c>
      <c r="K10" s="7"/>
      <c r="L10" s="10"/>
      <c r="M10" s="10"/>
      <c r="N10" s="16"/>
      <c r="O10" s="23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">
      <c r="A11" s="11"/>
      <c r="B11" s="11" t="s">
        <v>41</v>
      </c>
      <c r="C11" s="24"/>
      <c r="D11" s="11"/>
      <c r="E11" s="3"/>
      <c r="F11" s="11"/>
      <c r="G11" s="20"/>
      <c r="H11" s="20"/>
      <c r="I11" s="13"/>
      <c r="J11" s="8"/>
      <c r="L11" s="10"/>
      <c r="M11" s="10"/>
      <c r="N11" s="16"/>
      <c r="O11" s="23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">
      <c r="A12" s="11">
        <v>6116</v>
      </c>
      <c r="B12" s="12" t="s">
        <v>36</v>
      </c>
      <c r="C12" s="19"/>
      <c r="D12" s="19"/>
      <c r="E12" s="3">
        <v>61</v>
      </c>
      <c r="F12" s="9">
        <v>100</v>
      </c>
      <c r="G12" s="3">
        <v>6100</v>
      </c>
      <c r="H12" s="11">
        <v>61</v>
      </c>
      <c r="L12" s="10"/>
      <c r="M12" s="10"/>
      <c r="N12" s="1">
        <v>6100</v>
      </c>
      <c r="O12" s="2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">
      <c r="A13" s="11">
        <v>5978</v>
      </c>
      <c r="B13" s="12" t="s">
        <v>40</v>
      </c>
      <c r="C13" s="22"/>
      <c r="D13" s="14"/>
      <c r="E13" s="3">
        <v>64</v>
      </c>
      <c r="F13" s="9">
        <v>100</v>
      </c>
      <c r="G13" s="3">
        <v>6400</v>
      </c>
      <c r="H13" s="11">
        <v>64</v>
      </c>
      <c r="L13" s="10"/>
      <c r="M13" s="10"/>
      <c r="N13" s="1">
        <v>6400</v>
      </c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">
      <c r="A14" s="11">
        <v>6129</v>
      </c>
      <c r="B14" s="11" t="s">
        <v>12</v>
      </c>
      <c r="C14" s="24">
        <v>62.5</v>
      </c>
      <c r="D14" s="11"/>
      <c r="E14" s="11"/>
      <c r="F14" s="11"/>
      <c r="G14" s="25">
        <v>6250</v>
      </c>
      <c r="H14" s="20">
        <v>63</v>
      </c>
      <c r="I14" s="9">
        <v>4</v>
      </c>
      <c r="J14" s="64">
        <v>6</v>
      </c>
      <c r="K14" s="64"/>
      <c r="L14" s="10"/>
      <c r="M14" s="10"/>
      <c r="N14" s="16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x14ac:dyDescent="0.2">
      <c r="A15" s="11"/>
      <c r="B15" s="11"/>
      <c r="C15" s="26"/>
      <c r="D15" s="11"/>
      <c r="E15" s="11"/>
      <c r="F15" s="11"/>
      <c r="G15" s="25"/>
      <c r="H15" s="20"/>
      <c r="I15" s="13"/>
      <c r="J15" s="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2">
      <c r="A16" s="10" t="s">
        <v>10</v>
      </c>
      <c r="B16" s="10"/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L16" s="10"/>
      <c r="M16" s="10"/>
      <c r="N16" s="1">
        <v>62.5</v>
      </c>
      <c r="O16" s="10">
        <v>25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x14ac:dyDescent="0.2">
      <c r="A17" s="10">
        <v>0</v>
      </c>
      <c r="B17" s="27" t="s">
        <v>13</v>
      </c>
      <c r="C17" s="28" t="s">
        <v>14</v>
      </c>
      <c r="D17" s="28" t="s">
        <v>15</v>
      </c>
      <c r="E17" s="28" t="s">
        <v>2</v>
      </c>
      <c r="F17" s="28" t="s">
        <v>16</v>
      </c>
      <c r="G17" s="28" t="s">
        <v>17</v>
      </c>
      <c r="H17" s="28" t="s">
        <v>18</v>
      </c>
      <c r="I17" s="28" t="s">
        <v>19</v>
      </c>
      <c r="J17" s="28" t="s">
        <v>20</v>
      </c>
      <c r="K17" s="28" t="s">
        <v>21</v>
      </c>
      <c r="L17" s="28" t="s">
        <v>22</v>
      </c>
      <c r="M17" s="28" t="s">
        <v>23</v>
      </c>
      <c r="N17" s="1" t="s">
        <v>24</v>
      </c>
      <c r="O17" s="10" t="s">
        <v>9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x14ac:dyDescent="0.2">
      <c r="A18" s="10">
        <v>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x14ac:dyDescent="0.2">
      <c r="A19" s="10">
        <v>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x14ac:dyDescent="0.2">
      <c r="A30" s="10"/>
      <c r="B30" s="29" t="s">
        <v>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x14ac:dyDescent="0.2">
      <c r="A31" s="28">
        <v>1</v>
      </c>
      <c r="B31" s="30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x14ac:dyDescent="0.2">
      <c r="A32" s="28">
        <v>1</v>
      </c>
      <c r="B32" s="3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">
      <c r="A33" s="28">
        <v>1</v>
      </c>
      <c r="B33" s="28" t="s">
        <v>44</v>
      </c>
      <c r="C33" s="2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">
      <c r="A34" s="28">
        <v>1</v>
      </c>
      <c r="B34" s="28" t="s">
        <v>45</v>
      </c>
      <c r="C34" s="2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">
      <c r="A35" s="28">
        <v>1</v>
      </c>
      <c r="B35" s="28" t="s">
        <v>46</v>
      </c>
      <c r="C35" s="2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">
      <c r="A36" s="28">
        <v>1</v>
      </c>
      <c r="B36" s="31" t="s">
        <v>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">
      <c r="A37" s="28">
        <v>1</v>
      </c>
      <c r="B37" s="31" t="s">
        <v>30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">
      <c r="A38" s="28">
        <v>1</v>
      </c>
      <c r="B38" s="31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">
      <c r="A42" s="10"/>
      <c r="B42" s="29" t="s">
        <v>32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">
      <c r="A43" s="10">
        <v>0</v>
      </c>
      <c r="B43" s="10">
        <v>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">
      <c r="A44" s="10">
        <v>30</v>
      </c>
      <c r="B44" s="10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">
      <c r="A45" s="10">
        <v>50</v>
      </c>
      <c r="B45" s="10">
        <v>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">
      <c r="A46" s="10">
        <v>67</v>
      </c>
      <c r="B46" s="10">
        <v>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">
      <c r="A47" s="10">
        <v>81</v>
      </c>
      <c r="B47" s="10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">
      <c r="A48" s="10">
        <v>92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</sheetData>
  <sheetProtection selectLockedCells="1" selectUnlockedCells="1"/>
  <mergeCells count="2">
    <mergeCell ref="J1:K1"/>
    <mergeCell ref="J14:K14"/>
  </mergeCells>
  <dataValidations count="3">
    <dataValidation type="decimal" showErrorMessage="1" errorTitle="Fehler!!!" error="Es sind nur Punkte im Bereich von 0,0 bis 100,0 mit einer Dezimalstelle erlaubt!" sqref="C3:D5 C8:C9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1000000}">
      <formula1>1</formula1>
      <formula2>3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ExterneDaten_1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Steiger Nikolas</cp:lastModifiedBy>
  <cp:lastPrinted>2023-08-03T13:42:33Z</cp:lastPrinted>
  <dcterms:created xsi:type="dcterms:W3CDTF">2023-08-03T13:37:28Z</dcterms:created>
  <dcterms:modified xsi:type="dcterms:W3CDTF">2024-06-26T11:37:24Z</dcterms:modified>
</cp:coreProperties>
</file>