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defaultThemeVersion="124226"/>
  <mc:AlternateContent xmlns:mc="http://schemas.openxmlformats.org/markup-compatibility/2006">
    <mc:Choice Requires="x15">
      <x15ac:absPath xmlns:x15ac="http://schemas.microsoft.com/office/spreadsheetml/2010/11/ac" url="\\Client\G$\Datenaustausch\Unternehmensförderung\Finanztool\Release 4.5\"/>
    </mc:Choice>
  </mc:AlternateContent>
  <xr:revisionPtr revIDLastSave="0" documentId="13_ncr:1_{4F771E18-0DA2-4F9B-9404-1915F3883100}" xr6:coauthVersionLast="47" xr6:coauthVersionMax="47" xr10:uidLastSave="{00000000-0000-0000-0000-000000000000}"/>
  <bookViews>
    <workbookView xWindow="-120" yWindow="-120" windowWidth="29040" windowHeight="15840" tabRatio="823" xr2:uid="{00000000-000D-0000-FFFF-FFFF00000000}"/>
  </bookViews>
  <sheets>
    <sheet name="Infos vor dem Start" sheetId="7" r:id="rId1"/>
    <sheet name="Privater Finanzbedarf" sheetId="9" r:id="rId2"/>
    <sheet name="Investitionsplan" sheetId="4" r:id="rId3"/>
    <sheet name="Umsatzplan Dienstleistungen" sheetId="2" r:id="rId4"/>
    <sheet name="Rentabilitätsplan" sheetId="1" r:id="rId5"/>
    <sheet name="Liquiditätsplan" sheetId="3" r:id="rId6"/>
    <sheet name="Finanzierungsplan" sheetId="5" r:id="rId7"/>
    <sheet name="Daten Liquiditätskurve" sheetId="20" state="hidden" r:id="rId8"/>
    <sheet name="Priv. Finanzb. 2. Gründ." sheetId="21" state="hidden" r:id="rId9"/>
    <sheet name="Priv. Finanzb. 3. Gründ" sheetId="22" state="hidden" r:id="rId10"/>
    <sheet name="Priv. Finanzbed. Summe" sheetId="23" state="hidden" r:id="rId11"/>
    <sheet name="Übersicht Rentabilitätsplan" sheetId="14" r:id="rId12"/>
    <sheet name="Kapitaldienst" sheetId="17" state="hidden" r:id="rId13"/>
    <sheet name="Tabelle1" sheetId="10" state="hidden" r:id="rId14"/>
    <sheet name="Tabelle2" sheetId="11" state="hidden" r:id="rId15"/>
    <sheet name="Tabelle3" sheetId="12" state="hidden" r:id="rId16"/>
    <sheet name="Tabelle4" sheetId="13" state="hidden" r:id="rId17"/>
    <sheet name="Tabelle6" sheetId="15" state="hidden" r:id="rId18"/>
    <sheet name="Tabelle7" sheetId="16" state="hidden" r:id="rId19"/>
    <sheet name="Ratendarlehen" sheetId="18" r:id="rId20"/>
    <sheet name="Annuitätendarlehen" sheetId="25" r:id="rId21"/>
    <sheet name="Eigene Nebenrechnungen" sheetId="19" r:id="rId22"/>
    <sheet name="Parameter" sheetId="6" state="hidden" r:id="rId23"/>
  </sheets>
  <definedNames>
    <definedName name="afadrei">Investitionsplan!$H$38</definedName>
    <definedName name="afaeins">Investitionsplan!$D$38</definedName>
    <definedName name="afavier">Investitionsplan!$J$38</definedName>
    <definedName name="afazwei">Investitionsplan!$F$38</definedName>
    <definedName name="_xlnm.Print_Area" localSheetId="3">'Umsatzplan Dienstleistungen'!$A$1:$BE$45</definedName>
    <definedName name="_xlnm.Print_Titles" localSheetId="21">'Eigene Nebenrechnungen'!$A:$C,'Eigene Nebenrechnungen'!$1:$1</definedName>
    <definedName name="_xlnm.Print_Titles" localSheetId="5">Liquiditätsplan!$A:$C</definedName>
    <definedName name="_xlnm.Print_Titles" localSheetId="4">Rentabilitätsplan!$A:$C</definedName>
    <definedName name="_xlnm.Print_Titles" localSheetId="3">'Umsatzplan Dienstleistungen'!$A:$B</definedName>
    <definedName name="gj">'Infos vor dem Start'!$A$13</definedName>
    <definedName name="gwg">Parameter!$A$19</definedName>
    <definedName name="gwgeins">Investitionsplan!$D$35</definedName>
    <definedName name="kapges">'Infos vor dem Start'!$A$19</definedName>
    <definedName name="Monat">'Infos vor dem Start'!$A$11</definedName>
    <definedName name="rechnung">'Infos vor dem Start'!$A$15</definedName>
    <definedName name="USt">Parameter!$B$9</definedName>
    <definedName name="USt1neu">Parameter!$A$9</definedName>
    <definedName name="USteins">Parameter!$A$9</definedName>
    <definedName name="USterm">Parameter!$B$10</definedName>
    <definedName name="UStermeins">Parameter!$A$10</definedName>
    <definedName name="VSt">Parameter!$B$11</definedName>
    <definedName name="VSteins">Parameter!$A$11</definedName>
    <definedName name="VSterm">Parameter!$B$12</definedName>
    <definedName name="VStermeins">Parameter!$A$12</definedName>
    <definedName name="VStWE">Parameter!$B$13</definedName>
    <definedName name="VStWEeins">Parameter!$A$13</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4" i="3" l="1"/>
  <c r="N54" i="3"/>
  <c r="M54" i="3"/>
  <c r="L54" i="3"/>
  <c r="K54" i="3"/>
  <c r="J54" i="3"/>
  <c r="I54" i="3"/>
  <c r="H54" i="3"/>
  <c r="G54" i="3"/>
  <c r="F54" i="3"/>
  <c r="E54" i="3"/>
  <c r="D54" i="3"/>
  <c r="T52" i="3"/>
  <c r="O52" i="3"/>
  <c r="AO52" i="3"/>
  <c r="AZ52" i="3"/>
  <c r="Z52" i="3"/>
  <c r="AJ52" i="3"/>
  <c r="V52" i="3"/>
  <c r="AD52" i="3"/>
  <c r="BC52" i="3"/>
  <c r="AP52" i="3"/>
  <c r="AT52" i="3"/>
  <c r="AU52" i="3"/>
  <c r="AV52" i="3"/>
  <c r="AW52" i="3"/>
  <c r="AX52" i="3"/>
  <c r="AY52" i="3"/>
  <c r="BA52" i="3"/>
  <c r="BB52" i="3"/>
  <c r="AS52" i="3"/>
  <c r="AQ52" i="3"/>
  <c r="AG52" i="3"/>
  <c r="AH52" i="3"/>
  <c r="AI52" i="3"/>
  <c r="AK52" i="3"/>
  <c r="AL52" i="3"/>
  <c r="AM52" i="3"/>
  <c r="AN52" i="3"/>
  <c r="AF52" i="3"/>
  <c r="R52" i="3"/>
  <c r="U52" i="3"/>
  <c r="W52" i="3"/>
  <c r="X52" i="3"/>
  <c r="Y52" i="3"/>
  <c r="AA52" i="3"/>
  <c r="AB52" i="3"/>
  <c r="S52" i="3"/>
  <c r="BC10" i="1"/>
  <c r="AP10" i="1"/>
  <c r="AC10" i="1"/>
  <c r="P10" i="1"/>
  <c r="B2" i="3"/>
  <c r="B5" i="3"/>
  <c r="A5" i="1"/>
  <c r="A36" i="9" l="1"/>
  <c r="J5" i="4" l="1"/>
  <c r="J6" i="4"/>
  <c r="J7" i="4"/>
  <c r="J8" i="4"/>
  <c r="J9" i="4"/>
  <c r="J10" i="4"/>
  <c r="J11" i="4"/>
  <c r="J12" i="4"/>
  <c r="J4" i="4"/>
  <c r="F24" i="2" l="1"/>
  <c r="E41" i="25"/>
  <c r="E54" i="25" s="1"/>
  <c r="E67" i="25" s="1"/>
  <c r="E80" i="25" s="1"/>
  <c r="E93" i="25" s="1"/>
  <c r="E106" i="25" s="1"/>
  <c r="E119" i="25" s="1"/>
  <c r="E132" i="25" s="1"/>
  <c r="E145" i="25" s="1"/>
  <c r="E40" i="25"/>
  <c r="E53" i="25" s="1"/>
  <c r="E66" i="25" s="1"/>
  <c r="E79" i="25" s="1"/>
  <c r="E92" i="25" s="1"/>
  <c r="E105" i="25" s="1"/>
  <c r="E118" i="25" s="1"/>
  <c r="E131" i="25" s="1"/>
  <c r="E144" i="25" s="1"/>
  <c r="E39" i="25"/>
  <c r="E52" i="25" s="1"/>
  <c r="E65" i="25" s="1"/>
  <c r="E78" i="25" s="1"/>
  <c r="E91" i="25" s="1"/>
  <c r="E104" i="25" s="1"/>
  <c r="E117" i="25" s="1"/>
  <c r="E130" i="25" s="1"/>
  <c r="E143" i="25" s="1"/>
  <c r="E38" i="25"/>
  <c r="E51" i="25" s="1"/>
  <c r="E64" i="25" s="1"/>
  <c r="E77" i="25" s="1"/>
  <c r="E90" i="25" s="1"/>
  <c r="E103" i="25" s="1"/>
  <c r="E116" i="25" s="1"/>
  <c r="E129" i="25" s="1"/>
  <c r="E142" i="25" s="1"/>
  <c r="E37" i="25"/>
  <c r="E50" i="25" s="1"/>
  <c r="E63" i="25" s="1"/>
  <c r="E76" i="25" s="1"/>
  <c r="E89" i="25" s="1"/>
  <c r="E102" i="25" s="1"/>
  <c r="E115" i="25" s="1"/>
  <c r="E128" i="25" s="1"/>
  <c r="E141" i="25" s="1"/>
  <c r="E36" i="25"/>
  <c r="E49" i="25" s="1"/>
  <c r="E62" i="25" s="1"/>
  <c r="E75" i="25" s="1"/>
  <c r="E88" i="25" s="1"/>
  <c r="E101" i="25" s="1"/>
  <c r="E114" i="25" s="1"/>
  <c r="E127" i="25" s="1"/>
  <c r="E140" i="25" s="1"/>
  <c r="E35" i="25"/>
  <c r="E48" i="25" s="1"/>
  <c r="E61" i="25" s="1"/>
  <c r="E74" i="25" s="1"/>
  <c r="E87" i="25" s="1"/>
  <c r="E100" i="25" s="1"/>
  <c r="E113" i="25" s="1"/>
  <c r="E126" i="25" s="1"/>
  <c r="E139" i="25" s="1"/>
  <c r="E34" i="25"/>
  <c r="E47" i="25" s="1"/>
  <c r="E60" i="25" s="1"/>
  <c r="E73" i="25" s="1"/>
  <c r="E86" i="25" s="1"/>
  <c r="E99" i="25" s="1"/>
  <c r="E112" i="25" s="1"/>
  <c r="E125" i="25" s="1"/>
  <c r="E138" i="25" s="1"/>
  <c r="E33" i="25"/>
  <c r="E46" i="25" s="1"/>
  <c r="E59" i="25" s="1"/>
  <c r="E72" i="25" s="1"/>
  <c r="E85" i="25" s="1"/>
  <c r="E98" i="25" s="1"/>
  <c r="E111" i="25" s="1"/>
  <c r="E124" i="25" s="1"/>
  <c r="E137" i="25" s="1"/>
  <c r="E32" i="25"/>
  <c r="E45" i="25" s="1"/>
  <c r="E58" i="25" s="1"/>
  <c r="E71" i="25" s="1"/>
  <c r="E84" i="25" s="1"/>
  <c r="E97" i="25" s="1"/>
  <c r="E110" i="25" s="1"/>
  <c r="E123" i="25" s="1"/>
  <c r="E136" i="25" s="1"/>
  <c r="E31" i="25"/>
  <c r="E44" i="25" s="1"/>
  <c r="E57" i="25" s="1"/>
  <c r="E70" i="25" s="1"/>
  <c r="E83" i="25" s="1"/>
  <c r="E96" i="25" s="1"/>
  <c r="E109" i="25" s="1"/>
  <c r="E122" i="25" s="1"/>
  <c r="E135" i="25" s="1"/>
  <c r="E30" i="25"/>
  <c r="E29" i="25"/>
  <c r="B17" i="25"/>
  <c r="B5" i="25"/>
  <c r="G33" i="3"/>
  <c r="H33" i="3"/>
  <c r="G34" i="3"/>
  <c r="H34" i="3"/>
  <c r="G35" i="3"/>
  <c r="H35" i="3"/>
  <c r="F34" i="3"/>
  <c r="F35" i="3"/>
  <c r="B12" i="3"/>
  <c r="B11" i="3"/>
  <c r="B10" i="3"/>
  <c r="D17" i="25" l="1"/>
  <c r="D18" i="25"/>
  <c r="C17" i="25"/>
  <c r="G17" i="25"/>
  <c r="E43" i="25"/>
  <c r="E42" i="25"/>
  <c r="D16" i="4"/>
  <c r="F16" i="4"/>
  <c r="H16" i="4"/>
  <c r="J16" i="4"/>
  <c r="D17" i="4"/>
  <c r="F17" i="4"/>
  <c r="H17" i="4"/>
  <c r="J17" i="4"/>
  <c r="D18" i="4"/>
  <c r="F18" i="4"/>
  <c r="H18" i="4"/>
  <c r="J18" i="4"/>
  <c r="D19" i="4"/>
  <c r="F19" i="4"/>
  <c r="H19" i="4"/>
  <c r="J19" i="4"/>
  <c r="D20" i="4"/>
  <c r="F20" i="4"/>
  <c r="H20" i="4"/>
  <c r="J20" i="4"/>
  <c r="D21" i="4"/>
  <c r="F21" i="4"/>
  <c r="H21" i="4"/>
  <c r="J21" i="4"/>
  <c r="D15" i="4"/>
  <c r="F15" i="4" s="1"/>
  <c r="D5" i="4"/>
  <c r="D6" i="4"/>
  <c r="D7" i="4"/>
  <c r="D8" i="4"/>
  <c r="D9" i="4"/>
  <c r="D10" i="4"/>
  <c r="D11" i="4"/>
  <c r="D12" i="4"/>
  <c r="D4" i="4"/>
  <c r="H15" i="4" l="1"/>
  <c r="E56" i="25"/>
  <c r="E55" i="25"/>
  <c r="F17" i="25"/>
  <c r="D19" i="25"/>
  <c r="A5" i="6"/>
  <c r="A6" i="6"/>
  <c r="B6" i="6"/>
  <c r="B5" i="6"/>
  <c r="A9" i="6"/>
  <c r="A10" i="6" s="1"/>
  <c r="B9" i="6"/>
  <c r="B10" i="6" s="1"/>
  <c r="G4" i="6"/>
  <c r="G5" i="6"/>
  <c r="G6" i="6"/>
  <c r="G3" i="6"/>
  <c r="H5" i="4"/>
  <c r="H6" i="4"/>
  <c r="H7" i="4"/>
  <c r="H8" i="4"/>
  <c r="H9" i="4"/>
  <c r="H10" i="4"/>
  <c r="H11" i="4"/>
  <c r="H12" i="4"/>
  <c r="H4" i="4"/>
  <c r="D25" i="4"/>
  <c r="D26" i="4"/>
  <c r="D27" i="4"/>
  <c r="D28" i="4"/>
  <c r="D29" i="4"/>
  <c r="D30" i="4"/>
  <c r="D31" i="4"/>
  <c r="D32" i="4"/>
  <c r="D33" i="4"/>
  <c r="D34" i="4"/>
  <c r="D24" i="4"/>
  <c r="F16" i="14"/>
  <c r="L16" i="14"/>
  <c r="R16" i="14"/>
  <c r="B14" i="14"/>
  <c r="D14" i="14"/>
  <c r="G14" i="14"/>
  <c r="H14" i="14"/>
  <c r="I14" i="14"/>
  <c r="K14" i="14"/>
  <c r="M14" i="14"/>
  <c r="N14" i="14"/>
  <c r="O14" i="14"/>
  <c r="Q14" i="14"/>
  <c r="S14" i="14"/>
  <c r="T14" i="14"/>
  <c r="U14" i="14"/>
  <c r="Y14" i="14" s="1"/>
  <c r="W14" i="14"/>
  <c r="B15" i="14"/>
  <c r="F6" i="4"/>
  <c r="F7" i="4"/>
  <c r="F8" i="4"/>
  <c r="F9" i="4"/>
  <c r="F10" i="4"/>
  <c r="F11" i="4"/>
  <c r="F12" i="4"/>
  <c r="F4" i="4"/>
  <c r="D20" i="25" l="1"/>
  <c r="B18" i="25"/>
  <c r="E69" i="25"/>
  <c r="E68" i="25"/>
  <c r="J15" i="4"/>
  <c r="I11" i="1"/>
  <c r="M11" i="1"/>
  <c r="E11" i="1"/>
  <c r="H11" i="1"/>
  <c r="L11" i="1"/>
  <c r="F11" i="1"/>
  <c r="N11" i="1"/>
  <c r="D11" i="1"/>
  <c r="G11" i="1"/>
  <c r="K11" i="1"/>
  <c r="Z14" i="14"/>
  <c r="F5" i="4"/>
  <c r="E82" i="25" l="1"/>
  <c r="E81" i="25"/>
  <c r="G18" i="25"/>
  <c r="C18" i="25"/>
  <c r="D21" i="25"/>
  <c r="F1" i="9"/>
  <c r="E1" i="9"/>
  <c r="D1" i="9"/>
  <c r="C1" i="9"/>
  <c r="BC1" i="19"/>
  <c r="AP1" i="19"/>
  <c r="AC1" i="19"/>
  <c r="P1" i="19"/>
  <c r="G2" i="18"/>
  <c r="F2" i="18"/>
  <c r="E2" i="18"/>
  <c r="D2" i="18"/>
  <c r="K2" i="18"/>
  <c r="F26" i="4"/>
  <c r="H26" i="4"/>
  <c r="J26" i="4"/>
  <c r="F27" i="4"/>
  <c r="H27" i="4"/>
  <c r="J27" i="4"/>
  <c r="F28" i="4"/>
  <c r="H28" i="4"/>
  <c r="J28" i="4"/>
  <c r="F29" i="4"/>
  <c r="H29" i="4"/>
  <c r="J29" i="4"/>
  <c r="F30" i="4"/>
  <c r="H30" i="4"/>
  <c r="J30" i="4"/>
  <c r="E1" i="4"/>
  <c r="I1" i="4"/>
  <c r="G1" i="4"/>
  <c r="C1" i="4"/>
  <c r="BC1" i="3"/>
  <c r="AP1" i="3"/>
  <c r="AC1" i="3"/>
  <c r="P1" i="3"/>
  <c r="BC1" i="1"/>
  <c r="AP1" i="1"/>
  <c r="AC1" i="1"/>
  <c r="P1" i="1"/>
  <c r="U1" i="14"/>
  <c r="O1" i="14"/>
  <c r="I1" i="14"/>
  <c r="D1" i="14"/>
  <c r="AS26" i="2"/>
  <c r="AT26" i="2"/>
  <c r="AU26" i="2"/>
  <c r="AV26" i="2"/>
  <c r="AW26" i="2"/>
  <c r="AX26" i="2"/>
  <c r="AY26" i="2"/>
  <c r="AZ26" i="2"/>
  <c r="BA26" i="2"/>
  <c r="BB26" i="2"/>
  <c r="BC26" i="2"/>
  <c r="BD26" i="2"/>
  <c r="AS27" i="2"/>
  <c r="AT27" i="2"/>
  <c r="AU27" i="2"/>
  <c r="AV27" i="2"/>
  <c r="AW27" i="2"/>
  <c r="AX27" i="2"/>
  <c r="AY27" i="2"/>
  <c r="AZ27" i="2"/>
  <c r="BA27" i="2"/>
  <c r="BB27" i="2"/>
  <c r="BC27" i="2"/>
  <c r="BD27" i="2"/>
  <c r="AS28" i="2"/>
  <c r="AT28" i="2"/>
  <c r="AU28" i="2"/>
  <c r="AV28" i="2"/>
  <c r="AW28" i="2"/>
  <c r="AX28" i="2"/>
  <c r="AY28" i="2"/>
  <c r="AZ28" i="2"/>
  <c r="BA28" i="2"/>
  <c r="BB28" i="2"/>
  <c r="BC28" i="2"/>
  <c r="BD28" i="2"/>
  <c r="AS29" i="2"/>
  <c r="AT29" i="2"/>
  <c r="AU29" i="2"/>
  <c r="AV29" i="2"/>
  <c r="AW29" i="2"/>
  <c r="AX29" i="2"/>
  <c r="AY29" i="2"/>
  <c r="AZ29" i="2"/>
  <c r="BA29" i="2"/>
  <c r="BB29" i="2"/>
  <c r="BC29" i="2"/>
  <c r="BD29" i="2"/>
  <c r="AS30" i="2"/>
  <c r="AT30" i="2"/>
  <c r="AU30" i="2"/>
  <c r="AV30" i="2"/>
  <c r="AW30" i="2"/>
  <c r="AX30" i="2"/>
  <c r="AY30" i="2"/>
  <c r="AZ30" i="2"/>
  <c r="BA30" i="2"/>
  <c r="BB30" i="2"/>
  <c r="BC30" i="2"/>
  <c r="BD30" i="2"/>
  <c r="AS31" i="2"/>
  <c r="AT31" i="2"/>
  <c r="AU31" i="2"/>
  <c r="AV31" i="2"/>
  <c r="AW31" i="2"/>
  <c r="AX31" i="2"/>
  <c r="AY31" i="2"/>
  <c r="AZ31" i="2"/>
  <c r="BA31" i="2"/>
  <c r="BB31" i="2"/>
  <c r="BC31" i="2"/>
  <c r="BD31" i="2"/>
  <c r="AS32" i="2"/>
  <c r="AT32" i="2"/>
  <c r="AU32" i="2"/>
  <c r="AV32" i="2"/>
  <c r="AW32" i="2"/>
  <c r="AX32" i="2"/>
  <c r="AY32" i="2"/>
  <c r="AZ32" i="2"/>
  <c r="BA32" i="2"/>
  <c r="BB32" i="2"/>
  <c r="BC32" i="2"/>
  <c r="BD32" i="2"/>
  <c r="AS33" i="2"/>
  <c r="AT33" i="2"/>
  <c r="AU33" i="2"/>
  <c r="AV33" i="2"/>
  <c r="AW33" i="2"/>
  <c r="AX33" i="2"/>
  <c r="AY33" i="2"/>
  <c r="AZ33" i="2"/>
  <c r="BA33" i="2"/>
  <c r="BB33" i="2"/>
  <c r="BC33" i="2"/>
  <c r="BD33" i="2"/>
  <c r="AS34" i="2"/>
  <c r="AT34" i="2"/>
  <c r="AU34" i="2"/>
  <c r="AV34" i="2"/>
  <c r="AW34" i="2"/>
  <c r="AX34" i="2"/>
  <c r="AY34" i="2"/>
  <c r="AZ34" i="2"/>
  <c r="BA34" i="2"/>
  <c r="BB34" i="2"/>
  <c r="BC34" i="2"/>
  <c r="BD34" i="2"/>
  <c r="AS35" i="2"/>
  <c r="AT35" i="2"/>
  <c r="AU35" i="2"/>
  <c r="AV35" i="2"/>
  <c r="AW35" i="2"/>
  <c r="AX35" i="2"/>
  <c r="AY35" i="2"/>
  <c r="AZ35" i="2"/>
  <c r="BA35" i="2"/>
  <c r="BB35" i="2"/>
  <c r="BC35" i="2"/>
  <c r="BD35" i="2"/>
  <c r="AS36" i="2"/>
  <c r="AT36" i="2"/>
  <c r="AU36" i="2"/>
  <c r="AV36" i="2"/>
  <c r="AW36" i="2"/>
  <c r="AX36" i="2"/>
  <c r="AY36" i="2"/>
  <c r="AZ36" i="2"/>
  <c r="BA36" i="2"/>
  <c r="BB36" i="2"/>
  <c r="BC36" i="2"/>
  <c r="BD36" i="2"/>
  <c r="AS37" i="2"/>
  <c r="AT37" i="2"/>
  <c r="AU37" i="2"/>
  <c r="AV37" i="2"/>
  <c r="AW37" i="2"/>
  <c r="AX37" i="2"/>
  <c r="AY37" i="2"/>
  <c r="AZ37" i="2"/>
  <c r="BA37" i="2"/>
  <c r="BB37" i="2"/>
  <c r="BC37" i="2"/>
  <c r="BD37" i="2"/>
  <c r="AS38" i="2"/>
  <c r="AT38" i="2"/>
  <c r="AU38" i="2"/>
  <c r="AV38" i="2"/>
  <c r="AW38" i="2"/>
  <c r="AX38" i="2"/>
  <c r="AY38" i="2"/>
  <c r="AZ38" i="2"/>
  <c r="BA38" i="2"/>
  <c r="BB38" i="2"/>
  <c r="BC38" i="2"/>
  <c r="BD38" i="2"/>
  <c r="AS39" i="2"/>
  <c r="AT39" i="2"/>
  <c r="AU39" i="2"/>
  <c r="AV39" i="2"/>
  <c r="AW39" i="2"/>
  <c r="AX39" i="2"/>
  <c r="AY39" i="2"/>
  <c r="AZ39" i="2"/>
  <c r="BA39" i="2"/>
  <c r="BB39" i="2"/>
  <c r="BC39" i="2"/>
  <c r="BD39" i="2"/>
  <c r="AS40" i="2"/>
  <c r="AT40" i="2"/>
  <c r="AU40" i="2"/>
  <c r="AV40" i="2"/>
  <c r="AW40" i="2"/>
  <c r="AX40" i="2"/>
  <c r="AY40" i="2"/>
  <c r="AZ40" i="2"/>
  <c r="BA40" i="2"/>
  <c r="BB40" i="2"/>
  <c r="BC40" i="2"/>
  <c r="BD40" i="2"/>
  <c r="AS41" i="2"/>
  <c r="AT41" i="2"/>
  <c r="AU41" i="2"/>
  <c r="AV41" i="2"/>
  <c r="AW41" i="2"/>
  <c r="AX41" i="2"/>
  <c r="AY41" i="2"/>
  <c r="AZ41" i="2"/>
  <c r="BA41" i="2"/>
  <c r="BB41" i="2"/>
  <c r="BC41" i="2"/>
  <c r="BD41" i="2"/>
  <c r="AS42" i="2"/>
  <c r="AT42" i="2"/>
  <c r="AU42" i="2"/>
  <c r="AV42" i="2"/>
  <c r="AW42" i="2"/>
  <c r="AX42" i="2"/>
  <c r="AY42" i="2"/>
  <c r="AZ42" i="2"/>
  <c r="BA42" i="2"/>
  <c r="BB42" i="2"/>
  <c r="BC42" i="2"/>
  <c r="BD42" i="2"/>
  <c r="AS43" i="2"/>
  <c r="AT43" i="2"/>
  <c r="AU43" i="2"/>
  <c r="AV43" i="2"/>
  <c r="AW43" i="2"/>
  <c r="AX43" i="2"/>
  <c r="AY43" i="2"/>
  <c r="AZ43" i="2"/>
  <c r="BA43" i="2"/>
  <c r="BB43" i="2"/>
  <c r="BC43" i="2"/>
  <c r="BD43" i="2"/>
  <c r="AS44" i="2"/>
  <c r="AT44" i="2"/>
  <c r="AU44" i="2"/>
  <c r="AV44" i="2"/>
  <c r="AW44" i="2"/>
  <c r="AX44" i="2"/>
  <c r="AY44" i="2"/>
  <c r="AZ44" i="2"/>
  <c r="BA44" i="2"/>
  <c r="BB44" i="2"/>
  <c r="BC44" i="2"/>
  <c r="BD44" i="2"/>
  <c r="AT25" i="2"/>
  <c r="AT45" i="2" s="1"/>
  <c r="AU25" i="2"/>
  <c r="AU45" i="2" s="1"/>
  <c r="AV25" i="2"/>
  <c r="AV45" i="2" s="1"/>
  <c r="AW25" i="2"/>
  <c r="AW45" i="2" s="1"/>
  <c r="AX25" i="2"/>
  <c r="AX45" i="2" s="1"/>
  <c r="AY25" i="2"/>
  <c r="AY45" i="2" s="1"/>
  <c r="AZ25" i="2"/>
  <c r="AZ45" i="2" s="1"/>
  <c r="BA25" i="2"/>
  <c r="BA45" i="2" s="1"/>
  <c r="BB25" i="2"/>
  <c r="BB45" i="2" s="1"/>
  <c r="BC25" i="2"/>
  <c r="BC45" i="2" s="1"/>
  <c r="BD25" i="2"/>
  <c r="BD45" i="2" s="1"/>
  <c r="AS25" i="2"/>
  <c r="AS45" i="2" s="1"/>
  <c r="AF26" i="2"/>
  <c r="AG26" i="2"/>
  <c r="AH26" i="2"/>
  <c r="AI26" i="2"/>
  <c r="AJ26" i="2"/>
  <c r="AK26" i="2"/>
  <c r="AL26" i="2"/>
  <c r="AM26" i="2"/>
  <c r="AN26" i="2"/>
  <c r="AO26" i="2"/>
  <c r="AP26" i="2"/>
  <c r="AQ26" i="2"/>
  <c r="AF27" i="2"/>
  <c r="AG27" i="2"/>
  <c r="AH27" i="2"/>
  <c r="AI27" i="2"/>
  <c r="AJ27" i="2"/>
  <c r="AK27" i="2"/>
  <c r="AL27" i="2"/>
  <c r="AM27" i="2"/>
  <c r="AN27" i="2"/>
  <c r="AO27" i="2"/>
  <c r="AP27" i="2"/>
  <c r="AQ27" i="2"/>
  <c r="AF28" i="2"/>
  <c r="AG28" i="2"/>
  <c r="AH28" i="2"/>
  <c r="AI28" i="2"/>
  <c r="AJ28" i="2"/>
  <c r="AK28" i="2"/>
  <c r="AL28" i="2"/>
  <c r="AM28" i="2"/>
  <c r="AN28" i="2"/>
  <c r="AO28" i="2"/>
  <c r="AP28" i="2"/>
  <c r="AQ28" i="2"/>
  <c r="AF29" i="2"/>
  <c r="AG29" i="2"/>
  <c r="AH29" i="2"/>
  <c r="AI29" i="2"/>
  <c r="AJ29" i="2"/>
  <c r="AK29" i="2"/>
  <c r="AL29" i="2"/>
  <c r="AM29" i="2"/>
  <c r="AN29" i="2"/>
  <c r="AO29" i="2"/>
  <c r="AP29" i="2"/>
  <c r="AQ29" i="2"/>
  <c r="AF30" i="2"/>
  <c r="AG30" i="2"/>
  <c r="AH30" i="2"/>
  <c r="AI30" i="2"/>
  <c r="AJ30" i="2"/>
  <c r="AK30" i="2"/>
  <c r="AL30" i="2"/>
  <c r="AM30" i="2"/>
  <c r="AN30" i="2"/>
  <c r="AO30" i="2"/>
  <c r="AP30" i="2"/>
  <c r="AQ30" i="2"/>
  <c r="AF31" i="2"/>
  <c r="AG31" i="2"/>
  <c r="AH31" i="2"/>
  <c r="AI31" i="2"/>
  <c r="AJ31" i="2"/>
  <c r="AK31" i="2"/>
  <c r="AL31" i="2"/>
  <c r="AM31" i="2"/>
  <c r="AN31" i="2"/>
  <c r="AO31" i="2"/>
  <c r="AP31" i="2"/>
  <c r="AQ31" i="2"/>
  <c r="AF32" i="2"/>
  <c r="AG32" i="2"/>
  <c r="AH32" i="2"/>
  <c r="AI32" i="2"/>
  <c r="AJ32" i="2"/>
  <c r="AK32" i="2"/>
  <c r="AL32" i="2"/>
  <c r="AM32" i="2"/>
  <c r="AN32" i="2"/>
  <c r="AO32" i="2"/>
  <c r="AP32" i="2"/>
  <c r="AQ32" i="2"/>
  <c r="AF33" i="2"/>
  <c r="AG33" i="2"/>
  <c r="AH33" i="2"/>
  <c r="AI33" i="2"/>
  <c r="AJ33" i="2"/>
  <c r="AK33" i="2"/>
  <c r="AL33" i="2"/>
  <c r="AM33" i="2"/>
  <c r="AN33" i="2"/>
  <c r="AO33" i="2"/>
  <c r="AP33" i="2"/>
  <c r="AQ33" i="2"/>
  <c r="AF34" i="2"/>
  <c r="AG34" i="2"/>
  <c r="AH34" i="2"/>
  <c r="AI34" i="2"/>
  <c r="AJ34" i="2"/>
  <c r="AK34" i="2"/>
  <c r="AL34" i="2"/>
  <c r="AM34" i="2"/>
  <c r="AN34" i="2"/>
  <c r="AO34" i="2"/>
  <c r="AP34" i="2"/>
  <c r="AQ34" i="2"/>
  <c r="AF35" i="2"/>
  <c r="AG35" i="2"/>
  <c r="AH35" i="2"/>
  <c r="AI35" i="2"/>
  <c r="AJ35" i="2"/>
  <c r="AK35" i="2"/>
  <c r="AL35" i="2"/>
  <c r="AM35" i="2"/>
  <c r="AN35" i="2"/>
  <c r="AO35" i="2"/>
  <c r="AP35" i="2"/>
  <c r="AQ35" i="2"/>
  <c r="AF36" i="2"/>
  <c r="AG36" i="2"/>
  <c r="AH36" i="2"/>
  <c r="AI36" i="2"/>
  <c r="AJ36" i="2"/>
  <c r="AK36" i="2"/>
  <c r="AL36" i="2"/>
  <c r="AM36" i="2"/>
  <c r="AN36" i="2"/>
  <c r="AO36" i="2"/>
  <c r="AP36" i="2"/>
  <c r="AQ36" i="2"/>
  <c r="AF37" i="2"/>
  <c r="AG37" i="2"/>
  <c r="AH37" i="2"/>
  <c r="AI37" i="2"/>
  <c r="AJ37" i="2"/>
  <c r="AK37" i="2"/>
  <c r="AL37" i="2"/>
  <c r="AM37" i="2"/>
  <c r="AN37" i="2"/>
  <c r="AO37" i="2"/>
  <c r="AP37" i="2"/>
  <c r="AQ37" i="2"/>
  <c r="AF38" i="2"/>
  <c r="AG38" i="2"/>
  <c r="AH38" i="2"/>
  <c r="AI38" i="2"/>
  <c r="AJ38" i="2"/>
  <c r="AK38" i="2"/>
  <c r="AL38" i="2"/>
  <c r="AM38" i="2"/>
  <c r="AN38" i="2"/>
  <c r="AO38" i="2"/>
  <c r="AP38" i="2"/>
  <c r="AQ38" i="2"/>
  <c r="AF39" i="2"/>
  <c r="AG39" i="2"/>
  <c r="AH39" i="2"/>
  <c r="AI39" i="2"/>
  <c r="AJ39" i="2"/>
  <c r="AK39" i="2"/>
  <c r="AL39" i="2"/>
  <c r="AM39" i="2"/>
  <c r="AN39" i="2"/>
  <c r="AO39" i="2"/>
  <c r="AP39" i="2"/>
  <c r="AQ39" i="2"/>
  <c r="AF40" i="2"/>
  <c r="AG40" i="2"/>
  <c r="AH40" i="2"/>
  <c r="AI40" i="2"/>
  <c r="AJ40" i="2"/>
  <c r="AK40" i="2"/>
  <c r="AL40" i="2"/>
  <c r="AM40" i="2"/>
  <c r="AN40" i="2"/>
  <c r="AO40" i="2"/>
  <c r="AP40" i="2"/>
  <c r="AQ40" i="2"/>
  <c r="AF41" i="2"/>
  <c r="AG41" i="2"/>
  <c r="AH41" i="2"/>
  <c r="AI41" i="2"/>
  <c r="AJ41" i="2"/>
  <c r="AK41" i="2"/>
  <c r="AL41" i="2"/>
  <c r="AM41" i="2"/>
  <c r="AN41" i="2"/>
  <c r="AO41" i="2"/>
  <c r="AP41" i="2"/>
  <c r="AQ41" i="2"/>
  <c r="AF42" i="2"/>
  <c r="AG42" i="2"/>
  <c r="AH42" i="2"/>
  <c r="AI42" i="2"/>
  <c r="AJ42" i="2"/>
  <c r="AK42" i="2"/>
  <c r="AL42" i="2"/>
  <c r="AM42" i="2"/>
  <c r="AN42" i="2"/>
  <c r="AO42" i="2"/>
  <c r="AP42" i="2"/>
  <c r="AQ42" i="2"/>
  <c r="AF43" i="2"/>
  <c r="AG43" i="2"/>
  <c r="AH43" i="2"/>
  <c r="AI43" i="2"/>
  <c r="AJ43" i="2"/>
  <c r="AK43" i="2"/>
  <c r="AL43" i="2"/>
  <c r="AM43" i="2"/>
  <c r="AN43" i="2"/>
  <c r="AO43" i="2"/>
  <c r="AP43" i="2"/>
  <c r="AQ43" i="2"/>
  <c r="AF44" i="2"/>
  <c r="AG44" i="2"/>
  <c r="AH44" i="2"/>
  <c r="AI44" i="2"/>
  <c r="AJ44" i="2"/>
  <c r="AK44" i="2"/>
  <c r="AL44" i="2"/>
  <c r="AM44" i="2"/>
  <c r="AN44" i="2"/>
  <c r="AO44" i="2"/>
  <c r="AP44" i="2"/>
  <c r="AQ44" i="2"/>
  <c r="AG25" i="2"/>
  <c r="AG45" i="2" s="1"/>
  <c r="AH25" i="2"/>
  <c r="AH45" i="2" s="1"/>
  <c r="AI25" i="2"/>
  <c r="AI45" i="2" s="1"/>
  <c r="AJ25" i="2"/>
  <c r="AJ45" i="2" s="1"/>
  <c r="AK25" i="2"/>
  <c r="AK45" i="2" s="1"/>
  <c r="AL25" i="2"/>
  <c r="AL45" i="2" s="1"/>
  <c r="AM25" i="2"/>
  <c r="AM45" i="2" s="1"/>
  <c r="AN25" i="2"/>
  <c r="AN45" i="2" s="1"/>
  <c r="AO25" i="2"/>
  <c r="AO45" i="2" s="1"/>
  <c r="AP25" i="2"/>
  <c r="AP45" i="2" s="1"/>
  <c r="AQ25" i="2"/>
  <c r="AQ45" i="2" s="1"/>
  <c r="AF25" i="2"/>
  <c r="AF45" i="2" s="1"/>
  <c r="T27" i="2"/>
  <c r="X27" i="2"/>
  <c r="AB27" i="2"/>
  <c r="T28" i="2"/>
  <c r="AB28" i="2"/>
  <c r="V30" i="2"/>
  <c r="AD30" i="2"/>
  <c r="V29" i="2"/>
  <c r="T25" i="2"/>
  <c r="V27" i="2"/>
  <c r="Z27" i="2"/>
  <c r="AD27" i="2"/>
  <c r="V28" i="2"/>
  <c r="X28" i="2"/>
  <c r="Z28" i="2"/>
  <c r="AD28" i="2"/>
  <c r="X29" i="2"/>
  <c r="Z29" i="2"/>
  <c r="X25" i="2"/>
  <c r="AB25" i="2"/>
  <c r="F25" i="2"/>
  <c r="D22" i="25" l="1"/>
  <c r="F18" i="25"/>
  <c r="E95" i="25"/>
  <c r="E94" i="25"/>
  <c r="S30" i="2"/>
  <c r="W30" i="2"/>
  <c r="AA30" i="2"/>
  <c r="U30" i="2"/>
  <c r="Y30" i="2"/>
  <c r="AC30" i="2"/>
  <c r="T30" i="2"/>
  <c r="Z30" i="2"/>
  <c r="AD29" i="2"/>
  <c r="S28" i="2"/>
  <c r="W28" i="2"/>
  <c r="AA28" i="2"/>
  <c r="U28" i="2"/>
  <c r="Y28" i="2"/>
  <c r="AC28" i="2"/>
  <c r="AB30" i="2"/>
  <c r="S29" i="2"/>
  <c r="W29" i="2"/>
  <c r="AA29" i="2"/>
  <c r="U29" i="2"/>
  <c r="Y29" i="2"/>
  <c r="AC29" i="2"/>
  <c r="X30" i="2"/>
  <c r="AB29" i="2"/>
  <c r="T29" i="2"/>
  <c r="S27" i="2"/>
  <c r="W27" i="2"/>
  <c r="AA27" i="2"/>
  <c r="U27" i="2"/>
  <c r="Y27" i="2"/>
  <c r="AC27" i="2"/>
  <c r="AB26" i="2"/>
  <c r="X26" i="2"/>
  <c r="T26" i="2"/>
  <c r="Y26" i="2"/>
  <c r="AA26" i="2"/>
  <c r="W26" i="2"/>
  <c r="S26" i="2"/>
  <c r="AC26" i="2"/>
  <c r="U26" i="2"/>
  <c r="AD26" i="2"/>
  <c r="Z26" i="2"/>
  <c r="V26" i="2"/>
  <c r="S25" i="2"/>
  <c r="AA25" i="2"/>
  <c r="W25" i="2"/>
  <c r="AD25" i="2"/>
  <c r="Z25" i="2"/>
  <c r="V25" i="2"/>
  <c r="AC25" i="2"/>
  <c r="Y25" i="2"/>
  <c r="U25" i="2"/>
  <c r="E108" i="25" l="1"/>
  <c r="E107" i="25"/>
  <c r="B19" i="25"/>
  <c r="D23" i="25"/>
  <c r="S31" i="2"/>
  <c r="W31" i="2"/>
  <c r="AA31" i="2"/>
  <c r="U31" i="2"/>
  <c r="Y31" i="2"/>
  <c r="AC31" i="2"/>
  <c r="T31" i="2"/>
  <c r="AB31" i="2"/>
  <c r="Z31" i="2"/>
  <c r="V31" i="2"/>
  <c r="AD31" i="2"/>
  <c r="X31" i="2"/>
  <c r="D24" i="25" l="1"/>
  <c r="C19" i="25"/>
  <c r="G19" i="25"/>
  <c r="E121" i="25"/>
  <c r="E120" i="25"/>
  <c r="S32" i="2"/>
  <c r="W32" i="2"/>
  <c r="AA32" i="2"/>
  <c r="U32" i="2"/>
  <c r="Y32" i="2"/>
  <c r="AC32" i="2"/>
  <c r="X32" i="2"/>
  <c r="T32" i="2"/>
  <c r="AD32" i="2"/>
  <c r="Z32" i="2"/>
  <c r="AB32" i="2"/>
  <c r="V32" i="2"/>
  <c r="E134" i="25" l="1"/>
  <c r="E146" i="25" s="1"/>
  <c r="E133" i="25"/>
  <c r="B6" i="25" s="1"/>
  <c r="F19" i="25"/>
  <c r="D25" i="25"/>
  <c r="S33" i="2"/>
  <c r="W33" i="2"/>
  <c r="AA33" i="2"/>
  <c r="U33" i="2"/>
  <c r="Y33" i="2"/>
  <c r="AC33" i="2"/>
  <c r="T33" i="2"/>
  <c r="AB33" i="2"/>
  <c r="X33" i="2"/>
  <c r="V33" i="2"/>
  <c r="AD33" i="2"/>
  <c r="Z33" i="2"/>
  <c r="D26" i="25" l="1"/>
  <c r="B20" i="25"/>
  <c r="S34" i="2"/>
  <c r="W34" i="2"/>
  <c r="AA34" i="2"/>
  <c r="U34" i="2"/>
  <c r="Y34" i="2"/>
  <c r="AC34" i="2"/>
  <c r="X34" i="2"/>
  <c r="AB34" i="2"/>
  <c r="V34" i="2"/>
  <c r="Z34" i="2"/>
  <c r="T34" i="2"/>
  <c r="AD34" i="2"/>
  <c r="C20" i="25" l="1"/>
  <c r="G20" i="25"/>
  <c r="D27" i="25"/>
  <c r="S35" i="2"/>
  <c r="W35" i="2"/>
  <c r="AA35" i="2"/>
  <c r="U35" i="2"/>
  <c r="Y35" i="2"/>
  <c r="AC35" i="2"/>
  <c r="T35" i="2"/>
  <c r="AB35" i="2"/>
  <c r="Z35" i="2"/>
  <c r="V35" i="2"/>
  <c r="AD35" i="2"/>
  <c r="X35" i="2"/>
  <c r="D28" i="25" l="1"/>
  <c r="F20" i="25"/>
  <c r="S36" i="2"/>
  <c r="W36" i="2"/>
  <c r="AA36" i="2"/>
  <c r="U36" i="2"/>
  <c r="Y36" i="2"/>
  <c r="AC36" i="2"/>
  <c r="X36" i="2"/>
  <c r="AB36" i="2"/>
  <c r="AD36" i="2"/>
  <c r="Z36" i="2"/>
  <c r="T36" i="2"/>
  <c r="V36" i="2"/>
  <c r="B21" i="25" l="1"/>
  <c r="D30" i="25"/>
  <c r="D29" i="25"/>
  <c r="S37" i="2"/>
  <c r="W37" i="2"/>
  <c r="AA37" i="2"/>
  <c r="U37" i="2"/>
  <c r="Y37" i="2"/>
  <c r="AC37" i="2"/>
  <c r="T37" i="2"/>
  <c r="AB37" i="2"/>
  <c r="V37" i="2"/>
  <c r="AD37" i="2"/>
  <c r="X37" i="2"/>
  <c r="Z37" i="2"/>
  <c r="D31" i="25" l="1"/>
  <c r="C21" i="25"/>
  <c r="G21" i="25"/>
  <c r="S38" i="2"/>
  <c r="W38" i="2"/>
  <c r="AA38" i="2"/>
  <c r="U38" i="2"/>
  <c r="Y38" i="2"/>
  <c r="AC38" i="2"/>
  <c r="X38" i="2"/>
  <c r="T38" i="2"/>
  <c r="AD38" i="2"/>
  <c r="Z38" i="2"/>
  <c r="AB38" i="2"/>
  <c r="V38" i="2"/>
  <c r="F21" i="25" l="1"/>
  <c r="D32" i="25"/>
  <c r="S39" i="2"/>
  <c r="W39" i="2"/>
  <c r="AA39" i="2"/>
  <c r="U39" i="2"/>
  <c r="Y39" i="2"/>
  <c r="AC39" i="2"/>
  <c r="T39" i="2"/>
  <c r="AB39" i="2"/>
  <c r="X39" i="2"/>
  <c r="V39" i="2"/>
  <c r="AD39" i="2"/>
  <c r="Z39" i="2"/>
  <c r="D33" i="25" l="1"/>
  <c r="B22" i="25"/>
  <c r="S40" i="2"/>
  <c r="W40" i="2"/>
  <c r="AA40" i="2"/>
  <c r="U40" i="2"/>
  <c r="Y40" i="2"/>
  <c r="AC40" i="2"/>
  <c r="X40" i="2"/>
  <c r="AB40" i="2"/>
  <c r="AD40" i="2"/>
  <c r="Z40" i="2"/>
  <c r="T40" i="2"/>
  <c r="V40" i="2"/>
  <c r="C22" i="25" l="1"/>
  <c r="G22" i="25"/>
  <c r="D34" i="25"/>
  <c r="S41" i="2"/>
  <c r="W41" i="2"/>
  <c r="AA41" i="2"/>
  <c r="U41" i="2"/>
  <c r="Y41" i="2"/>
  <c r="AC41" i="2"/>
  <c r="T41" i="2"/>
  <c r="AB41" i="2"/>
  <c r="V41" i="2"/>
  <c r="AD41" i="2"/>
  <c r="X41" i="2"/>
  <c r="Z41" i="2"/>
  <c r="D35" i="25" l="1"/>
  <c r="F22" i="25"/>
  <c r="S42" i="2"/>
  <c r="W42" i="2"/>
  <c r="AA42" i="2"/>
  <c r="U42" i="2"/>
  <c r="Y42" i="2"/>
  <c r="AC42" i="2"/>
  <c r="X42" i="2"/>
  <c r="T42" i="2"/>
  <c r="AB42" i="2"/>
  <c r="V42" i="2"/>
  <c r="AD42" i="2"/>
  <c r="Z42" i="2"/>
  <c r="B23" i="25" l="1"/>
  <c r="D36" i="25"/>
  <c r="S44" i="2"/>
  <c r="W44" i="2"/>
  <c r="AA44" i="2"/>
  <c r="U44" i="2"/>
  <c r="Y44" i="2"/>
  <c r="AC44" i="2"/>
  <c r="X44" i="2"/>
  <c r="T44" i="2"/>
  <c r="AB44" i="2"/>
  <c r="V44" i="2"/>
  <c r="Z44" i="2"/>
  <c r="AD44" i="2"/>
  <c r="S43" i="2"/>
  <c r="S45" i="2" s="1"/>
  <c r="W43" i="2"/>
  <c r="W45" i="2" s="1"/>
  <c r="AA43" i="2"/>
  <c r="AA45" i="2" s="1"/>
  <c r="U43" i="2"/>
  <c r="U45" i="2" s="1"/>
  <c r="Y43" i="2"/>
  <c r="Y45" i="2" s="1"/>
  <c r="AC43" i="2"/>
  <c r="AC45" i="2" s="1"/>
  <c r="T43" i="2"/>
  <c r="T45" i="2" s="1"/>
  <c r="AB43" i="2"/>
  <c r="AB45" i="2" s="1"/>
  <c r="V43" i="2"/>
  <c r="V45" i="2" s="1"/>
  <c r="AD43" i="2"/>
  <c r="AD45" i="2" s="1"/>
  <c r="X43" i="2"/>
  <c r="X45" i="2" s="1"/>
  <c r="Z43" i="2"/>
  <c r="Z45" i="2" s="1"/>
  <c r="D37" i="25" l="1"/>
  <c r="C23" i="25"/>
  <c r="G23" i="25"/>
  <c r="BE1" i="2"/>
  <c r="AR1" i="2"/>
  <c r="AE1" i="2"/>
  <c r="R1" i="2"/>
  <c r="B1" i="2"/>
  <c r="B2" i="2"/>
  <c r="C2" i="2" s="1"/>
  <c r="D2" i="2" s="1"/>
  <c r="E2" i="2" s="1"/>
  <c r="F23" i="25" l="1"/>
  <c r="D38" i="25"/>
  <c r="E16" i="22"/>
  <c r="D39" i="25" l="1"/>
  <c r="B24" i="25"/>
  <c r="C27" i="22"/>
  <c r="E27" i="22"/>
  <c r="E27" i="21"/>
  <c r="D18" i="23"/>
  <c r="F27" i="21"/>
  <c r="F18" i="23"/>
  <c r="C18" i="23"/>
  <c r="F26" i="23"/>
  <c r="E26" i="23"/>
  <c r="D26" i="23"/>
  <c r="C26" i="23"/>
  <c r="F25" i="23"/>
  <c r="E25" i="23"/>
  <c r="D25" i="23"/>
  <c r="C25" i="23"/>
  <c r="F24" i="23"/>
  <c r="E24" i="23"/>
  <c r="D24" i="23"/>
  <c r="C24" i="23"/>
  <c r="F23" i="23"/>
  <c r="E23" i="23"/>
  <c r="D23" i="23"/>
  <c r="C23" i="23"/>
  <c r="F22" i="23"/>
  <c r="E22" i="23"/>
  <c r="D22" i="23"/>
  <c r="C22" i="23"/>
  <c r="F21" i="23"/>
  <c r="E21" i="23"/>
  <c r="D21" i="23"/>
  <c r="C21" i="23"/>
  <c r="F20" i="23"/>
  <c r="E20" i="23"/>
  <c r="D20" i="23"/>
  <c r="C20" i="23"/>
  <c r="F19" i="23"/>
  <c r="E19" i="23"/>
  <c r="D19" i="23"/>
  <c r="C19" i="23"/>
  <c r="D4" i="23"/>
  <c r="E4" i="23"/>
  <c r="F4" i="23"/>
  <c r="D5" i="23"/>
  <c r="E5" i="23"/>
  <c r="F5" i="23"/>
  <c r="D6" i="23"/>
  <c r="E6" i="23"/>
  <c r="F6" i="23"/>
  <c r="D7" i="23"/>
  <c r="E7" i="23"/>
  <c r="F7" i="23"/>
  <c r="D8" i="23"/>
  <c r="E8" i="23"/>
  <c r="F8" i="23"/>
  <c r="D9" i="23"/>
  <c r="E9" i="23"/>
  <c r="F9" i="23"/>
  <c r="D10" i="23"/>
  <c r="E10" i="23"/>
  <c r="F10" i="23"/>
  <c r="D11" i="23"/>
  <c r="E11" i="23"/>
  <c r="F11" i="23"/>
  <c r="D12" i="23"/>
  <c r="E12" i="23"/>
  <c r="F12" i="23"/>
  <c r="D13" i="23"/>
  <c r="E13" i="23"/>
  <c r="F13" i="23"/>
  <c r="D14" i="23"/>
  <c r="E14" i="23"/>
  <c r="F14" i="23"/>
  <c r="D15" i="23"/>
  <c r="E15" i="23"/>
  <c r="F15" i="23"/>
  <c r="C5" i="23"/>
  <c r="C6" i="23"/>
  <c r="C7" i="23"/>
  <c r="C8" i="23"/>
  <c r="C9" i="23"/>
  <c r="C10" i="23"/>
  <c r="C11" i="23"/>
  <c r="C12" i="23"/>
  <c r="C13" i="23"/>
  <c r="C14" i="23"/>
  <c r="C15" i="23"/>
  <c r="C4" i="23"/>
  <c r="A1" i="23"/>
  <c r="A36" i="22"/>
  <c r="F27" i="22"/>
  <c r="D27" i="22"/>
  <c r="F16" i="22"/>
  <c r="D16" i="22"/>
  <c r="C16" i="22"/>
  <c r="A15" i="22"/>
  <c r="A14" i="22"/>
  <c r="A13" i="22"/>
  <c r="A12" i="22"/>
  <c r="A11" i="22"/>
  <c r="A36" i="21"/>
  <c r="C27" i="21"/>
  <c r="F16" i="21"/>
  <c r="E16" i="21"/>
  <c r="D16" i="21"/>
  <c r="C16" i="21"/>
  <c r="A15" i="21"/>
  <c r="A14" i="21"/>
  <c r="A13" i="21"/>
  <c r="A12" i="21"/>
  <c r="A11" i="21"/>
  <c r="C24" i="25" l="1"/>
  <c r="G24" i="25"/>
  <c r="D40" i="25"/>
  <c r="C16" i="23"/>
  <c r="D16" i="23"/>
  <c r="E16" i="23"/>
  <c r="F29" i="22"/>
  <c r="C27" i="23"/>
  <c r="C29" i="23" s="1"/>
  <c r="F27" i="23"/>
  <c r="D27" i="23"/>
  <c r="D29" i="23" s="1"/>
  <c r="Q59" i="3" s="1"/>
  <c r="C29" i="22"/>
  <c r="E18" i="23"/>
  <c r="E27" i="23" s="1"/>
  <c r="E29" i="21"/>
  <c r="D27" i="21"/>
  <c r="D29" i="21" s="1"/>
  <c r="C29" i="21"/>
  <c r="F29" i="21"/>
  <c r="E29" i="22"/>
  <c r="D29" i="22"/>
  <c r="F16" i="23"/>
  <c r="C4" i="3"/>
  <c r="C3" i="3"/>
  <c r="D41" i="25" l="1"/>
  <c r="F24" i="25"/>
  <c r="E29" i="23"/>
  <c r="AD59" i="3" s="1"/>
  <c r="G59" i="3"/>
  <c r="D59" i="3"/>
  <c r="N59" i="3"/>
  <c r="I59" i="3"/>
  <c r="H59" i="3"/>
  <c r="F29" i="23"/>
  <c r="AQ59" i="3" s="1"/>
  <c r="J59" i="3"/>
  <c r="M59" i="3"/>
  <c r="F59" i="3"/>
  <c r="E59" i="3"/>
  <c r="K59" i="3"/>
  <c r="L59" i="3"/>
  <c r="O59" i="3"/>
  <c r="E13" i="19"/>
  <c r="F13" i="19"/>
  <c r="G13" i="19"/>
  <c r="H13" i="19"/>
  <c r="I13" i="19"/>
  <c r="J13" i="19"/>
  <c r="K13" i="19"/>
  <c r="L13" i="19"/>
  <c r="M13" i="19"/>
  <c r="N13" i="19"/>
  <c r="O13" i="19"/>
  <c r="Q13" i="19"/>
  <c r="R13" i="19"/>
  <c r="S13" i="19"/>
  <c r="T13" i="19"/>
  <c r="U13" i="19"/>
  <c r="V13" i="19"/>
  <c r="W13" i="19"/>
  <c r="X13" i="19"/>
  <c r="Y13" i="19"/>
  <c r="Z13" i="19"/>
  <c r="AA13" i="19"/>
  <c r="AB13" i="19"/>
  <c r="AD13" i="19"/>
  <c r="AE13" i="19"/>
  <c r="AF13" i="19"/>
  <c r="AG13" i="19"/>
  <c r="AH13" i="19"/>
  <c r="AI13" i="19"/>
  <c r="AJ13" i="19"/>
  <c r="AK13" i="19"/>
  <c r="AL13" i="19"/>
  <c r="AM13" i="19"/>
  <c r="AN13" i="19"/>
  <c r="AO13" i="19"/>
  <c r="AQ13" i="19"/>
  <c r="AR13" i="19"/>
  <c r="AS13" i="19"/>
  <c r="AT13" i="19"/>
  <c r="AU13" i="19"/>
  <c r="AV13" i="19"/>
  <c r="AW13" i="19"/>
  <c r="AX13" i="19"/>
  <c r="AY13" i="19"/>
  <c r="AZ13" i="19"/>
  <c r="BA13" i="19"/>
  <c r="BB13" i="19"/>
  <c r="D13" i="19"/>
  <c r="P5" i="19"/>
  <c r="AC5" i="19"/>
  <c r="AP5" i="19"/>
  <c r="BC5" i="19"/>
  <c r="P6" i="19"/>
  <c r="AC6" i="19"/>
  <c r="AP6" i="19"/>
  <c r="BC6" i="19"/>
  <c r="P7" i="19"/>
  <c r="AC7" i="19"/>
  <c r="AP7" i="19"/>
  <c r="BC7" i="19"/>
  <c r="P8" i="19"/>
  <c r="AC8" i="19"/>
  <c r="AP8" i="19"/>
  <c r="BC8" i="19"/>
  <c r="P9" i="19"/>
  <c r="AC9" i="19"/>
  <c r="AP9" i="19"/>
  <c r="BC9" i="19"/>
  <c r="P10" i="19"/>
  <c r="AC10" i="19"/>
  <c r="AP10" i="19"/>
  <c r="BC10" i="19"/>
  <c r="P11" i="19"/>
  <c r="AC11" i="19"/>
  <c r="AP11" i="19"/>
  <c r="BC11" i="19"/>
  <c r="P12" i="19"/>
  <c r="AC12" i="19"/>
  <c r="AP12" i="19"/>
  <c r="BC12" i="19"/>
  <c r="BC4" i="19"/>
  <c r="AP4" i="19"/>
  <c r="AC4" i="19"/>
  <c r="P4" i="19"/>
  <c r="BC3" i="19"/>
  <c r="AP3" i="19"/>
  <c r="AP13" i="19" s="1"/>
  <c r="AC3" i="19"/>
  <c r="AC13" i="19" s="1"/>
  <c r="P3" i="19"/>
  <c r="P13" i="19" s="1"/>
  <c r="O1" i="19"/>
  <c r="N1" i="19"/>
  <c r="M1" i="19"/>
  <c r="L1" i="19"/>
  <c r="K1" i="19"/>
  <c r="J1" i="19"/>
  <c r="I1" i="19"/>
  <c r="H1" i="19"/>
  <c r="G1" i="19"/>
  <c r="F1" i="19"/>
  <c r="E1" i="19"/>
  <c r="D1" i="19"/>
  <c r="B25" i="25" l="1"/>
  <c r="D43" i="25"/>
  <c r="D42" i="25"/>
  <c r="BC13" i="19"/>
  <c r="M53" i="3"/>
  <c r="K53" i="3"/>
  <c r="H53" i="3"/>
  <c r="G53" i="3"/>
  <c r="F53" i="3"/>
  <c r="E53" i="3"/>
  <c r="E21" i="3"/>
  <c r="F21" i="3"/>
  <c r="G21" i="3"/>
  <c r="H21" i="3"/>
  <c r="I21" i="3"/>
  <c r="J21" i="3"/>
  <c r="K21" i="3"/>
  <c r="L21" i="3"/>
  <c r="M21" i="3"/>
  <c r="N21" i="3"/>
  <c r="O21" i="3"/>
  <c r="E33" i="3"/>
  <c r="F33" i="3"/>
  <c r="I33" i="3"/>
  <c r="J33" i="3"/>
  <c r="K33" i="3"/>
  <c r="L33" i="3"/>
  <c r="M33" i="3"/>
  <c r="N33" i="3"/>
  <c r="O33" i="3"/>
  <c r="E34" i="3"/>
  <c r="I34" i="3"/>
  <c r="J34" i="3"/>
  <c r="K34" i="3"/>
  <c r="L34" i="3"/>
  <c r="M34" i="3"/>
  <c r="N34" i="3"/>
  <c r="O34" i="3"/>
  <c r="E36" i="3"/>
  <c r="F36" i="3"/>
  <c r="G36" i="3"/>
  <c r="H36" i="3"/>
  <c r="I36" i="3"/>
  <c r="J36" i="3"/>
  <c r="K36" i="3"/>
  <c r="L36" i="3"/>
  <c r="M36" i="3"/>
  <c r="N36" i="3"/>
  <c r="O36" i="3"/>
  <c r="E44" i="3"/>
  <c r="F44" i="3"/>
  <c r="G44" i="3"/>
  <c r="H44" i="3"/>
  <c r="I44" i="3"/>
  <c r="J44" i="3"/>
  <c r="K44" i="3"/>
  <c r="L44" i="3"/>
  <c r="M44" i="3"/>
  <c r="N44" i="3"/>
  <c r="O44" i="3"/>
  <c r="D44" i="25" l="1"/>
  <c r="C25" i="25"/>
  <c r="G25" i="25"/>
  <c r="A12" i="6"/>
  <c r="H16" i="6" s="1"/>
  <c r="J15" i="6"/>
  <c r="H7" i="3"/>
  <c r="B11" i="6"/>
  <c r="A11" i="6"/>
  <c r="D3" i="3"/>
  <c r="N3" i="3"/>
  <c r="J3" i="3"/>
  <c r="F3" i="3"/>
  <c r="G7" i="3"/>
  <c r="F7" i="3"/>
  <c r="M3" i="3"/>
  <c r="J7" i="3"/>
  <c r="D7" i="3"/>
  <c r="E3" i="3"/>
  <c r="L3" i="3"/>
  <c r="H3" i="3"/>
  <c r="M7" i="3"/>
  <c r="I7" i="3"/>
  <c r="E7" i="3"/>
  <c r="O7" i="3"/>
  <c r="K7" i="3"/>
  <c r="I3" i="3"/>
  <c r="N7" i="3"/>
  <c r="O3" i="3"/>
  <c r="K3" i="3"/>
  <c r="G3" i="3"/>
  <c r="L7" i="3"/>
  <c r="C18" i="6"/>
  <c r="E18" i="6"/>
  <c r="C9" i="6"/>
  <c r="D9" i="6"/>
  <c r="E9" i="6"/>
  <c r="C11" i="6"/>
  <c r="D11" i="6"/>
  <c r="E11" i="6"/>
  <c r="C12" i="6"/>
  <c r="D12" i="6"/>
  <c r="E12" i="6"/>
  <c r="E12" i="3" l="1"/>
  <c r="F12" i="3"/>
  <c r="G12" i="3"/>
  <c r="H12" i="3"/>
  <c r="I12" i="3"/>
  <c r="J12" i="3"/>
  <c r="K12" i="3"/>
  <c r="L12" i="3"/>
  <c r="M12" i="3"/>
  <c r="N12" i="3"/>
  <c r="O12" i="3"/>
  <c r="E11" i="3"/>
  <c r="F52" i="3" s="1"/>
  <c r="F11" i="3"/>
  <c r="G52" i="3" s="1"/>
  <c r="G11" i="3"/>
  <c r="H52" i="3" s="1"/>
  <c r="H11" i="3"/>
  <c r="I52" i="3" s="1"/>
  <c r="I11" i="3"/>
  <c r="K11" i="3"/>
  <c r="L52" i="3" s="1"/>
  <c r="L11" i="3"/>
  <c r="M11" i="3"/>
  <c r="N52" i="3" s="1"/>
  <c r="N11" i="3"/>
  <c r="E10" i="3"/>
  <c r="F10" i="3"/>
  <c r="G10" i="3"/>
  <c r="H10" i="3"/>
  <c r="I10" i="3"/>
  <c r="J10" i="3"/>
  <c r="K10" i="3"/>
  <c r="L10" i="3"/>
  <c r="M10" i="3"/>
  <c r="N10" i="3"/>
  <c r="O10" i="3"/>
  <c r="D12" i="3"/>
  <c r="D11" i="3"/>
  <c r="D10" i="3"/>
  <c r="R12" i="3"/>
  <c r="S12" i="3"/>
  <c r="T12" i="3"/>
  <c r="U12" i="3"/>
  <c r="V12" i="3"/>
  <c r="W12" i="3"/>
  <c r="X12" i="3"/>
  <c r="Y12" i="3"/>
  <c r="Z12" i="3"/>
  <c r="AA12" i="3"/>
  <c r="AB12" i="3"/>
  <c r="R11" i="3"/>
  <c r="S11" i="3"/>
  <c r="T11" i="3"/>
  <c r="U11" i="3"/>
  <c r="V11" i="3"/>
  <c r="W11" i="3"/>
  <c r="X11" i="3"/>
  <c r="Y11" i="3"/>
  <c r="Z11" i="3"/>
  <c r="AA11" i="3"/>
  <c r="AB11" i="3"/>
  <c r="R10" i="3"/>
  <c r="S10" i="3"/>
  <c r="T10" i="3"/>
  <c r="U10" i="3"/>
  <c r="V10" i="3"/>
  <c r="W10" i="3"/>
  <c r="X10" i="3"/>
  <c r="Y10" i="3"/>
  <c r="Z10" i="3"/>
  <c r="AA10" i="3"/>
  <c r="AB10" i="3"/>
  <c r="Q12" i="3"/>
  <c r="Q11" i="3"/>
  <c r="Q10" i="3"/>
  <c r="F25" i="25"/>
  <c r="D45" i="25"/>
  <c r="H15" i="6"/>
  <c r="I53" i="3"/>
  <c r="G37" i="3"/>
  <c r="K37" i="3"/>
  <c r="O37" i="3"/>
  <c r="H37" i="3"/>
  <c r="L37" i="3"/>
  <c r="E37" i="3"/>
  <c r="M37" i="3"/>
  <c r="J37" i="3"/>
  <c r="F37" i="3"/>
  <c r="N37" i="3"/>
  <c r="D37" i="3"/>
  <c r="I37" i="3"/>
  <c r="E17" i="3"/>
  <c r="I17" i="3"/>
  <c r="M17" i="3"/>
  <c r="F18" i="3"/>
  <c r="J18" i="3"/>
  <c r="N18" i="3"/>
  <c r="G19" i="3"/>
  <c r="K19" i="3"/>
  <c r="O19" i="3"/>
  <c r="E22" i="3"/>
  <c r="I22" i="3"/>
  <c r="M22" i="3"/>
  <c r="F23" i="3"/>
  <c r="J23" i="3"/>
  <c r="N23" i="3"/>
  <c r="G24" i="3"/>
  <c r="K24" i="3"/>
  <c r="O24" i="3"/>
  <c r="H25" i="3"/>
  <c r="L25" i="3"/>
  <c r="E26" i="3"/>
  <c r="I26" i="3"/>
  <c r="M26" i="3"/>
  <c r="F28" i="3"/>
  <c r="J28" i="3"/>
  <c r="N28" i="3"/>
  <c r="G29" i="3"/>
  <c r="K29" i="3"/>
  <c r="O29" i="3"/>
  <c r="H30" i="3"/>
  <c r="L30" i="3"/>
  <c r="E31" i="3"/>
  <c r="I31" i="3"/>
  <c r="M31" i="3"/>
  <c r="F32" i="3"/>
  <c r="J32" i="3"/>
  <c r="N32" i="3"/>
  <c r="E35" i="3"/>
  <c r="I35" i="3"/>
  <c r="M35" i="3"/>
  <c r="H38" i="3"/>
  <c r="L38" i="3"/>
  <c r="E39" i="3"/>
  <c r="I39" i="3"/>
  <c r="M39" i="3"/>
  <c r="F41" i="3"/>
  <c r="J41" i="3"/>
  <c r="N41" i="3"/>
  <c r="G42" i="3"/>
  <c r="K42" i="3"/>
  <c r="O42" i="3"/>
  <c r="H43" i="3"/>
  <c r="L43" i="3"/>
  <c r="F45" i="3"/>
  <c r="J45" i="3"/>
  <c r="N45" i="3"/>
  <c r="D45" i="3"/>
  <c r="D39" i="3"/>
  <c r="D32" i="3"/>
  <c r="D28" i="3"/>
  <c r="D23" i="3"/>
  <c r="D17" i="3"/>
  <c r="K17" i="3"/>
  <c r="H18" i="3"/>
  <c r="E19" i="3"/>
  <c r="M19" i="3"/>
  <c r="G22" i="3"/>
  <c r="O22" i="3"/>
  <c r="E24" i="3"/>
  <c r="M24" i="3"/>
  <c r="J25" i="3"/>
  <c r="F17" i="3"/>
  <c r="J17" i="3"/>
  <c r="N17" i="3"/>
  <c r="G18" i="3"/>
  <c r="K18" i="3"/>
  <c r="O18" i="3"/>
  <c r="H19" i="3"/>
  <c r="L19" i="3"/>
  <c r="F22" i="3"/>
  <c r="J22" i="3"/>
  <c r="N22" i="3"/>
  <c r="G23" i="3"/>
  <c r="K23" i="3"/>
  <c r="O23" i="3"/>
  <c r="H24" i="3"/>
  <c r="L24" i="3"/>
  <c r="E25" i="3"/>
  <c r="I25" i="3"/>
  <c r="M25" i="3"/>
  <c r="F26" i="3"/>
  <c r="J26" i="3"/>
  <c r="N26" i="3"/>
  <c r="G28" i="3"/>
  <c r="K28" i="3"/>
  <c r="O28" i="3"/>
  <c r="H29" i="3"/>
  <c r="L29" i="3"/>
  <c r="E30" i="3"/>
  <c r="I30" i="3"/>
  <c r="M30" i="3"/>
  <c r="F31" i="3"/>
  <c r="J31" i="3"/>
  <c r="N31" i="3"/>
  <c r="G32" i="3"/>
  <c r="K32" i="3"/>
  <c r="O32" i="3"/>
  <c r="J35" i="3"/>
  <c r="N35" i="3"/>
  <c r="E38" i="3"/>
  <c r="I38" i="3"/>
  <c r="M38" i="3"/>
  <c r="F39" i="3"/>
  <c r="J39" i="3"/>
  <c r="N39" i="3"/>
  <c r="G41" i="3"/>
  <c r="K41" i="3"/>
  <c r="O41" i="3"/>
  <c r="H42" i="3"/>
  <c r="L42" i="3"/>
  <c r="E43" i="3"/>
  <c r="I43" i="3"/>
  <c r="M43" i="3"/>
  <c r="G45" i="3"/>
  <c r="K45" i="3"/>
  <c r="O45" i="3"/>
  <c r="D43" i="3"/>
  <c r="D38" i="3"/>
  <c r="D31" i="3"/>
  <c r="D26" i="3"/>
  <c r="D22" i="3"/>
  <c r="G17" i="3"/>
  <c r="O17" i="3"/>
  <c r="L18" i="3"/>
  <c r="I19" i="3"/>
  <c r="K22" i="3"/>
  <c r="H23" i="3"/>
  <c r="L23" i="3"/>
  <c r="I24" i="3"/>
  <c r="F25" i="3"/>
  <c r="N25" i="3"/>
  <c r="H17" i="3"/>
  <c r="M18" i="3"/>
  <c r="L22" i="3"/>
  <c r="F24" i="3"/>
  <c r="K25" i="3"/>
  <c r="K26" i="3"/>
  <c r="H28" i="3"/>
  <c r="E29" i="3"/>
  <c r="M29" i="3"/>
  <c r="J30" i="3"/>
  <c r="G31" i="3"/>
  <c r="O31" i="3"/>
  <c r="L32" i="3"/>
  <c r="O35" i="3"/>
  <c r="J38" i="3"/>
  <c r="G39" i="3"/>
  <c r="O39" i="3"/>
  <c r="L41" i="3"/>
  <c r="I42" i="3"/>
  <c r="F43" i="3"/>
  <c r="N43" i="3"/>
  <c r="L45" i="3"/>
  <c r="D41" i="3"/>
  <c r="D29" i="3"/>
  <c r="D18" i="3"/>
  <c r="I23" i="3"/>
  <c r="G26" i="3"/>
  <c r="L28" i="3"/>
  <c r="F30" i="3"/>
  <c r="K31" i="3"/>
  <c r="K35" i="3"/>
  <c r="F38" i="3"/>
  <c r="K39" i="3"/>
  <c r="E42" i="3"/>
  <c r="J43" i="3"/>
  <c r="H22" i="3"/>
  <c r="G25" i="3"/>
  <c r="M28" i="3"/>
  <c r="G30" i="3"/>
  <c r="O30" i="3"/>
  <c r="I32" i="3"/>
  <c r="O38" i="3"/>
  <c r="I41" i="3"/>
  <c r="N42" i="3"/>
  <c r="I45" i="3"/>
  <c r="D19" i="3"/>
  <c r="L17" i="3"/>
  <c r="F19" i="3"/>
  <c r="E23" i="3"/>
  <c r="J24" i="3"/>
  <c r="O25" i="3"/>
  <c r="L26" i="3"/>
  <c r="I28" i="3"/>
  <c r="F29" i="3"/>
  <c r="N29" i="3"/>
  <c r="K30" i="3"/>
  <c r="H31" i="3"/>
  <c r="E32" i="3"/>
  <c r="M32" i="3"/>
  <c r="K38" i="3"/>
  <c r="H39" i="3"/>
  <c r="E41" i="3"/>
  <c r="M41" i="3"/>
  <c r="J42" i="3"/>
  <c r="G43" i="3"/>
  <c r="O43" i="3"/>
  <c r="E45" i="3"/>
  <c r="M45" i="3"/>
  <c r="D25" i="3"/>
  <c r="E18" i="3"/>
  <c r="J19" i="3"/>
  <c r="N24" i="3"/>
  <c r="O26" i="3"/>
  <c r="I29" i="3"/>
  <c r="N30" i="3"/>
  <c r="H32" i="3"/>
  <c r="N38" i="3"/>
  <c r="H41" i="3"/>
  <c r="M42" i="3"/>
  <c r="H45" i="3"/>
  <c r="D35" i="3"/>
  <c r="D24" i="3"/>
  <c r="I18" i="3"/>
  <c r="N19" i="3"/>
  <c r="M23" i="3"/>
  <c r="H26" i="3"/>
  <c r="E28" i="3"/>
  <c r="J29" i="3"/>
  <c r="L31" i="3"/>
  <c r="L35" i="3"/>
  <c r="G38" i="3"/>
  <c r="L39" i="3"/>
  <c r="F42" i="3"/>
  <c r="K43" i="3"/>
  <c r="D42" i="3"/>
  <c r="D30" i="3"/>
  <c r="B6" i="3"/>
  <c r="A1" i="1"/>
  <c r="B4" i="1"/>
  <c r="B3" i="1"/>
  <c r="J52" i="3" l="1"/>
  <c r="D46" i="25"/>
  <c r="B26" i="25"/>
  <c r="AC11" i="3"/>
  <c r="AM9" i="1"/>
  <c r="AK9" i="1"/>
  <c r="BB9" i="1"/>
  <c r="AI9" i="1"/>
  <c r="T9" i="1"/>
  <c r="U9" i="1"/>
  <c r="X9" i="1"/>
  <c r="Y9" i="1"/>
  <c r="AB9" i="1"/>
  <c r="AD9" i="1"/>
  <c r="AQ9" i="1"/>
  <c r="AL9" i="1"/>
  <c r="AH9" i="1"/>
  <c r="AA9" i="1"/>
  <c r="Z9" i="1"/>
  <c r="W9" i="1"/>
  <c r="V9" i="1"/>
  <c r="S9" i="1"/>
  <c r="Q9" i="1"/>
  <c r="F9" i="1"/>
  <c r="G9" i="1"/>
  <c r="H9" i="1"/>
  <c r="I9" i="1"/>
  <c r="J9" i="1"/>
  <c r="K9" i="1"/>
  <c r="L9" i="1"/>
  <c r="M9" i="1"/>
  <c r="N9" i="1"/>
  <c r="O9" i="1"/>
  <c r="E9" i="1"/>
  <c r="C2" i="4"/>
  <c r="I2" i="4" s="1"/>
  <c r="C26" i="25" l="1"/>
  <c r="G26" i="25"/>
  <c r="D47" i="25"/>
  <c r="AT9" i="1"/>
  <c r="BA9" i="1"/>
  <c r="AR9" i="1"/>
  <c r="AV9" i="1"/>
  <c r="AY9" i="1"/>
  <c r="AU9" i="1"/>
  <c r="AX9" i="1"/>
  <c r="AO9" i="1"/>
  <c r="AE9" i="1"/>
  <c r="AG9" i="1"/>
  <c r="AJ9" i="1"/>
  <c r="AF9" i="1"/>
  <c r="AW9" i="1"/>
  <c r="AS9" i="1"/>
  <c r="AN9" i="1"/>
  <c r="AZ9" i="1"/>
  <c r="R9" i="1"/>
  <c r="E2" i="4"/>
  <c r="G2" i="4"/>
  <c r="F33" i="18"/>
  <c r="J33" i="18" s="1"/>
  <c r="E33" i="18"/>
  <c r="I33" i="18" s="1"/>
  <c r="E32" i="18"/>
  <c r="I32" i="18" s="1"/>
  <c r="D32" i="18"/>
  <c r="F25" i="18"/>
  <c r="J25" i="18" s="1"/>
  <c r="E25" i="18"/>
  <c r="I25" i="18" s="1"/>
  <c r="D24" i="18"/>
  <c r="F17" i="18"/>
  <c r="J17" i="18" s="1"/>
  <c r="E17" i="18"/>
  <c r="I17" i="18" s="1"/>
  <c r="D16" i="18"/>
  <c r="D48" i="25" l="1"/>
  <c r="F26" i="25"/>
  <c r="F32" i="18"/>
  <c r="J32" i="18" s="1"/>
  <c r="G32" i="18"/>
  <c r="K32" i="18" s="1"/>
  <c r="E24" i="18"/>
  <c r="I24" i="18" s="1"/>
  <c r="E16" i="18"/>
  <c r="I16" i="18" s="1"/>
  <c r="I18" i="18" s="1"/>
  <c r="F24" i="18"/>
  <c r="J24" i="18" s="1"/>
  <c r="F16" i="18"/>
  <c r="J16" i="18" s="1"/>
  <c r="G16" i="18"/>
  <c r="K16" i="18" s="1"/>
  <c r="H24" i="18"/>
  <c r="C33" i="18"/>
  <c r="E34" i="18"/>
  <c r="C32" i="18"/>
  <c r="C31" i="18"/>
  <c r="C30" i="18"/>
  <c r="C29" i="18"/>
  <c r="C28" i="18"/>
  <c r="C25" i="18"/>
  <c r="F26" i="18"/>
  <c r="C24" i="18"/>
  <c r="C23" i="18"/>
  <c r="C22" i="18"/>
  <c r="C21" i="18"/>
  <c r="C20" i="18"/>
  <c r="C17" i="18"/>
  <c r="C16" i="18"/>
  <c r="C15" i="18"/>
  <c r="C14" i="18"/>
  <c r="C13" i="18"/>
  <c r="C12" i="18"/>
  <c r="F9" i="18"/>
  <c r="E9" i="18"/>
  <c r="B27" i="25" l="1"/>
  <c r="D49" i="25"/>
  <c r="I9" i="18"/>
  <c r="I36" i="18" s="1"/>
  <c r="E36" i="18"/>
  <c r="J9" i="18"/>
  <c r="J36" i="18" s="1"/>
  <c r="F36" i="18"/>
  <c r="H32" i="18"/>
  <c r="D33" i="18"/>
  <c r="D25" i="18"/>
  <c r="D17" i="18"/>
  <c r="H16" i="18"/>
  <c r="J18" i="18"/>
  <c r="F34" i="18"/>
  <c r="J26" i="18"/>
  <c r="J34" i="18"/>
  <c r="I34" i="18"/>
  <c r="D8" i="18"/>
  <c r="D9" i="18"/>
  <c r="I26" i="18"/>
  <c r="E18" i="18"/>
  <c r="F18" i="18"/>
  <c r="E26" i="18"/>
  <c r="X50" i="14"/>
  <c r="X9" i="14"/>
  <c r="X16" i="14" s="1"/>
  <c r="R50" i="14"/>
  <c r="R9" i="14"/>
  <c r="L50" i="14"/>
  <c r="L9" i="14"/>
  <c r="F50" i="14"/>
  <c r="F9" i="14"/>
  <c r="D50" i="25" l="1"/>
  <c r="C27" i="25"/>
  <c r="G27" i="25"/>
  <c r="L51" i="14"/>
  <c r="X51" i="14"/>
  <c r="D36" i="18"/>
  <c r="H8" i="18"/>
  <c r="H35" i="18" s="1"/>
  <c r="D35" i="18"/>
  <c r="G24" i="18"/>
  <c r="G25" i="18"/>
  <c r="K25" i="18" s="1"/>
  <c r="H25" i="18"/>
  <c r="H26" i="18" s="1"/>
  <c r="G17" i="18"/>
  <c r="H17" i="18"/>
  <c r="H18" i="18" s="1"/>
  <c r="H33" i="18"/>
  <c r="H34" i="18" s="1"/>
  <c r="G33" i="18"/>
  <c r="D18" i="18"/>
  <c r="G9" i="18"/>
  <c r="H9" i="18"/>
  <c r="G8" i="18"/>
  <c r="D34" i="18"/>
  <c r="D26" i="18"/>
  <c r="F8" i="18"/>
  <c r="E8" i="18"/>
  <c r="D10" i="18"/>
  <c r="X53" i="14"/>
  <c r="R51" i="14"/>
  <c r="F51" i="14"/>
  <c r="F53" i="14" s="1"/>
  <c r="F55" i="14" s="1"/>
  <c r="L53" i="14"/>
  <c r="F27" i="25" l="1"/>
  <c r="D51" i="25"/>
  <c r="E10" i="18"/>
  <c r="E35" i="18"/>
  <c r="E37" i="18" s="1"/>
  <c r="K9" i="18"/>
  <c r="G36" i="18"/>
  <c r="D37" i="18"/>
  <c r="K8" i="18"/>
  <c r="G35" i="18"/>
  <c r="J8" i="18"/>
  <c r="F35" i="18"/>
  <c r="F37" i="18" s="1"/>
  <c r="H10" i="18"/>
  <c r="H36" i="18"/>
  <c r="H37" i="18" s="1"/>
  <c r="K24" i="18"/>
  <c r="K26" i="18" s="1"/>
  <c r="G26" i="18"/>
  <c r="K33" i="18"/>
  <c r="K34" i="18" s="1"/>
  <c r="G34" i="18"/>
  <c r="K17" i="18"/>
  <c r="K18" i="18" s="1"/>
  <c r="G18" i="18"/>
  <c r="G10" i="18"/>
  <c r="F10" i="18"/>
  <c r="I8" i="18"/>
  <c r="R53" i="14"/>
  <c r="X55" i="14"/>
  <c r="L55" i="14"/>
  <c r="D52" i="25" l="1"/>
  <c r="B28" i="25"/>
  <c r="K35" i="18"/>
  <c r="I10" i="18"/>
  <c r="I35" i="18"/>
  <c r="I37" i="18" s="1"/>
  <c r="K10" i="18"/>
  <c r="G37" i="18"/>
  <c r="K36" i="18"/>
  <c r="J10" i="18"/>
  <c r="J35" i="18"/>
  <c r="J37" i="18" s="1"/>
  <c r="R55" i="14"/>
  <c r="C28" i="25" l="1"/>
  <c r="B29" i="25"/>
  <c r="G3" i="25" s="1"/>
  <c r="G28" i="25"/>
  <c r="D53" i="25"/>
  <c r="K37" i="18"/>
  <c r="H31" i="4"/>
  <c r="J32" i="4"/>
  <c r="J25" i="4"/>
  <c r="J31" i="4"/>
  <c r="J33" i="4"/>
  <c r="J34" i="4"/>
  <c r="H24" i="4"/>
  <c r="H34" i="4"/>
  <c r="H33" i="4"/>
  <c r="H25" i="4"/>
  <c r="F34" i="4"/>
  <c r="F33" i="4"/>
  <c r="F32" i="4"/>
  <c r="F31" i="4"/>
  <c r="F25" i="4"/>
  <c r="F24" i="4"/>
  <c r="D54" i="25" l="1"/>
  <c r="C29" i="25"/>
  <c r="F3" i="25" s="1"/>
  <c r="F28" i="25"/>
  <c r="J24" i="4"/>
  <c r="H32" i="4"/>
  <c r="C55" i="17"/>
  <c r="C56" i="17"/>
  <c r="C57" i="17"/>
  <c r="C58" i="17"/>
  <c r="C59" i="17"/>
  <c r="C47" i="17"/>
  <c r="C48" i="17"/>
  <c r="C49" i="17"/>
  <c r="C50" i="17"/>
  <c r="C51" i="17"/>
  <c r="C39" i="17"/>
  <c r="C40" i="17"/>
  <c r="C41" i="17"/>
  <c r="C42" i="17"/>
  <c r="C43" i="17"/>
  <c r="C46" i="17"/>
  <c r="C54" i="17"/>
  <c r="C38" i="17"/>
  <c r="C31" i="17"/>
  <c r="C32" i="17"/>
  <c r="C33" i="17"/>
  <c r="C34" i="17"/>
  <c r="C35" i="17"/>
  <c r="C23" i="17"/>
  <c r="C24" i="17"/>
  <c r="C25" i="17"/>
  <c r="C26" i="17"/>
  <c r="C27" i="17"/>
  <c r="C30" i="17"/>
  <c r="C22" i="17"/>
  <c r="C15" i="17"/>
  <c r="C16" i="17"/>
  <c r="C17" i="17"/>
  <c r="C18" i="17"/>
  <c r="C19" i="17"/>
  <c r="C14" i="17"/>
  <c r="D59" i="17"/>
  <c r="F59" i="17"/>
  <c r="E59" i="17"/>
  <c r="G58" i="17"/>
  <c r="F58" i="17"/>
  <c r="E58" i="17"/>
  <c r="D58" i="17"/>
  <c r="B30" i="25" l="1"/>
  <c r="H3" i="25"/>
  <c r="I3" i="25" s="1"/>
  <c r="D3" i="25"/>
  <c r="E3" i="25" s="1"/>
  <c r="D56" i="25"/>
  <c r="D55" i="25"/>
  <c r="G59" i="17"/>
  <c r="E13" i="4"/>
  <c r="G13" i="4"/>
  <c r="I13" i="4"/>
  <c r="E22" i="4"/>
  <c r="G22" i="4"/>
  <c r="I22" i="4"/>
  <c r="E35" i="4"/>
  <c r="G35" i="4"/>
  <c r="I35" i="4"/>
  <c r="E46" i="4"/>
  <c r="Q11" i="1" s="1"/>
  <c r="G46" i="4"/>
  <c r="AD11" i="1" s="1"/>
  <c r="I46" i="4"/>
  <c r="AQ11" i="1" s="1"/>
  <c r="D57" i="25" l="1"/>
  <c r="C30" i="25"/>
  <c r="G30" i="25"/>
  <c r="AC12" i="3"/>
  <c r="D22" i="4"/>
  <c r="I37" i="4"/>
  <c r="E37" i="4"/>
  <c r="H35" i="4"/>
  <c r="G37" i="4"/>
  <c r="F35" i="4"/>
  <c r="J35" i="4"/>
  <c r="D51" i="17"/>
  <c r="E51" i="17"/>
  <c r="F51" i="17"/>
  <c r="G50" i="17"/>
  <c r="F50" i="17"/>
  <c r="E50" i="17"/>
  <c r="E52" i="17" s="1"/>
  <c r="D50" i="17"/>
  <c r="D43" i="17"/>
  <c r="G43" i="17" s="1"/>
  <c r="E43" i="17"/>
  <c r="F43" i="17"/>
  <c r="G42" i="17"/>
  <c r="F42" i="17"/>
  <c r="E42" i="17"/>
  <c r="E44" i="17" s="1"/>
  <c r="D42" i="17"/>
  <c r="D35" i="17"/>
  <c r="E35" i="17"/>
  <c r="F35" i="17"/>
  <c r="G34" i="17"/>
  <c r="F34" i="17"/>
  <c r="E34" i="17"/>
  <c r="E36" i="17" s="1"/>
  <c r="D34" i="17"/>
  <c r="D10" i="17"/>
  <c r="D11" i="17"/>
  <c r="D19" i="17"/>
  <c r="E11" i="17"/>
  <c r="E60" i="17"/>
  <c r="F11" i="17"/>
  <c r="F60" i="17"/>
  <c r="G60" i="17"/>
  <c r="D60" i="17"/>
  <c r="BC3" i="1"/>
  <c r="U5" i="14" s="1"/>
  <c r="AP3" i="1"/>
  <c r="AC3" i="1"/>
  <c r="I5" i="14" s="1"/>
  <c r="R12" i="2"/>
  <c r="AE12" i="2"/>
  <c r="AR12" i="2"/>
  <c r="BE12" i="2"/>
  <c r="R13" i="2"/>
  <c r="AE13" i="2"/>
  <c r="AR13" i="2"/>
  <c r="BE13" i="2"/>
  <c r="R14" i="2"/>
  <c r="AE14" i="2"/>
  <c r="AR14" i="2"/>
  <c r="BE14" i="2"/>
  <c r="R15" i="2"/>
  <c r="AE15" i="2"/>
  <c r="AR15" i="2"/>
  <c r="BE15" i="2"/>
  <c r="R16" i="2"/>
  <c r="AE16" i="2"/>
  <c r="AR16" i="2"/>
  <c r="BE16" i="2"/>
  <c r="R17" i="2"/>
  <c r="AE17" i="2"/>
  <c r="AR17" i="2"/>
  <c r="BE17" i="2"/>
  <c r="R18" i="2"/>
  <c r="AE18" i="2"/>
  <c r="AR18" i="2"/>
  <c r="BE18" i="2"/>
  <c r="R19" i="2"/>
  <c r="AE19" i="2"/>
  <c r="AR19" i="2"/>
  <c r="BE19" i="2"/>
  <c r="R20" i="2"/>
  <c r="AE20" i="2"/>
  <c r="AR20" i="2"/>
  <c r="BE20" i="2"/>
  <c r="R21" i="2"/>
  <c r="AE21" i="2"/>
  <c r="AR21" i="2"/>
  <c r="BE21" i="2"/>
  <c r="R22" i="2"/>
  <c r="AE22" i="2"/>
  <c r="AR22" i="2"/>
  <c r="BE22" i="2"/>
  <c r="R23" i="2"/>
  <c r="AE23" i="2"/>
  <c r="AR23" i="2"/>
  <c r="BE23" i="2"/>
  <c r="A27" i="2"/>
  <c r="F27" i="2"/>
  <c r="G27" i="2"/>
  <c r="H27" i="2"/>
  <c r="I27" i="2"/>
  <c r="J27" i="2"/>
  <c r="K27" i="2"/>
  <c r="L27" i="2"/>
  <c r="M27" i="2"/>
  <c r="N27" i="2"/>
  <c r="O27" i="2"/>
  <c r="P27" i="2"/>
  <c r="Q27" i="2"/>
  <c r="A28" i="2"/>
  <c r="A29" i="2"/>
  <c r="A30" i="2"/>
  <c r="A31" i="2"/>
  <c r="A32" i="2"/>
  <c r="A33" i="2"/>
  <c r="A34" i="2"/>
  <c r="A35" i="2"/>
  <c r="A36" i="2"/>
  <c r="A37" i="2"/>
  <c r="A38" i="2"/>
  <c r="A39" i="2"/>
  <c r="A40" i="2"/>
  <c r="A41" i="2"/>
  <c r="A42" i="2"/>
  <c r="A43" i="2"/>
  <c r="A44" i="2"/>
  <c r="H28" i="2"/>
  <c r="L28" i="2"/>
  <c r="P28" i="2"/>
  <c r="I28" i="2"/>
  <c r="M28" i="2"/>
  <c r="Q28" i="2"/>
  <c r="F28" i="2"/>
  <c r="J28" i="2"/>
  <c r="N28" i="2"/>
  <c r="G28" i="2"/>
  <c r="K28" i="2"/>
  <c r="O28" i="2"/>
  <c r="F29" i="2"/>
  <c r="J29" i="2"/>
  <c r="N29" i="2"/>
  <c r="G29" i="2"/>
  <c r="K29" i="2"/>
  <c r="O29" i="2"/>
  <c r="H29" i="2"/>
  <c r="L29" i="2"/>
  <c r="P29" i="2"/>
  <c r="I29" i="2"/>
  <c r="M29" i="2"/>
  <c r="Q29" i="2"/>
  <c r="H30" i="2"/>
  <c r="L30" i="2"/>
  <c r="P30" i="2"/>
  <c r="I30" i="2"/>
  <c r="M30" i="2"/>
  <c r="Q30" i="2"/>
  <c r="F30" i="2"/>
  <c r="J30" i="2"/>
  <c r="N30" i="2"/>
  <c r="G30" i="2"/>
  <c r="K30" i="2"/>
  <c r="O30" i="2"/>
  <c r="I31" i="2"/>
  <c r="M31" i="2"/>
  <c r="Q31" i="2"/>
  <c r="F31" i="2"/>
  <c r="J31" i="2"/>
  <c r="N31" i="2"/>
  <c r="H31" i="2"/>
  <c r="L31" i="2"/>
  <c r="P31" i="2"/>
  <c r="G31" i="2"/>
  <c r="K31" i="2"/>
  <c r="O31" i="2"/>
  <c r="F32" i="2"/>
  <c r="J32" i="2"/>
  <c r="N32" i="2"/>
  <c r="G32" i="2"/>
  <c r="K32" i="2"/>
  <c r="O32" i="2"/>
  <c r="I32" i="2"/>
  <c r="M32" i="2"/>
  <c r="Q32" i="2"/>
  <c r="L32" i="2"/>
  <c r="P32" i="2"/>
  <c r="H32" i="2"/>
  <c r="B35" i="14"/>
  <c r="B31" i="3"/>
  <c r="P32" i="1"/>
  <c r="D35" i="14" s="1"/>
  <c r="AC32" i="1"/>
  <c r="I35" i="14" s="1"/>
  <c r="AP32" i="1"/>
  <c r="O35" i="14" s="1"/>
  <c r="W35" i="14" s="1"/>
  <c r="BC32" i="1"/>
  <c r="U35" i="14" s="1"/>
  <c r="C27" i="14"/>
  <c r="C23" i="3"/>
  <c r="P24" i="1"/>
  <c r="D27" i="14" s="1"/>
  <c r="AC24" i="1"/>
  <c r="I27" i="14" s="1"/>
  <c r="AP24" i="1"/>
  <c r="O27" i="14" s="1"/>
  <c r="BC24" i="1"/>
  <c r="U27" i="14" s="1"/>
  <c r="H33" i="2"/>
  <c r="L33" i="2"/>
  <c r="I33" i="2"/>
  <c r="M33" i="2"/>
  <c r="Q33" i="2"/>
  <c r="G33" i="2"/>
  <c r="K33" i="2"/>
  <c r="O33" i="2"/>
  <c r="F33" i="2"/>
  <c r="J33" i="2"/>
  <c r="N33" i="2"/>
  <c r="P33" i="2"/>
  <c r="H34" i="2"/>
  <c r="L34" i="2"/>
  <c r="P34" i="2"/>
  <c r="F34" i="2"/>
  <c r="J34" i="2"/>
  <c r="N34" i="2"/>
  <c r="I34" i="2"/>
  <c r="Q34" i="2"/>
  <c r="K34" i="2"/>
  <c r="M34" i="2"/>
  <c r="G34" i="2"/>
  <c r="O34" i="2"/>
  <c r="C29" i="3"/>
  <c r="C28" i="3"/>
  <c r="B27" i="3"/>
  <c r="C33" i="14"/>
  <c r="C32" i="14"/>
  <c r="B31" i="14"/>
  <c r="P30" i="1"/>
  <c r="D33" i="14" s="1"/>
  <c r="H33" i="14" s="1"/>
  <c r="P29" i="1"/>
  <c r="D32" i="14" s="1"/>
  <c r="W3" i="14"/>
  <c r="Q3" i="14"/>
  <c r="U3" i="14"/>
  <c r="O3" i="14"/>
  <c r="I3" i="14"/>
  <c r="V3" i="14"/>
  <c r="P3" i="14"/>
  <c r="J3" i="14"/>
  <c r="F35" i="2"/>
  <c r="J35" i="2"/>
  <c r="N35" i="2"/>
  <c r="G35" i="2"/>
  <c r="K35" i="2"/>
  <c r="O35" i="2"/>
  <c r="H35" i="2"/>
  <c r="L35" i="2"/>
  <c r="P35" i="2"/>
  <c r="I35" i="2"/>
  <c r="M35" i="2"/>
  <c r="Q35" i="2"/>
  <c r="AC29" i="1"/>
  <c r="I32" i="14" s="1"/>
  <c r="Q32" i="14" s="1"/>
  <c r="AP30" i="1"/>
  <c r="O33" i="14" s="1"/>
  <c r="AC30" i="1"/>
  <c r="I33" i="14" s="1"/>
  <c r="H36" i="2"/>
  <c r="L36" i="2"/>
  <c r="P36" i="2"/>
  <c r="I36" i="2"/>
  <c r="M36" i="2"/>
  <c r="Q36" i="2"/>
  <c r="F36" i="2"/>
  <c r="J36" i="2"/>
  <c r="N36" i="2"/>
  <c r="G36" i="2"/>
  <c r="K36" i="2"/>
  <c r="O36" i="2"/>
  <c r="BC30" i="1"/>
  <c r="U33" i="14" s="1"/>
  <c r="AP29" i="1"/>
  <c r="O32" i="14" s="1"/>
  <c r="G37" i="2"/>
  <c r="K37" i="2"/>
  <c r="O37" i="2"/>
  <c r="H37" i="2"/>
  <c r="L37" i="2"/>
  <c r="P37" i="2"/>
  <c r="I37" i="2"/>
  <c r="M37" i="2"/>
  <c r="Q37" i="2"/>
  <c r="J37" i="2"/>
  <c r="N37" i="2"/>
  <c r="F37" i="2"/>
  <c r="BC29" i="1"/>
  <c r="U32" i="14" s="1"/>
  <c r="F38" i="2"/>
  <c r="J38" i="2"/>
  <c r="N38" i="2"/>
  <c r="G38" i="2"/>
  <c r="K38" i="2"/>
  <c r="O38" i="2"/>
  <c r="H38" i="2"/>
  <c r="L38" i="2"/>
  <c r="P38" i="2"/>
  <c r="I38" i="2"/>
  <c r="M38" i="2"/>
  <c r="Q38" i="2"/>
  <c r="I39" i="2"/>
  <c r="M39" i="2"/>
  <c r="Q39" i="2"/>
  <c r="F39" i="2"/>
  <c r="J39" i="2"/>
  <c r="N39" i="2"/>
  <c r="G39" i="2"/>
  <c r="K39" i="2"/>
  <c r="O39" i="2"/>
  <c r="H39" i="2"/>
  <c r="L39" i="2"/>
  <c r="P39" i="2"/>
  <c r="A54" i="14"/>
  <c r="A55" i="14"/>
  <c r="H40" i="2"/>
  <c r="F40" i="2"/>
  <c r="J40" i="2"/>
  <c r="L40" i="2"/>
  <c r="P40" i="2"/>
  <c r="G40" i="2"/>
  <c r="M40" i="2"/>
  <c r="Q40" i="2"/>
  <c r="I40" i="2"/>
  <c r="N40" i="2"/>
  <c r="K40" i="2"/>
  <c r="O40" i="2"/>
  <c r="B5" i="14"/>
  <c r="B6" i="14"/>
  <c r="A7" i="14"/>
  <c r="A8" i="14"/>
  <c r="A10" i="14"/>
  <c r="A11" i="14"/>
  <c r="B12" i="14"/>
  <c r="B13" i="14"/>
  <c r="A16" i="14"/>
  <c r="A17" i="14"/>
  <c r="A18" i="14"/>
  <c r="A19" i="14"/>
  <c r="B20" i="14"/>
  <c r="C21" i="14"/>
  <c r="C22" i="14"/>
  <c r="B23" i="14"/>
  <c r="B24" i="14"/>
  <c r="C25" i="14"/>
  <c r="C26" i="14"/>
  <c r="C28" i="14"/>
  <c r="B29" i="14"/>
  <c r="B30" i="14"/>
  <c r="B34" i="14"/>
  <c r="B36" i="14"/>
  <c r="B37" i="14"/>
  <c r="B38" i="14"/>
  <c r="B39" i="14"/>
  <c r="B40" i="14"/>
  <c r="B41" i="14"/>
  <c r="B42" i="14"/>
  <c r="B43" i="14"/>
  <c r="B44" i="14"/>
  <c r="C45" i="14"/>
  <c r="C46" i="14"/>
  <c r="C47" i="14"/>
  <c r="B48" i="14"/>
  <c r="B49" i="14"/>
  <c r="A50" i="14"/>
  <c r="A51" i="14"/>
  <c r="A53" i="14"/>
  <c r="D16" i="9"/>
  <c r="E16" i="9"/>
  <c r="F16" i="9"/>
  <c r="D27" i="9"/>
  <c r="E27" i="9"/>
  <c r="E29" i="9" s="1"/>
  <c r="AE59" i="3" s="1"/>
  <c r="F27" i="9"/>
  <c r="P57" i="3"/>
  <c r="AC57" i="3"/>
  <c r="AP57" i="3"/>
  <c r="BC57" i="3"/>
  <c r="B9" i="3"/>
  <c r="AC12" i="1"/>
  <c r="I13" i="14"/>
  <c r="AP12" i="1"/>
  <c r="O13" i="14" s="1"/>
  <c r="BC12" i="1"/>
  <c r="U13" i="14" s="1"/>
  <c r="AC11" i="1"/>
  <c r="I15" i="14" s="1"/>
  <c r="AP11" i="1"/>
  <c r="O15" i="14" s="1"/>
  <c r="BC11" i="1"/>
  <c r="U15" i="14" s="1"/>
  <c r="P12" i="1"/>
  <c r="AC4" i="1"/>
  <c r="I6" i="14" s="1"/>
  <c r="AP4" i="1"/>
  <c r="O6" i="14" s="1"/>
  <c r="BC4" i="1"/>
  <c r="U6" i="14" s="1"/>
  <c r="G41" i="2"/>
  <c r="K41" i="2"/>
  <c r="O41" i="2"/>
  <c r="H41" i="2"/>
  <c r="L41" i="2"/>
  <c r="P41" i="2"/>
  <c r="I41" i="2"/>
  <c r="M41" i="2"/>
  <c r="Q41" i="2"/>
  <c r="F41" i="2"/>
  <c r="J41" i="2"/>
  <c r="N41" i="2"/>
  <c r="F42" i="2"/>
  <c r="J42" i="2"/>
  <c r="N42" i="2"/>
  <c r="G42" i="2"/>
  <c r="K42" i="2"/>
  <c r="O42" i="2"/>
  <c r="H42" i="2"/>
  <c r="L42" i="2"/>
  <c r="P42" i="2"/>
  <c r="I42" i="2"/>
  <c r="M42" i="2"/>
  <c r="Q42" i="2"/>
  <c r="I43" i="2"/>
  <c r="M43" i="2"/>
  <c r="Q43" i="2"/>
  <c r="F43" i="2"/>
  <c r="J43" i="2"/>
  <c r="N43" i="2"/>
  <c r="G43" i="2"/>
  <c r="K43" i="2"/>
  <c r="O43" i="2"/>
  <c r="H43" i="2"/>
  <c r="L43" i="2"/>
  <c r="P43" i="2"/>
  <c r="A4" i="14"/>
  <c r="G44" i="2"/>
  <c r="K44" i="2"/>
  <c r="O44" i="2"/>
  <c r="H44" i="2"/>
  <c r="M44" i="2"/>
  <c r="N44" i="2"/>
  <c r="L44" i="2"/>
  <c r="P44" i="2"/>
  <c r="Q44" i="2"/>
  <c r="F44" i="2"/>
  <c r="I44" i="2"/>
  <c r="J44" i="2"/>
  <c r="BB50" i="3"/>
  <c r="BA50" i="3"/>
  <c r="AZ50" i="3"/>
  <c r="AY50" i="3"/>
  <c r="AX50" i="3"/>
  <c r="AW50" i="3"/>
  <c r="AV50" i="3"/>
  <c r="AU50" i="3"/>
  <c r="AT50" i="3"/>
  <c r="AS50" i="3"/>
  <c r="AR50" i="3"/>
  <c r="AQ50" i="3"/>
  <c r="AO50" i="3"/>
  <c r="AN50" i="3"/>
  <c r="AM50" i="3"/>
  <c r="AL50" i="3"/>
  <c r="AK50" i="3"/>
  <c r="AJ50" i="3"/>
  <c r="AI50" i="3"/>
  <c r="AH50" i="3"/>
  <c r="AG50" i="3"/>
  <c r="AF50" i="3"/>
  <c r="AE50" i="3"/>
  <c r="AD50" i="3"/>
  <c r="BB48" i="3"/>
  <c r="BA48" i="3"/>
  <c r="AZ48" i="3"/>
  <c r="AY48" i="3"/>
  <c r="AX48" i="3"/>
  <c r="AW48" i="3"/>
  <c r="AV48" i="3"/>
  <c r="AU48" i="3"/>
  <c r="AT48" i="3"/>
  <c r="AS48" i="3"/>
  <c r="AR48" i="3"/>
  <c r="AQ48" i="3"/>
  <c r="AO48" i="3"/>
  <c r="AN48" i="3"/>
  <c r="AM48" i="3"/>
  <c r="AL48" i="3"/>
  <c r="AK48" i="3"/>
  <c r="AJ48" i="3"/>
  <c r="AI48" i="3"/>
  <c r="AH48" i="3"/>
  <c r="AG48" i="3"/>
  <c r="AF48" i="3"/>
  <c r="AE48" i="3"/>
  <c r="AD48" i="3"/>
  <c r="BB44" i="3"/>
  <c r="BA44" i="3"/>
  <c r="AZ44" i="3"/>
  <c r="AY44" i="3"/>
  <c r="AX44" i="3"/>
  <c r="AW44" i="3"/>
  <c r="AV44" i="3"/>
  <c r="AU44" i="3"/>
  <c r="AT44" i="3"/>
  <c r="AS44" i="3"/>
  <c r="AR44" i="3"/>
  <c r="AQ44" i="3"/>
  <c r="BB36" i="3"/>
  <c r="BA36" i="3"/>
  <c r="AZ36" i="3"/>
  <c r="AY36" i="3"/>
  <c r="AX36" i="3"/>
  <c r="AW36" i="3"/>
  <c r="AV36" i="3"/>
  <c r="AU36" i="3"/>
  <c r="AT36" i="3"/>
  <c r="AS36" i="3"/>
  <c r="AR36" i="3"/>
  <c r="AQ36" i="3"/>
  <c r="BB34" i="3"/>
  <c r="BA34" i="3"/>
  <c r="AZ34" i="3"/>
  <c r="AY34" i="3"/>
  <c r="AX34" i="3"/>
  <c r="AW34" i="3"/>
  <c r="AV34" i="3"/>
  <c r="AU34" i="3"/>
  <c r="AT34" i="3"/>
  <c r="AS34" i="3"/>
  <c r="AR34" i="3"/>
  <c r="AQ34" i="3"/>
  <c r="BB33" i="3"/>
  <c r="BA33" i="3"/>
  <c r="AZ33" i="3"/>
  <c r="AY33" i="3"/>
  <c r="AX33" i="3"/>
  <c r="AW33" i="3"/>
  <c r="AV33" i="3"/>
  <c r="AU33" i="3"/>
  <c r="AT33" i="3"/>
  <c r="AS33" i="3"/>
  <c r="AR33" i="3"/>
  <c r="AQ33" i="3"/>
  <c r="BB21" i="3"/>
  <c r="BA21" i="3"/>
  <c r="AZ21" i="3"/>
  <c r="AY21" i="3"/>
  <c r="AX21" i="3"/>
  <c r="AW21" i="3"/>
  <c r="AV21" i="3"/>
  <c r="AU21" i="3"/>
  <c r="AT21" i="3"/>
  <c r="AS21" i="3"/>
  <c r="AR21" i="3"/>
  <c r="AQ21" i="3"/>
  <c r="AO44" i="3"/>
  <c r="AN44" i="3"/>
  <c r="AM44" i="3"/>
  <c r="AL44" i="3"/>
  <c r="AK44" i="3"/>
  <c r="AJ44" i="3"/>
  <c r="AI44" i="3"/>
  <c r="AH44" i="3"/>
  <c r="AG44" i="3"/>
  <c r="AF44" i="3"/>
  <c r="AE44" i="3"/>
  <c r="AD44" i="3"/>
  <c r="AO36" i="3"/>
  <c r="AN36" i="3"/>
  <c r="AM36" i="3"/>
  <c r="AL36" i="3"/>
  <c r="AK36" i="3"/>
  <c r="AJ36" i="3"/>
  <c r="AI36" i="3"/>
  <c r="AH36" i="3"/>
  <c r="AG36" i="3"/>
  <c r="AF36" i="3"/>
  <c r="AE36" i="3"/>
  <c r="AD36" i="3"/>
  <c r="AO34" i="3"/>
  <c r="AN34" i="3"/>
  <c r="AM34" i="3"/>
  <c r="AL34" i="3"/>
  <c r="AK34" i="3"/>
  <c r="AJ34" i="3"/>
  <c r="AI34" i="3"/>
  <c r="AH34" i="3"/>
  <c r="AG34" i="3"/>
  <c r="AF34" i="3"/>
  <c r="AE34" i="3"/>
  <c r="AD34" i="3"/>
  <c r="AO33" i="3"/>
  <c r="AN33" i="3"/>
  <c r="AM33" i="3"/>
  <c r="AL33" i="3"/>
  <c r="AK33" i="3"/>
  <c r="AJ33" i="3"/>
  <c r="AI33" i="3"/>
  <c r="AH33" i="3"/>
  <c r="AG33" i="3"/>
  <c r="AF33" i="3"/>
  <c r="AE33" i="3"/>
  <c r="AD33" i="3"/>
  <c r="AO21" i="3"/>
  <c r="AN21" i="3"/>
  <c r="AM21" i="3"/>
  <c r="AL21" i="3"/>
  <c r="AK21" i="3"/>
  <c r="AJ21" i="3"/>
  <c r="AI21" i="3"/>
  <c r="AH21" i="3"/>
  <c r="AG21" i="3"/>
  <c r="AF21" i="3"/>
  <c r="AE21" i="3"/>
  <c r="AD21" i="3"/>
  <c r="BB14" i="3"/>
  <c r="BA14" i="3"/>
  <c r="AZ14" i="3"/>
  <c r="AY14" i="3"/>
  <c r="AX14" i="3"/>
  <c r="AW14" i="3"/>
  <c r="AV14" i="3"/>
  <c r="AU14" i="3"/>
  <c r="AT14" i="3"/>
  <c r="AS14" i="3"/>
  <c r="AR14" i="3"/>
  <c r="AQ14" i="3"/>
  <c r="AO14" i="3"/>
  <c r="AN14" i="3"/>
  <c r="AM14" i="3"/>
  <c r="AL14" i="3"/>
  <c r="AK14" i="3"/>
  <c r="AJ14" i="3"/>
  <c r="AI14" i="3"/>
  <c r="AH14" i="3"/>
  <c r="AG14" i="3"/>
  <c r="AF14" i="3"/>
  <c r="AE14" i="3"/>
  <c r="AD14" i="3"/>
  <c r="BC58" i="3"/>
  <c r="BC56" i="3"/>
  <c r="BC55" i="3"/>
  <c r="BC54" i="3"/>
  <c r="AP58" i="3"/>
  <c r="AP56" i="3"/>
  <c r="AP55" i="3"/>
  <c r="AP54" i="3"/>
  <c r="AC58" i="3"/>
  <c r="AC56" i="3"/>
  <c r="AC55" i="3"/>
  <c r="AC54" i="3"/>
  <c r="R50" i="3"/>
  <c r="S50" i="3"/>
  <c r="T50" i="3"/>
  <c r="U50" i="3"/>
  <c r="V50" i="3"/>
  <c r="W50" i="3"/>
  <c r="X50" i="3"/>
  <c r="Y50" i="3"/>
  <c r="Z50" i="3"/>
  <c r="AA50" i="3"/>
  <c r="AB50" i="3"/>
  <c r="R48" i="3"/>
  <c r="S48" i="3"/>
  <c r="T48" i="3"/>
  <c r="U48" i="3"/>
  <c r="V48" i="3"/>
  <c r="W48" i="3"/>
  <c r="X48" i="3"/>
  <c r="Y48" i="3"/>
  <c r="Z48" i="3"/>
  <c r="AA48" i="3"/>
  <c r="AB48" i="3"/>
  <c r="Q48" i="3"/>
  <c r="R21" i="3"/>
  <c r="S21" i="3"/>
  <c r="T21" i="3"/>
  <c r="U21" i="3"/>
  <c r="V21" i="3"/>
  <c r="W21" i="3"/>
  <c r="X21" i="3"/>
  <c r="Y21" i="3"/>
  <c r="Z21" i="3"/>
  <c r="AA21" i="3"/>
  <c r="AB21" i="3"/>
  <c r="R33" i="3"/>
  <c r="S33" i="3"/>
  <c r="T33" i="3"/>
  <c r="U33" i="3"/>
  <c r="V33" i="3"/>
  <c r="W33" i="3"/>
  <c r="X33" i="3"/>
  <c r="Y33" i="3"/>
  <c r="Z33" i="3"/>
  <c r="AA33" i="3"/>
  <c r="AB33" i="3"/>
  <c r="R34" i="3"/>
  <c r="S34" i="3"/>
  <c r="T34" i="3"/>
  <c r="U34" i="3"/>
  <c r="V34" i="3"/>
  <c r="W34" i="3"/>
  <c r="X34" i="3"/>
  <c r="Y34" i="3"/>
  <c r="Z34" i="3"/>
  <c r="AA34" i="3"/>
  <c r="AB34" i="3"/>
  <c r="R36" i="3"/>
  <c r="S36" i="3"/>
  <c r="T36" i="3"/>
  <c r="U36" i="3"/>
  <c r="V36" i="3"/>
  <c r="W36" i="3"/>
  <c r="X36" i="3"/>
  <c r="Y36" i="3"/>
  <c r="Z36" i="3"/>
  <c r="AA36" i="3"/>
  <c r="AB36" i="3"/>
  <c r="R44" i="3"/>
  <c r="S44" i="3"/>
  <c r="T44" i="3"/>
  <c r="U44" i="3"/>
  <c r="V44" i="3"/>
  <c r="W44" i="3"/>
  <c r="X44" i="3"/>
  <c r="Y44" i="3"/>
  <c r="Z44" i="3"/>
  <c r="AA44" i="3"/>
  <c r="AB44" i="3"/>
  <c r="Q44" i="3"/>
  <c r="Q36" i="3"/>
  <c r="Q34" i="3"/>
  <c r="Q33" i="3"/>
  <c r="Q21" i="3"/>
  <c r="R14" i="3"/>
  <c r="S14" i="3"/>
  <c r="T14" i="3"/>
  <c r="U14" i="3"/>
  <c r="V14" i="3"/>
  <c r="W14" i="3"/>
  <c r="X14" i="3"/>
  <c r="Y14" i="3"/>
  <c r="Z14" i="3"/>
  <c r="AA14" i="3"/>
  <c r="AB14" i="3"/>
  <c r="Q14" i="3"/>
  <c r="P3" i="1"/>
  <c r="AP7" i="1"/>
  <c r="O10" i="14" s="1"/>
  <c r="BC7" i="1"/>
  <c r="U10" i="14" s="1"/>
  <c r="AP14" i="1"/>
  <c r="O17" i="14"/>
  <c r="BC14" i="1"/>
  <c r="U17" i="14" s="1"/>
  <c r="AP18" i="1"/>
  <c r="O21" i="14" s="1"/>
  <c r="BC18" i="1"/>
  <c r="U21" i="14" s="1"/>
  <c r="AP19" i="1"/>
  <c r="O22" i="14" s="1"/>
  <c r="BC19" i="1"/>
  <c r="U22" i="14" s="1"/>
  <c r="AP20" i="1"/>
  <c r="O23" i="14" s="1"/>
  <c r="BC20" i="1"/>
  <c r="U23" i="14" s="1"/>
  <c r="AP22" i="1"/>
  <c r="O25" i="14" s="1"/>
  <c r="BC22" i="1"/>
  <c r="U25" i="14" s="1"/>
  <c r="AP23" i="1"/>
  <c r="O26" i="14" s="1"/>
  <c r="BC23" i="1"/>
  <c r="U26" i="14" s="1"/>
  <c r="AP25" i="1"/>
  <c r="O28" i="14" s="1"/>
  <c r="BC25" i="1"/>
  <c r="U28" i="14" s="1"/>
  <c r="AP26" i="1"/>
  <c r="O29" i="14" s="1"/>
  <c r="BC26" i="1"/>
  <c r="U29" i="14" s="1"/>
  <c r="AP27" i="1"/>
  <c r="O30" i="14" s="1"/>
  <c r="BC27" i="1"/>
  <c r="U30" i="14" s="1"/>
  <c r="AP31" i="1"/>
  <c r="O34" i="14" s="1"/>
  <c r="BC31" i="1"/>
  <c r="U34" i="14" s="1"/>
  <c r="AP33" i="1"/>
  <c r="O36" i="14" s="1"/>
  <c r="BC33" i="1"/>
  <c r="U36" i="14" s="1"/>
  <c r="AP34" i="1"/>
  <c r="O37" i="14" s="1"/>
  <c r="BC34" i="1"/>
  <c r="U37" i="14" s="1"/>
  <c r="AP35" i="1"/>
  <c r="O38" i="14" s="1"/>
  <c r="W38" i="14" s="1"/>
  <c r="BC35" i="1"/>
  <c r="U38" i="14" s="1"/>
  <c r="AP36" i="1"/>
  <c r="O39" i="14" s="1"/>
  <c r="BC36" i="1"/>
  <c r="U39" i="14" s="1"/>
  <c r="AP37" i="1"/>
  <c r="O40" i="14" s="1"/>
  <c r="BC37" i="1"/>
  <c r="U40" i="14" s="1"/>
  <c r="AP38" i="1"/>
  <c r="O41" i="14" s="1"/>
  <c r="BC38" i="1"/>
  <c r="U41" i="14" s="1"/>
  <c r="AP39" i="1"/>
  <c r="O42" i="14"/>
  <c r="BC39" i="1"/>
  <c r="U42" i="14" s="1"/>
  <c r="AP40" i="1"/>
  <c r="O43" i="14" s="1"/>
  <c r="BC40" i="1"/>
  <c r="U43" i="14" s="1"/>
  <c r="AP42" i="1"/>
  <c r="O45" i="14" s="1"/>
  <c r="BC42" i="1"/>
  <c r="U45" i="14" s="1"/>
  <c r="AP43" i="1"/>
  <c r="O46" i="14" s="1"/>
  <c r="BC43" i="1"/>
  <c r="U46" i="14" s="1"/>
  <c r="AP44" i="1"/>
  <c r="O47" i="14"/>
  <c r="BC44" i="1"/>
  <c r="U47" i="14" s="1"/>
  <c r="AP45" i="1"/>
  <c r="O48" i="14" s="1"/>
  <c r="BC45" i="1"/>
  <c r="U48" i="14" s="1"/>
  <c r="AP46" i="1"/>
  <c r="O49" i="14" s="1"/>
  <c r="BC46" i="1"/>
  <c r="U49" i="14" s="1"/>
  <c r="AP49" i="1"/>
  <c r="O52" i="14" s="1"/>
  <c r="BC49" i="1"/>
  <c r="U52" i="14" s="1"/>
  <c r="AP51" i="1"/>
  <c r="O54" i="14" s="1"/>
  <c r="BC51" i="1"/>
  <c r="U54" i="14" s="1"/>
  <c r="O62" i="3"/>
  <c r="AC14" i="1"/>
  <c r="I17" i="14"/>
  <c r="AC18" i="1"/>
  <c r="I21" i="14" s="1"/>
  <c r="AC19" i="1"/>
  <c r="I22" i="14" s="1"/>
  <c r="AC20" i="1"/>
  <c r="I23" i="14" s="1"/>
  <c r="AC22" i="1"/>
  <c r="I25" i="14" s="1"/>
  <c r="AC23" i="1"/>
  <c r="I26" i="14" s="1"/>
  <c r="AC25" i="1"/>
  <c r="I28" i="14"/>
  <c r="AC26" i="1"/>
  <c r="I29" i="14" s="1"/>
  <c r="AC27" i="1"/>
  <c r="I30" i="14"/>
  <c r="AC31" i="1"/>
  <c r="I34" i="14" s="1"/>
  <c r="AC33" i="1"/>
  <c r="I36" i="14" s="1"/>
  <c r="AC34" i="1"/>
  <c r="I37" i="14" s="1"/>
  <c r="AC35" i="1"/>
  <c r="I38" i="14" s="1"/>
  <c r="AC36" i="1"/>
  <c r="I39" i="14" s="1"/>
  <c r="AC37" i="1"/>
  <c r="I40" i="14" s="1"/>
  <c r="AC38" i="1"/>
  <c r="I41" i="14" s="1"/>
  <c r="AC39" i="1"/>
  <c r="I42" i="14"/>
  <c r="AC40" i="1"/>
  <c r="I43" i="14" s="1"/>
  <c r="AC42" i="1"/>
  <c r="I45" i="14" s="1"/>
  <c r="AC43" i="1"/>
  <c r="I46" i="14" s="1"/>
  <c r="AC44" i="1"/>
  <c r="I47" i="14" s="1"/>
  <c r="AC45" i="1"/>
  <c r="I48" i="14" s="1"/>
  <c r="AC46" i="1"/>
  <c r="I49" i="14"/>
  <c r="AC49" i="1"/>
  <c r="I52" i="14" s="1"/>
  <c r="AC51" i="1"/>
  <c r="I54" i="14" s="1"/>
  <c r="H62" i="3"/>
  <c r="E62" i="3"/>
  <c r="M62" i="3"/>
  <c r="I62" i="3"/>
  <c r="D62" i="3"/>
  <c r="L62" i="3"/>
  <c r="F62" i="3"/>
  <c r="J62" i="3"/>
  <c r="N62" i="3"/>
  <c r="G62" i="3"/>
  <c r="K62" i="3"/>
  <c r="Q50" i="3"/>
  <c r="P4" i="1"/>
  <c r="D50" i="3"/>
  <c r="E1" i="3"/>
  <c r="F1" i="3"/>
  <c r="G1" i="3"/>
  <c r="H1" i="3"/>
  <c r="I1" i="3"/>
  <c r="J1" i="3"/>
  <c r="K1" i="3"/>
  <c r="L1" i="3"/>
  <c r="M1" i="3"/>
  <c r="N1" i="3"/>
  <c r="O1" i="3"/>
  <c r="D1" i="3"/>
  <c r="C16" i="9"/>
  <c r="C27" i="9"/>
  <c r="O50" i="3"/>
  <c r="N50" i="3"/>
  <c r="M50" i="3"/>
  <c r="L50" i="3"/>
  <c r="K50" i="3"/>
  <c r="J50" i="3"/>
  <c r="I50" i="3"/>
  <c r="H50" i="3"/>
  <c r="G50" i="3"/>
  <c r="F50" i="3"/>
  <c r="E50" i="3"/>
  <c r="D44" i="3"/>
  <c r="D36" i="3"/>
  <c r="D34" i="3"/>
  <c r="D33" i="3"/>
  <c r="D21" i="3"/>
  <c r="E48" i="3"/>
  <c r="F48" i="3"/>
  <c r="G48" i="3"/>
  <c r="H48" i="3"/>
  <c r="I48" i="3"/>
  <c r="J48" i="3"/>
  <c r="K48" i="3"/>
  <c r="L48" i="3"/>
  <c r="M48" i="3"/>
  <c r="N48" i="3"/>
  <c r="O48" i="3"/>
  <c r="D48" i="3"/>
  <c r="E14" i="3"/>
  <c r="F14" i="3"/>
  <c r="G14" i="3"/>
  <c r="H14" i="3"/>
  <c r="I14" i="3"/>
  <c r="J14" i="3"/>
  <c r="K14" i="3"/>
  <c r="L14" i="3"/>
  <c r="M14" i="3"/>
  <c r="N14" i="3"/>
  <c r="O14" i="3"/>
  <c r="D14" i="3"/>
  <c r="P56" i="3"/>
  <c r="T1" i="2"/>
  <c r="R1" i="19" s="1"/>
  <c r="U1" i="2"/>
  <c r="S1" i="19" s="1"/>
  <c r="V1" i="2"/>
  <c r="T1" i="1" s="1"/>
  <c r="W1" i="2"/>
  <c r="U1" i="19" s="1"/>
  <c r="X1" i="2"/>
  <c r="V1" i="19" s="1"/>
  <c r="Y1" i="2"/>
  <c r="Z1" i="2"/>
  <c r="AA1" i="2"/>
  <c r="AB1" i="2"/>
  <c r="Z1" i="19" s="1"/>
  <c r="AC1" i="2"/>
  <c r="AA1" i="1" s="1"/>
  <c r="AD1" i="2"/>
  <c r="AB1" i="1" s="1"/>
  <c r="S1" i="2"/>
  <c r="Q1" i="19" s="1"/>
  <c r="Z1" i="1"/>
  <c r="Z1" i="3"/>
  <c r="V1" i="1"/>
  <c r="R1" i="3"/>
  <c r="AG1" i="2"/>
  <c r="AK1" i="2"/>
  <c r="C46" i="4"/>
  <c r="E38" i="5"/>
  <c r="E1" i="1"/>
  <c r="F1" i="1"/>
  <c r="G1" i="1"/>
  <c r="H1" i="1"/>
  <c r="I1" i="1"/>
  <c r="J1" i="1"/>
  <c r="K1" i="1"/>
  <c r="L1" i="1"/>
  <c r="M1" i="1"/>
  <c r="N1" i="1"/>
  <c r="O1" i="1"/>
  <c r="D1" i="1"/>
  <c r="C35" i="4"/>
  <c r="C22" i="4"/>
  <c r="D6" i="5" s="1"/>
  <c r="C13" i="4"/>
  <c r="A50" i="3"/>
  <c r="A49" i="3"/>
  <c r="A47" i="3"/>
  <c r="A46" i="3"/>
  <c r="A13" i="3"/>
  <c r="B45" i="3"/>
  <c r="B44" i="3"/>
  <c r="C43" i="3"/>
  <c r="C42" i="3"/>
  <c r="C41" i="3"/>
  <c r="B40" i="3"/>
  <c r="B39" i="3"/>
  <c r="B38" i="3"/>
  <c r="B37" i="3"/>
  <c r="B36" i="3"/>
  <c r="B35" i="3"/>
  <c r="B34" i="3"/>
  <c r="B33" i="3"/>
  <c r="B32" i="3"/>
  <c r="B30" i="3"/>
  <c r="B26" i="3"/>
  <c r="B25" i="3"/>
  <c r="C24" i="3"/>
  <c r="C22" i="3"/>
  <c r="C21" i="3"/>
  <c r="B20" i="3"/>
  <c r="B19" i="3"/>
  <c r="C18" i="3"/>
  <c r="C17" i="3"/>
  <c r="B16" i="3"/>
  <c r="A15" i="3"/>
  <c r="A14" i="3"/>
  <c r="A8" i="3"/>
  <c r="A7" i="3"/>
  <c r="P58" i="3"/>
  <c r="P55" i="3"/>
  <c r="P54" i="3"/>
  <c r="BD24" i="2"/>
  <c r="BC24" i="2"/>
  <c r="BB24" i="2"/>
  <c r="BA24" i="2"/>
  <c r="AZ24" i="2"/>
  <c r="AY24" i="2"/>
  <c r="AX24" i="2"/>
  <c r="AW24" i="2"/>
  <c r="AV24" i="2"/>
  <c r="AU24" i="2"/>
  <c r="AT24" i="2"/>
  <c r="AS24" i="2"/>
  <c r="AQ24" i="2"/>
  <c r="AP24" i="2"/>
  <c r="AO24" i="2"/>
  <c r="AN24" i="2"/>
  <c r="AM24" i="2"/>
  <c r="AL24" i="2"/>
  <c r="AK24" i="2"/>
  <c r="AJ24" i="2"/>
  <c r="AI24" i="2"/>
  <c r="AH24" i="2"/>
  <c r="AG24" i="2"/>
  <c r="AF24" i="2"/>
  <c r="AD24" i="2"/>
  <c r="AC24" i="2"/>
  <c r="AB24" i="2"/>
  <c r="AA24" i="2"/>
  <c r="Z24" i="2"/>
  <c r="Y24" i="2"/>
  <c r="X24" i="2"/>
  <c r="W24" i="2"/>
  <c r="V24" i="2"/>
  <c r="U24" i="2"/>
  <c r="T24" i="2"/>
  <c r="S24" i="2"/>
  <c r="Q24" i="2"/>
  <c r="P24" i="2"/>
  <c r="O24" i="2"/>
  <c r="N24" i="2"/>
  <c r="M24" i="2"/>
  <c r="L24" i="2"/>
  <c r="K24" i="2"/>
  <c r="J24" i="2"/>
  <c r="I24" i="2"/>
  <c r="H24" i="2"/>
  <c r="G24" i="2"/>
  <c r="BE11" i="2"/>
  <c r="AR11" i="2"/>
  <c r="AE11" i="2"/>
  <c r="R11" i="2"/>
  <c r="BE10" i="2"/>
  <c r="AR10" i="2"/>
  <c r="AE10" i="2"/>
  <c r="R10" i="2"/>
  <c r="BE9" i="2"/>
  <c r="AR9" i="2"/>
  <c r="AE9" i="2"/>
  <c r="R9" i="2"/>
  <c r="BE8" i="2"/>
  <c r="AR8" i="2"/>
  <c r="AE8" i="2"/>
  <c r="R8" i="2"/>
  <c r="BE7" i="2"/>
  <c r="AR7" i="2"/>
  <c r="AE7" i="2"/>
  <c r="R7" i="2"/>
  <c r="BE6" i="2"/>
  <c r="AR6" i="2"/>
  <c r="AE6" i="2"/>
  <c r="R6" i="2"/>
  <c r="BE5" i="2"/>
  <c r="AR5" i="2"/>
  <c r="AE5" i="2"/>
  <c r="R5" i="2"/>
  <c r="BE4" i="2"/>
  <c r="BE24" i="2" s="1"/>
  <c r="AR4" i="2"/>
  <c r="AE4" i="2"/>
  <c r="R4" i="2"/>
  <c r="Q26" i="2"/>
  <c r="P26" i="2"/>
  <c r="O26" i="2"/>
  <c r="N26" i="2"/>
  <c r="M26" i="2"/>
  <c r="L26" i="2"/>
  <c r="K26" i="2"/>
  <c r="J26" i="2"/>
  <c r="I26" i="2"/>
  <c r="H26" i="2"/>
  <c r="G26" i="2"/>
  <c r="F26" i="2"/>
  <c r="F45" i="2" s="1"/>
  <c r="A26" i="2"/>
  <c r="Q25" i="2"/>
  <c r="Q45" i="2" s="1"/>
  <c r="P25" i="2"/>
  <c r="P45" i="2" s="1"/>
  <c r="O25" i="2"/>
  <c r="O45" i="2" s="1"/>
  <c r="N25" i="2"/>
  <c r="N45" i="2" s="1"/>
  <c r="M25" i="2"/>
  <c r="M45" i="2" s="1"/>
  <c r="L25" i="2"/>
  <c r="L45" i="2" s="1"/>
  <c r="K25" i="2"/>
  <c r="K45" i="2" s="1"/>
  <c r="J25" i="2"/>
  <c r="J45" i="2" s="1"/>
  <c r="I25" i="2"/>
  <c r="I45" i="2" s="1"/>
  <c r="H25" i="2"/>
  <c r="H45" i="2" s="1"/>
  <c r="G25" i="2"/>
  <c r="G45" i="2" s="1"/>
  <c r="A25" i="2"/>
  <c r="P51" i="1"/>
  <c r="D54" i="14" s="1"/>
  <c r="P49" i="1"/>
  <c r="D52" i="14" s="1"/>
  <c r="P46" i="1"/>
  <c r="D49" i="14"/>
  <c r="H49" i="14" s="1"/>
  <c r="P45" i="1"/>
  <c r="D48" i="14" s="1"/>
  <c r="P44" i="1"/>
  <c r="D47" i="14" s="1"/>
  <c r="P43" i="1"/>
  <c r="D46" i="14" s="1"/>
  <c r="P42" i="1"/>
  <c r="D45" i="14" s="1"/>
  <c r="P40" i="1"/>
  <c r="D43" i="14" s="1"/>
  <c r="P39" i="1"/>
  <c r="D42" i="14" s="1"/>
  <c r="P38" i="1"/>
  <c r="D41" i="14" s="1"/>
  <c r="P37" i="1"/>
  <c r="D40" i="14" s="1"/>
  <c r="P36" i="1"/>
  <c r="D39" i="14" s="1"/>
  <c r="P35" i="1"/>
  <c r="D38" i="14" s="1"/>
  <c r="P34" i="1"/>
  <c r="D37" i="14" s="1"/>
  <c r="P33" i="1"/>
  <c r="D36" i="14" s="1"/>
  <c r="P31" i="1"/>
  <c r="D34" i="14" s="1"/>
  <c r="P27" i="1"/>
  <c r="D30" i="14" s="1"/>
  <c r="P26" i="1"/>
  <c r="D29" i="14" s="1"/>
  <c r="P25" i="1"/>
  <c r="D28" i="14" s="1"/>
  <c r="P23" i="1"/>
  <c r="D26" i="14" s="1"/>
  <c r="P22" i="1"/>
  <c r="D25" i="14" s="1"/>
  <c r="P20" i="1"/>
  <c r="D23" i="14" s="1"/>
  <c r="P19" i="1"/>
  <c r="D22" i="14" s="1"/>
  <c r="P18" i="1"/>
  <c r="D21" i="14" s="1"/>
  <c r="P14" i="1"/>
  <c r="D17" i="14" s="1"/>
  <c r="AC7" i="1"/>
  <c r="I10" i="14"/>
  <c r="P7" i="1"/>
  <c r="D10" i="14" s="1"/>
  <c r="D35" i="4"/>
  <c r="F30" i="25" l="1"/>
  <c r="D58" i="25"/>
  <c r="D13" i="14"/>
  <c r="O11" i="1"/>
  <c r="O11" i="3" s="1"/>
  <c r="J11" i="1"/>
  <c r="J11" i="3" s="1"/>
  <c r="P14" i="3"/>
  <c r="AF59" i="3"/>
  <c r="Y15" i="14"/>
  <c r="Z15" i="14"/>
  <c r="S15" i="14"/>
  <c r="T15" i="14" s="1"/>
  <c r="W15" i="14"/>
  <c r="Q15" i="14"/>
  <c r="M15" i="14"/>
  <c r="N15" i="14" s="1"/>
  <c r="O5" i="14"/>
  <c r="P48" i="3"/>
  <c r="P50" i="3"/>
  <c r="AC14" i="3"/>
  <c r="N53" i="3"/>
  <c r="L53" i="3"/>
  <c r="M52" i="3" s="1"/>
  <c r="R24" i="2"/>
  <c r="AZ5" i="1"/>
  <c r="H5" i="1"/>
  <c r="AE26" i="2"/>
  <c r="AR26" i="2"/>
  <c r="R43" i="2"/>
  <c r="AE42" i="2"/>
  <c r="AE24" i="2"/>
  <c r="AR38" i="2"/>
  <c r="K5" i="1"/>
  <c r="O5" i="1"/>
  <c r="X5" i="1"/>
  <c r="AB5" i="1"/>
  <c r="AK5" i="1"/>
  <c r="AO5" i="1"/>
  <c r="AT5" i="1"/>
  <c r="AX5" i="1"/>
  <c r="BB5" i="1"/>
  <c r="AR24" i="2"/>
  <c r="U1" i="1"/>
  <c r="AF1" i="2"/>
  <c r="AD1" i="1" s="1"/>
  <c r="F5" i="1"/>
  <c r="J5" i="1"/>
  <c r="J6" i="1" s="1"/>
  <c r="N5" i="1"/>
  <c r="W5" i="1"/>
  <c r="AA5" i="1"/>
  <c r="AF5" i="1"/>
  <c r="AS5" i="1"/>
  <c r="AW5" i="1"/>
  <c r="S1" i="3"/>
  <c r="U1" i="3"/>
  <c r="G5" i="1"/>
  <c r="Q1" i="3"/>
  <c r="Y5" i="1"/>
  <c r="AL5" i="1"/>
  <c r="AQ5" i="1"/>
  <c r="Q1" i="1"/>
  <c r="AH1" i="2"/>
  <c r="AF1" i="19" s="1"/>
  <c r="BE38" i="2"/>
  <c r="AE37" i="2"/>
  <c r="R44" i="2"/>
  <c r="BE42" i="2"/>
  <c r="AR41" i="2"/>
  <c r="R40" i="2"/>
  <c r="AR39" i="2"/>
  <c r="AR35" i="2"/>
  <c r="AR29" i="2"/>
  <c r="AO1" i="2"/>
  <c r="BB1" i="2" s="1"/>
  <c r="AZ1" i="3" s="1"/>
  <c r="V1" i="3"/>
  <c r="S1" i="1"/>
  <c r="BE32" i="2"/>
  <c r="R26" i="2"/>
  <c r="AR43" i="2"/>
  <c r="J53" i="3"/>
  <c r="C1" i="21"/>
  <c r="C1" i="22"/>
  <c r="C1" i="23"/>
  <c r="AI1" i="1"/>
  <c r="AI1" i="19"/>
  <c r="AQ1" i="2"/>
  <c r="AO1" i="1" s="1"/>
  <c r="AN1" i="2"/>
  <c r="AL1" i="19" s="1"/>
  <c r="Y1" i="19"/>
  <c r="D1" i="22"/>
  <c r="D1" i="23"/>
  <c r="D1" i="21"/>
  <c r="AE44" i="2"/>
  <c r="BE40" i="2"/>
  <c r="AR37" i="2"/>
  <c r="BE36" i="2"/>
  <c r="BE34" i="2"/>
  <c r="R34" i="2"/>
  <c r="AR31" i="2"/>
  <c r="R31" i="2"/>
  <c r="AE1" i="1"/>
  <c r="AE1" i="19"/>
  <c r="AB1" i="3"/>
  <c r="AB1" i="19"/>
  <c r="AM1" i="2"/>
  <c r="AK1" i="19" s="1"/>
  <c r="X1" i="19"/>
  <c r="T1" i="3"/>
  <c r="T1" i="19"/>
  <c r="AC48" i="3"/>
  <c r="AX1" i="2"/>
  <c r="AT1" i="2"/>
  <c r="X1" i="1"/>
  <c r="AS1" i="2"/>
  <c r="AQ1" i="3" s="1"/>
  <c r="AP1" i="2"/>
  <c r="AN1" i="19" s="1"/>
  <c r="AA1" i="19"/>
  <c r="AL1" i="2"/>
  <c r="AJ1" i="19" s="1"/>
  <c r="W1" i="19"/>
  <c r="AF1" i="1"/>
  <c r="AJ1" i="2"/>
  <c r="AW1" i="2" s="1"/>
  <c r="AU1" i="19" s="1"/>
  <c r="F1" i="21"/>
  <c r="F1" i="22"/>
  <c r="F1" i="23"/>
  <c r="BC14" i="3"/>
  <c r="BE44" i="2"/>
  <c r="R39" i="2"/>
  <c r="AE39" i="2"/>
  <c r="BE37" i="2"/>
  <c r="AR36" i="2"/>
  <c r="AR32" i="2"/>
  <c r="AE31" i="2"/>
  <c r="BE29" i="2"/>
  <c r="M5" i="1"/>
  <c r="R5" i="1"/>
  <c r="AE5" i="1"/>
  <c r="AR5" i="1"/>
  <c r="AV5" i="1"/>
  <c r="R1" i="1"/>
  <c r="AI1" i="2"/>
  <c r="AG1" i="3" s="1"/>
  <c r="X1" i="3"/>
  <c r="Y1" i="3"/>
  <c r="W1" i="3"/>
  <c r="AC50" i="3"/>
  <c r="E1" i="22"/>
  <c r="E1" i="23"/>
  <c r="E1" i="21"/>
  <c r="AP48" i="3"/>
  <c r="BC48" i="3"/>
  <c r="AP50" i="3"/>
  <c r="AE43" i="2"/>
  <c r="BE43" i="2"/>
  <c r="BE41" i="2"/>
  <c r="AE41" i="2"/>
  <c r="R41" i="2"/>
  <c r="AE38" i="2"/>
  <c r="AE35" i="2"/>
  <c r="AE33" i="2"/>
  <c r="AR33" i="2"/>
  <c r="BE33" i="2"/>
  <c r="AR30" i="2"/>
  <c r="C29" i="9"/>
  <c r="D29" i="9"/>
  <c r="R59" i="3" s="1"/>
  <c r="F29" i="9"/>
  <c r="AR59" i="3" s="1"/>
  <c r="D53" i="3"/>
  <c r="E52" i="3" s="1"/>
  <c r="O53" i="3"/>
  <c r="BE26" i="2"/>
  <c r="AN5" i="1"/>
  <c r="O5" i="3"/>
  <c r="AU5" i="1"/>
  <c r="L5" i="1"/>
  <c r="AR25" i="2"/>
  <c r="R25" i="2"/>
  <c r="BE25" i="2"/>
  <c r="AD5" i="1"/>
  <c r="U5" i="1"/>
  <c r="AG5" i="1"/>
  <c r="AE25" i="2"/>
  <c r="E5" i="1"/>
  <c r="I5" i="1"/>
  <c r="V5" i="1"/>
  <c r="Z5" i="1"/>
  <c r="AM5" i="1"/>
  <c r="AH5" i="1"/>
  <c r="T5" i="1"/>
  <c r="AI5" i="1"/>
  <c r="AL18" i="3"/>
  <c r="Q3" i="3"/>
  <c r="D10" i="6"/>
  <c r="E10" i="6"/>
  <c r="C10" i="6"/>
  <c r="Y25" i="3"/>
  <c r="D7" i="5"/>
  <c r="AB41" i="3"/>
  <c r="AM19" i="3"/>
  <c r="AT22" i="3"/>
  <c r="Q26" i="3"/>
  <c r="AA32" i="3"/>
  <c r="AZ17" i="3"/>
  <c r="W43" i="3"/>
  <c r="Y43" i="3"/>
  <c r="S39" i="3"/>
  <c r="AL22" i="3"/>
  <c r="R30" i="3"/>
  <c r="Y39" i="3"/>
  <c r="U32" i="3"/>
  <c r="AU24" i="3"/>
  <c r="AR42" i="3"/>
  <c r="V29" i="3"/>
  <c r="Q24" i="3"/>
  <c r="Q35" i="3"/>
  <c r="W35" i="3"/>
  <c r="X18" i="3"/>
  <c r="AH25" i="3"/>
  <c r="S24" i="3"/>
  <c r="W25" i="3"/>
  <c r="AB17" i="3"/>
  <c r="AU39" i="3"/>
  <c r="AW18" i="3"/>
  <c r="Q25" i="3"/>
  <c r="AB43" i="3"/>
  <c r="W30" i="3"/>
  <c r="AD17" i="3"/>
  <c r="R39" i="3"/>
  <c r="W18" i="3"/>
  <c r="AJ17" i="3"/>
  <c r="AD26" i="3"/>
  <c r="AI32" i="3"/>
  <c r="AS45" i="3"/>
  <c r="AY5" i="1"/>
  <c r="S5" i="1"/>
  <c r="AJ5" i="1"/>
  <c r="BA5" i="1"/>
  <c r="D6" i="14"/>
  <c r="K6" i="14" s="1"/>
  <c r="L16" i="6"/>
  <c r="D5" i="14"/>
  <c r="G5" i="14" s="1"/>
  <c r="H5" i="14" s="1"/>
  <c r="L15" i="6"/>
  <c r="X38" i="3"/>
  <c r="AB45" i="3"/>
  <c r="Q42" i="3"/>
  <c r="Q39" i="3"/>
  <c r="Z38" i="3"/>
  <c r="AB32" i="3"/>
  <c r="U25" i="3"/>
  <c r="AH17" i="3"/>
  <c r="AD24" i="3"/>
  <c r="U38" i="3"/>
  <c r="Y26" i="3"/>
  <c r="S18" i="3"/>
  <c r="AJ18" i="3"/>
  <c r="T30" i="3"/>
  <c r="AH30" i="3"/>
  <c r="AY25" i="3"/>
  <c r="AM35" i="3"/>
  <c r="AZ45" i="3"/>
  <c r="BB25" i="3"/>
  <c r="Q45" i="3"/>
  <c r="T45" i="3"/>
  <c r="Y45" i="3"/>
  <c r="Z43" i="3"/>
  <c r="AA45" i="3"/>
  <c r="Q17" i="3"/>
  <c r="V45" i="3"/>
  <c r="R43" i="3"/>
  <c r="T41" i="3"/>
  <c r="R38" i="3"/>
  <c r="X32" i="3"/>
  <c r="Z26" i="3"/>
  <c r="X24" i="3"/>
  <c r="Y19" i="3"/>
  <c r="AA17" i="3"/>
  <c r="AD18" i="3"/>
  <c r="AL19" i="3"/>
  <c r="AH24" i="3"/>
  <c r="Z39" i="3"/>
  <c r="Z35" i="3"/>
  <c r="S32" i="3"/>
  <c r="X25" i="3"/>
  <c r="AB19" i="3"/>
  <c r="AE17" i="3"/>
  <c r="AI25" i="3"/>
  <c r="V32" i="3"/>
  <c r="W19" i="3"/>
  <c r="AF22" i="3"/>
  <c r="T39" i="3"/>
  <c r="R25" i="3"/>
  <c r="AO19" i="3"/>
  <c r="AL35" i="3"/>
  <c r="AY17" i="3"/>
  <c r="AQ32" i="3"/>
  <c r="AQ45" i="3"/>
  <c r="AM39" i="3"/>
  <c r="AV26" i="3"/>
  <c r="AN35" i="3"/>
  <c r="AS32" i="3"/>
  <c r="AK41" i="3"/>
  <c r="AT38" i="3"/>
  <c r="AR29" i="3"/>
  <c r="Q18" i="3"/>
  <c r="Q41" i="3"/>
  <c r="Q43" i="3"/>
  <c r="AA41" i="3"/>
  <c r="AB42" i="3"/>
  <c r="X41" i="3"/>
  <c r="S30" i="3"/>
  <c r="S22" i="3"/>
  <c r="T18" i="3"/>
  <c r="AH19" i="3"/>
  <c r="W41" i="3"/>
  <c r="W32" i="3"/>
  <c r="Z22" i="3"/>
  <c r="AM22" i="3"/>
  <c r="V24" i="3"/>
  <c r="R42" i="3"/>
  <c r="AK17" i="3"/>
  <c r="AL43" i="3"/>
  <c r="AY41" i="3"/>
  <c r="AV19" i="3"/>
  <c r="AS24" i="3"/>
  <c r="AK30" i="3"/>
  <c r="Z28" i="3"/>
  <c r="AA5" i="3"/>
  <c r="U45" i="3"/>
  <c r="V43" i="3"/>
  <c r="X42" i="3"/>
  <c r="T42" i="3"/>
  <c r="W45" i="3"/>
  <c r="Q30" i="3"/>
  <c r="R45" i="3"/>
  <c r="Y42" i="3"/>
  <c r="W39" i="3"/>
  <c r="AA35" i="3"/>
  <c r="T32" i="3"/>
  <c r="R26" i="3"/>
  <c r="T24" i="3"/>
  <c r="U19" i="3"/>
  <c r="S17" i="3"/>
  <c r="AH18" i="3"/>
  <c r="AD22" i="3"/>
  <c r="AD25" i="3"/>
  <c r="V39" i="3"/>
  <c r="V35" i="3"/>
  <c r="V30" i="3"/>
  <c r="T25" i="3"/>
  <c r="X19" i="3"/>
  <c r="AE18" i="3"/>
  <c r="W42" i="3"/>
  <c r="U30" i="3"/>
  <c r="V18" i="3"/>
  <c r="AF24" i="3"/>
  <c r="S38" i="3"/>
  <c r="X22" i="3"/>
  <c r="AG24" i="3"/>
  <c r="AD39" i="3"/>
  <c r="AQ19" i="3"/>
  <c r="AU35" i="3"/>
  <c r="AE26" i="3"/>
  <c r="AI42" i="3"/>
  <c r="AR35" i="3"/>
  <c r="AJ41" i="3"/>
  <c r="BA38" i="3"/>
  <c r="AG45" i="3"/>
  <c r="BB43" i="3"/>
  <c r="D5" i="1"/>
  <c r="R28" i="2"/>
  <c r="BE28" i="2"/>
  <c r="AR28" i="2"/>
  <c r="AF3" i="3"/>
  <c r="AG31" i="3"/>
  <c r="AA29" i="3"/>
  <c r="AS29" i="3"/>
  <c r="AW29" i="3"/>
  <c r="Y29" i="3"/>
  <c r="BB42" i="3"/>
  <c r="AX32" i="3"/>
  <c r="BB24" i="3"/>
  <c r="BB18" i="3"/>
  <c r="AO42" i="3"/>
  <c r="AG38" i="3"/>
  <c r="AG30" i="3"/>
  <c r="AW42" i="3"/>
  <c r="BA35" i="3"/>
  <c r="BA26" i="3"/>
  <c r="BA19" i="3"/>
  <c r="AF45" i="3"/>
  <c r="AF41" i="3"/>
  <c r="AF32" i="3"/>
  <c r="AZ43" i="3"/>
  <c r="AZ39" i="3"/>
  <c r="AZ30" i="3"/>
  <c r="AR24" i="3"/>
  <c r="AR19" i="3"/>
  <c r="AI45" i="3"/>
  <c r="AE42" i="3"/>
  <c r="AE39" i="3"/>
  <c r="AE35" i="3"/>
  <c r="AI30" i="3"/>
  <c r="AM25" i="3"/>
  <c r="AQ43" i="3"/>
  <c r="AU41" i="3"/>
  <c r="AY38" i="3"/>
  <c r="AY32" i="3"/>
  <c r="AQ30" i="3"/>
  <c r="AU25" i="3"/>
  <c r="AU22" i="3"/>
  <c r="AY18" i="3"/>
  <c r="AQ17" i="3"/>
  <c r="AD43" i="3"/>
  <c r="AH41" i="3"/>
  <c r="AL38" i="3"/>
  <c r="AL32" i="3"/>
  <c r="AD30" i="3"/>
  <c r="AK25" i="3"/>
  <c r="AK22" i="3"/>
  <c r="AO18" i="3"/>
  <c r="AG17" i="3"/>
  <c r="R19" i="3"/>
  <c r="AB22" i="3"/>
  <c r="Z25" i="3"/>
  <c r="X30" i="3"/>
  <c r="T35" i="3"/>
  <c r="W38" i="3"/>
  <c r="AB39" i="3"/>
  <c r="V42" i="3"/>
  <c r="AF25" i="3"/>
  <c r="AN22" i="3"/>
  <c r="AJ19" i="3"/>
  <c r="AF18" i="3"/>
  <c r="U17" i="3"/>
  <c r="Z18" i="3"/>
  <c r="U22" i="3"/>
  <c r="Z24" i="3"/>
  <c r="T26" i="3"/>
  <c r="Y30" i="3"/>
  <c r="U35" i="3"/>
  <c r="AB38" i="3"/>
  <c r="V41" i="3"/>
  <c r="AA42" i="3"/>
  <c r="AM24" i="3"/>
  <c r="AI22" i="3"/>
  <c r="AE19" i="3"/>
  <c r="AM17" i="3"/>
  <c r="V17" i="3"/>
  <c r="AR23" i="3"/>
  <c r="AN31" i="3"/>
  <c r="AX31" i="3"/>
  <c r="BB28" i="3"/>
  <c r="AY28" i="3"/>
  <c r="Q29" i="3"/>
  <c r="AE29" i="3"/>
  <c r="AT39" i="3"/>
  <c r="AX30" i="3"/>
  <c r="AX24" i="3"/>
  <c r="AX17" i="3"/>
  <c r="AO41" i="3"/>
  <c r="AO35" i="3"/>
  <c r="AO25" i="3"/>
  <c r="AW41" i="3"/>
  <c r="AW35" i="3"/>
  <c r="AW25" i="3"/>
  <c r="BA18" i="3"/>
  <c r="AN43" i="3"/>
  <c r="AN38" i="3"/>
  <c r="AF30" i="3"/>
  <c r="AV43" i="3"/>
  <c r="AV38" i="3"/>
  <c r="AZ26" i="3"/>
  <c r="AZ22" i="3"/>
  <c r="AR18" i="3"/>
  <c r="AM43" i="3"/>
  <c r="AM41" i="3"/>
  <c r="AI38" i="3"/>
  <c r="AM32" i="3"/>
  <c r="AE30" i="3"/>
  <c r="AU45" i="3"/>
  <c r="AY42" i="3"/>
  <c r="AQ41" i="3"/>
  <c r="AQ38" i="3"/>
  <c r="AU32" i="3"/>
  <c r="AY26" i="3"/>
  <c r="AY24" i="3"/>
  <c r="AQ22" i="3"/>
  <c r="AU18" i="3"/>
  <c r="AH45" i="3"/>
  <c r="AL42" i="3"/>
  <c r="AD41" i="3"/>
  <c r="AD38" i="3"/>
  <c r="AH32" i="3"/>
  <c r="AL26" i="3"/>
  <c r="AO24" i="3"/>
  <c r="AG22" i="3"/>
  <c r="AK18" i="3"/>
  <c r="X17" i="3"/>
  <c r="V19" i="3"/>
  <c r="U24" i="3"/>
  <c r="W26" i="3"/>
  <c r="AB30" i="3"/>
  <c r="X35" i="3"/>
  <c r="AA38" i="3"/>
  <c r="U41" i="3"/>
  <c r="Z42" i="3"/>
  <c r="AN24" i="3"/>
  <c r="AJ22" i="3"/>
  <c r="AF19" i="3"/>
  <c r="AN17" i="3"/>
  <c r="Y17" i="3"/>
  <c r="S19" i="3"/>
  <c r="Y22" i="3"/>
  <c r="S25" i="3"/>
  <c r="X26" i="3"/>
  <c r="R32" i="3"/>
  <c r="Y35" i="3"/>
  <c r="U39" i="3"/>
  <c r="Z41" i="3"/>
  <c r="T43" i="3"/>
  <c r="AI24" i="3"/>
  <c r="AE22" i="3"/>
  <c r="AM18" i="3"/>
  <c r="AI17" i="3"/>
  <c r="Z31" i="3"/>
  <c r="AU28" i="3"/>
  <c r="AI28" i="3"/>
  <c r="BB35" i="3"/>
  <c r="AT19" i="3"/>
  <c r="AG39" i="3"/>
  <c r="BA43" i="3"/>
  <c r="AS30" i="3"/>
  <c r="AS17" i="3"/>
  <c r="AJ35" i="3"/>
  <c r="AR41" i="3"/>
  <c r="AR25" i="3"/>
  <c r="AR17" i="3"/>
  <c r="AI39" i="3"/>
  <c r="AM30" i="3"/>
  <c r="AY43" i="3"/>
  <c r="AQ39" i="3"/>
  <c r="AU30" i="3"/>
  <c r="AQ24" i="3"/>
  <c r="AU17" i="3"/>
  <c r="AL41" i="3"/>
  <c r="AH35" i="3"/>
  <c r="AL25" i="3"/>
  <c r="AG19" i="3"/>
  <c r="U18" i="3"/>
  <c r="V25" i="3"/>
  <c r="Y32" i="3"/>
  <c r="X39" i="3"/>
  <c r="AJ25" i="3"/>
  <c r="AN19" i="3"/>
  <c r="AF17" i="3"/>
  <c r="AA19" i="3"/>
  <c r="AA25" i="3"/>
  <c r="Z32" i="3"/>
  <c r="R41" i="3"/>
  <c r="AE25" i="3"/>
  <c r="AI19" i="3"/>
  <c r="R17" i="3"/>
  <c r="AA18" i="3"/>
  <c r="R22" i="3"/>
  <c r="W24" i="3"/>
  <c r="AB25" i="3"/>
  <c r="AV31" i="3"/>
  <c r="AG29" i="3"/>
  <c r="AQ28" i="3"/>
  <c r="AT30" i="3"/>
  <c r="AK45" i="3"/>
  <c r="AK32" i="3"/>
  <c r="AS41" i="3"/>
  <c r="AW24" i="3"/>
  <c r="AJ42" i="3"/>
  <c r="AN26" i="3"/>
  <c r="AV35" i="3"/>
  <c r="AZ19" i="3"/>
  <c r="AI43" i="3"/>
  <c r="AE38" i="3"/>
  <c r="AI26" i="3"/>
  <c r="AU42" i="3"/>
  <c r="AY35" i="3"/>
  <c r="AQ26" i="3"/>
  <c r="AY19" i="3"/>
  <c r="AD45" i="3"/>
  <c r="AH39" i="3"/>
  <c r="AD32" i="3"/>
  <c r="AK24" i="3"/>
  <c r="AO17" i="3"/>
  <c r="Z19" i="3"/>
  <c r="AA26" i="3"/>
  <c r="AB35" i="3"/>
  <c r="Y41" i="3"/>
  <c r="AJ24" i="3"/>
  <c r="AN18" i="3"/>
  <c r="R18" i="3"/>
  <c r="R24" i="3"/>
  <c r="AB26" i="3"/>
  <c r="T38" i="3"/>
  <c r="S42" i="3"/>
  <c r="AE24" i="3"/>
  <c r="AI18" i="3"/>
  <c r="Z17" i="3"/>
  <c r="T19" i="3"/>
  <c r="V22" i="3"/>
  <c r="AA24" i="3"/>
  <c r="U26" i="3"/>
  <c r="Z30" i="3"/>
  <c r="R35" i="3"/>
  <c r="Y38" i="3"/>
  <c r="S41" i="3"/>
  <c r="AL24" i="3"/>
  <c r="AH22" i="3"/>
  <c r="AD19" i="3"/>
  <c r="AL17" i="3"/>
  <c r="W17" i="3"/>
  <c r="AB18" i="3"/>
  <c r="W22" i="3"/>
  <c r="AB24" i="3"/>
  <c r="V26" i="3"/>
  <c r="AA30" i="3"/>
  <c r="S35" i="3"/>
  <c r="V38" i="3"/>
  <c r="AA39" i="3"/>
  <c r="U42" i="3"/>
  <c r="X43" i="3"/>
  <c r="Z45" i="3"/>
  <c r="Q22" i="3"/>
  <c r="S45" i="3"/>
  <c r="Q38" i="3"/>
  <c r="X45" i="3"/>
  <c r="AA43" i="3"/>
  <c r="U43" i="3"/>
  <c r="Q19" i="3"/>
  <c r="Q32" i="3"/>
  <c r="AQ31" i="3"/>
  <c r="P33" i="3"/>
  <c r="AC21" i="3"/>
  <c r="S26" i="3"/>
  <c r="Y24" i="3"/>
  <c r="T22" i="3"/>
  <c r="Y18" i="3"/>
  <c r="T17" i="3"/>
  <c r="AG18" i="3"/>
  <c r="AK19" i="3"/>
  <c r="AO22" i="3"/>
  <c r="AG25" i="3"/>
  <c r="AH26" i="3"/>
  <c r="AL30" i="3"/>
  <c r="AD35" i="3"/>
  <c r="AH38" i="3"/>
  <c r="AL39" i="3"/>
  <c r="AD42" i="3"/>
  <c r="AH43" i="3"/>
  <c r="AL45" i="3"/>
  <c r="AQ18" i="3"/>
  <c r="AU19" i="3"/>
  <c r="AY22" i="3"/>
  <c r="AQ25" i="3"/>
  <c r="AU26" i="3"/>
  <c r="AY30" i="3"/>
  <c r="AQ35" i="3"/>
  <c r="AU38" i="3"/>
  <c r="AY39" i="3"/>
  <c r="AQ42" i="3"/>
  <c r="AU43" i="3"/>
  <c r="AY45" i="3"/>
  <c r="AM26" i="3"/>
  <c r="AE32" i="3"/>
  <c r="AI35" i="3"/>
  <c r="AM38" i="3"/>
  <c r="AE41" i="3"/>
  <c r="AE43" i="3"/>
  <c r="AM45" i="3"/>
  <c r="AV18" i="3"/>
  <c r="AV22" i="3"/>
  <c r="AV25" i="3"/>
  <c r="AR32" i="3"/>
  <c r="AZ38" i="3"/>
  <c r="AV42" i="3"/>
  <c r="AN25" i="3"/>
  <c r="AJ32" i="3"/>
  <c r="AF39" i="3"/>
  <c r="AN42" i="3"/>
  <c r="AW17" i="3"/>
  <c r="AS22" i="3"/>
  <c r="BA25" i="3"/>
  <c r="AW32" i="3"/>
  <c r="AS39" i="3"/>
  <c r="BA42" i="3"/>
  <c r="AG26" i="3"/>
  <c r="AO32" i="3"/>
  <c r="AK39" i="3"/>
  <c r="AG43" i="3"/>
  <c r="BB17" i="3"/>
  <c r="AX22" i="3"/>
  <c r="AT26" i="3"/>
  <c r="BB32" i="3"/>
  <c r="AT41" i="3"/>
  <c r="BA28" i="3"/>
  <c r="AG28" i="3"/>
  <c r="AF29" i="3"/>
  <c r="AV28" i="3"/>
  <c r="AC36" i="3"/>
  <c r="AC34" i="3"/>
  <c r="AP21" i="3"/>
  <c r="BC34" i="3"/>
  <c r="AL23" i="3"/>
  <c r="AK23" i="3"/>
  <c r="Q23" i="3"/>
  <c r="P21" i="3"/>
  <c r="P34" i="3"/>
  <c r="P36" i="3"/>
  <c r="P44" i="3"/>
  <c r="AC33" i="3"/>
  <c r="AP33" i="3"/>
  <c r="AP36" i="3"/>
  <c r="AP44" i="3"/>
  <c r="BC33" i="3"/>
  <c r="BC44" i="3"/>
  <c r="C37" i="4"/>
  <c r="AT7" i="3"/>
  <c r="AH7" i="3"/>
  <c r="AS7" i="3"/>
  <c r="AI7" i="3"/>
  <c r="Y3" i="3"/>
  <c r="AE3" i="3"/>
  <c r="AD53" i="3"/>
  <c r="AS23" i="3"/>
  <c r="AI31" i="3"/>
  <c r="AQ23" i="3"/>
  <c r="W31" i="3"/>
  <c r="AW31" i="3"/>
  <c r="T23" i="3"/>
  <c r="AO23" i="3"/>
  <c r="AK31" i="3"/>
  <c r="W29" i="3"/>
  <c r="AT28" i="3"/>
  <c r="AZ29" i="3"/>
  <c r="W28" i="3"/>
  <c r="AU29" i="3"/>
  <c r="AR28" i="3"/>
  <c r="AS28" i="3"/>
  <c r="U28" i="3"/>
  <c r="AI29" i="3"/>
  <c r="AH28" i="3"/>
  <c r="T29" i="3"/>
  <c r="AL29" i="3"/>
  <c r="AO29" i="3"/>
  <c r="X29" i="3"/>
  <c r="AK28" i="3"/>
  <c r="V28" i="3"/>
  <c r="AJ29" i="3"/>
  <c r="AN28" i="3"/>
  <c r="BB45" i="3"/>
  <c r="AX43" i="3"/>
  <c r="AT42" i="3"/>
  <c r="BB39" i="3"/>
  <c r="Q53" i="3"/>
  <c r="Z23" i="3"/>
  <c r="U23" i="3"/>
  <c r="AR31" i="3"/>
  <c r="AA23" i="3"/>
  <c r="AF31" i="3"/>
  <c r="BA31" i="3"/>
  <c r="X23" i="3"/>
  <c r="AD23" i="3"/>
  <c r="T31" i="3"/>
  <c r="AO31" i="3"/>
  <c r="S29" i="3"/>
  <c r="AT29" i="3"/>
  <c r="AV29" i="3"/>
  <c r="S28" i="3"/>
  <c r="AD29" i="3"/>
  <c r="AX29" i="3"/>
  <c r="X28" i="3"/>
  <c r="AH29" i="3"/>
  <c r="AJ28" i="3"/>
  <c r="Z29" i="3"/>
  <c r="AK29" i="3"/>
  <c r="AE28" i="3"/>
  <c r="R28" i="3"/>
  <c r="U29" i="3"/>
  <c r="AB29" i="3"/>
  <c r="AM28" i="3"/>
  <c r="AN29" i="3"/>
  <c r="BA29" i="3"/>
  <c r="AX45" i="3"/>
  <c r="AT43" i="3"/>
  <c r="BB41" i="3"/>
  <c r="AX39" i="3"/>
  <c r="S23" i="3"/>
  <c r="AZ31" i="3"/>
  <c r="S31" i="3"/>
  <c r="BB31" i="3"/>
  <c r="AX28" i="3"/>
  <c r="AA28" i="3"/>
  <c r="AY29" i="3"/>
  <c r="Q28" i="3"/>
  <c r="R29" i="3"/>
  <c r="AB28" i="3"/>
  <c r="AM29" i="3"/>
  <c r="T28" i="3"/>
  <c r="AF28" i="3"/>
  <c r="AX42" i="3"/>
  <c r="BB38" i="3"/>
  <c r="AX35" i="3"/>
  <c r="AT32" i="3"/>
  <c r="BB26" i="3"/>
  <c r="AX25" i="3"/>
  <c r="AT24" i="3"/>
  <c r="BB19" i="3"/>
  <c r="AX18" i="3"/>
  <c r="AT17" i="3"/>
  <c r="AO43" i="3"/>
  <c r="AK42" i="3"/>
  <c r="AG41" i="3"/>
  <c r="AO38" i="3"/>
  <c r="AK35" i="3"/>
  <c r="AG32" i="3"/>
  <c r="AO26" i="3"/>
  <c r="BA45" i="3"/>
  <c r="AW43" i="3"/>
  <c r="AS42" i="3"/>
  <c r="BA39" i="3"/>
  <c r="AW38" i="3"/>
  <c r="AS35" i="3"/>
  <c r="BA30" i="3"/>
  <c r="AW26" i="3"/>
  <c r="AS25" i="3"/>
  <c r="BA22" i="3"/>
  <c r="AW19" i="3"/>
  <c r="AS18" i="3"/>
  <c r="AN45" i="3"/>
  <c r="AJ43" i="3"/>
  <c r="AF42" i="3"/>
  <c r="AN39" i="3"/>
  <c r="AJ38" i="3"/>
  <c r="AF35" i="3"/>
  <c r="AN30" i="3"/>
  <c r="AJ26" i="3"/>
  <c r="AV45" i="3"/>
  <c r="AR43" i="3"/>
  <c r="AZ41" i="3"/>
  <c r="AV39" i="3"/>
  <c r="AR38" i="3"/>
  <c r="AZ32" i="3"/>
  <c r="AV30" i="3"/>
  <c r="AR26" i="3"/>
  <c r="AZ24" i="3"/>
  <c r="AQ53" i="3"/>
  <c r="Y31" i="3"/>
  <c r="AN23" i="3"/>
  <c r="AJ31" i="3"/>
  <c r="AG23" i="3"/>
  <c r="X31" i="3"/>
  <c r="Y23" i="3"/>
  <c r="BB29" i="3"/>
  <c r="AZ28" i="3"/>
  <c r="AO28" i="3"/>
  <c r="AD28" i="3"/>
  <c r="Y28" i="3"/>
  <c r="AW28" i="3"/>
  <c r="AL28" i="3"/>
  <c r="AQ29" i="3"/>
  <c r="AT45" i="3"/>
  <c r="AX41" i="3"/>
  <c r="AX38" i="3"/>
  <c r="AT35" i="3"/>
  <c r="BB30" i="3"/>
  <c r="AX26" i="3"/>
  <c r="AT25" i="3"/>
  <c r="BB22" i="3"/>
  <c r="AX19" i="3"/>
  <c r="AT18" i="3"/>
  <c r="AO45" i="3"/>
  <c r="AK43" i="3"/>
  <c r="AG42" i="3"/>
  <c r="AO39" i="3"/>
  <c r="AK38" i="3"/>
  <c r="AG35" i="3"/>
  <c r="AO30" i="3"/>
  <c r="AK26" i="3"/>
  <c r="AW45" i="3"/>
  <c r="AS43" i="3"/>
  <c r="BA41" i="3"/>
  <c r="AW39" i="3"/>
  <c r="AS38" i="3"/>
  <c r="BA32" i="3"/>
  <c r="AW30" i="3"/>
  <c r="AS26" i="3"/>
  <c r="BA24" i="3"/>
  <c r="AW22" i="3"/>
  <c r="AS19" i="3"/>
  <c r="BA17" i="3"/>
  <c r="AJ45" i="3"/>
  <c r="AF43" i="3"/>
  <c r="AN41" i="3"/>
  <c r="AJ39" i="3"/>
  <c r="AF38" i="3"/>
  <c r="AN32" i="3"/>
  <c r="AJ30" i="3"/>
  <c r="AF26" i="3"/>
  <c r="AR45" i="3"/>
  <c r="AZ42" i="3"/>
  <c r="AV41" i="3"/>
  <c r="AR39" i="3"/>
  <c r="AZ35" i="3"/>
  <c r="AV32" i="3"/>
  <c r="AR30" i="3"/>
  <c r="AZ25" i="3"/>
  <c r="AV24" i="3"/>
  <c r="AR22" i="3"/>
  <c r="AZ18" i="3"/>
  <c r="AV17" i="3"/>
  <c r="AE45" i="3"/>
  <c r="AM42" i="3"/>
  <c r="AI41" i="3"/>
  <c r="S6" i="1"/>
  <c r="Y5" i="3"/>
  <c r="AL1" i="1"/>
  <c r="W54" i="14"/>
  <c r="S54" i="14"/>
  <c r="T54" i="14"/>
  <c r="W49" i="14"/>
  <c r="T49" i="14"/>
  <c r="S49" i="14"/>
  <c r="W41" i="14"/>
  <c r="T41" i="14"/>
  <c r="S41" i="14"/>
  <c r="T39" i="14"/>
  <c r="S39" i="14"/>
  <c r="W39" i="14"/>
  <c r="W28" i="14"/>
  <c r="T28" i="14"/>
  <c r="S28" i="14"/>
  <c r="S10" i="14"/>
  <c r="T10" i="14"/>
  <c r="W10" i="14"/>
  <c r="AK1" i="3"/>
  <c r="Y52" i="14"/>
  <c r="Z52" i="14"/>
  <c r="Z48" i="14"/>
  <c r="Y48" i="14"/>
  <c r="W45" i="14"/>
  <c r="S45" i="14"/>
  <c r="T45" i="14"/>
  <c r="W37" i="14"/>
  <c r="T37" i="14"/>
  <c r="S37" i="14"/>
  <c r="W34" i="14"/>
  <c r="S34" i="14"/>
  <c r="T34" i="14"/>
  <c r="S22" i="14"/>
  <c r="T22" i="14"/>
  <c r="W22" i="14"/>
  <c r="AN1" i="3"/>
  <c r="AJ1" i="1"/>
  <c r="W52" i="14"/>
  <c r="T52" i="14"/>
  <c r="S52" i="14"/>
  <c r="W48" i="14"/>
  <c r="T48" i="14"/>
  <c r="S48" i="14"/>
  <c r="W40" i="14"/>
  <c r="S40" i="14"/>
  <c r="T40" i="14"/>
  <c r="T29" i="14"/>
  <c r="S29" i="14"/>
  <c r="W29" i="14"/>
  <c r="T26" i="14"/>
  <c r="S26" i="14"/>
  <c r="W26" i="14"/>
  <c r="Z54" i="14"/>
  <c r="Y54" i="14"/>
  <c r="Y49" i="14"/>
  <c r="Z49" i="14"/>
  <c r="W46" i="14"/>
  <c r="T46" i="14"/>
  <c r="S46" i="14"/>
  <c r="W43" i="14"/>
  <c r="T43" i="14"/>
  <c r="S43" i="14"/>
  <c r="T36" i="14"/>
  <c r="S36" i="14"/>
  <c r="W36" i="14"/>
  <c r="T23" i="14"/>
  <c r="S23" i="14"/>
  <c r="W23" i="14"/>
  <c r="S21" i="14"/>
  <c r="T21" i="14" s="1"/>
  <c r="W21" i="14"/>
  <c r="AV1" i="3"/>
  <c r="AR1" i="3"/>
  <c r="AI1" i="3"/>
  <c r="AE1" i="3"/>
  <c r="W47" i="14"/>
  <c r="S47" i="14"/>
  <c r="T47" i="14"/>
  <c r="Z43" i="14"/>
  <c r="Y43" i="14"/>
  <c r="W42" i="14"/>
  <c r="T42" i="14"/>
  <c r="S42" i="14"/>
  <c r="Z39" i="14"/>
  <c r="Y39" i="14"/>
  <c r="S38" i="14"/>
  <c r="T38" i="14"/>
  <c r="Y34" i="14"/>
  <c r="Z34" i="14"/>
  <c r="T30" i="14"/>
  <c r="S30" i="14"/>
  <c r="Z26" i="14"/>
  <c r="Y26" i="14"/>
  <c r="S25" i="14"/>
  <c r="T25" i="14" s="1"/>
  <c r="Y21" i="14"/>
  <c r="Z21" i="14" s="1"/>
  <c r="T17" i="14"/>
  <c r="S17" i="14"/>
  <c r="J2" i="18"/>
  <c r="F1" i="17"/>
  <c r="AC44" i="3"/>
  <c r="S6" i="14"/>
  <c r="T6" i="14"/>
  <c r="W6" i="14"/>
  <c r="T13" i="14"/>
  <c r="S13" i="14"/>
  <c r="W13" i="14"/>
  <c r="W32" i="14"/>
  <c r="S32" i="14"/>
  <c r="T32" i="14"/>
  <c r="W33" i="14"/>
  <c r="T33" i="14"/>
  <c r="S33" i="14"/>
  <c r="AE34" i="2"/>
  <c r="BE31" i="2"/>
  <c r="AE28" i="2"/>
  <c r="BE27" i="2"/>
  <c r="AR27" i="2"/>
  <c r="AE27" i="2"/>
  <c r="AD31" i="3"/>
  <c r="AU31" i="3"/>
  <c r="AE23" i="3"/>
  <c r="AV23" i="3"/>
  <c r="W23" i="3"/>
  <c r="AW23" i="3"/>
  <c r="AH23" i="3"/>
  <c r="AE31" i="3"/>
  <c r="Q31" i="3"/>
  <c r="AH31" i="3"/>
  <c r="AY31" i="3"/>
  <c r="R23" i="3"/>
  <c r="AI23" i="3"/>
  <c r="AZ23" i="3"/>
  <c r="AF23" i="3"/>
  <c r="AT23" i="3"/>
  <c r="AU23" i="3"/>
  <c r="R31" i="3"/>
  <c r="U31" i="3"/>
  <c r="AL31" i="3"/>
  <c r="V23" i="3"/>
  <c r="AM23" i="3"/>
  <c r="AJ23" i="3"/>
  <c r="AX23" i="3"/>
  <c r="V31" i="3"/>
  <c r="AM31" i="3"/>
  <c r="BA23" i="3"/>
  <c r="AA31" i="3"/>
  <c r="AS31" i="3"/>
  <c r="AB23" i="3"/>
  <c r="BB23" i="3"/>
  <c r="AB31" i="3"/>
  <c r="AT31" i="3"/>
  <c r="Q5" i="1"/>
  <c r="Y1" i="1"/>
  <c r="W1" i="1"/>
  <c r="AH1" i="3"/>
  <c r="S5" i="14"/>
  <c r="T5" i="14" s="1"/>
  <c r="W25" i="14"/>
  <c r="Y45" i="14"/>
  <c r="Z45" i="14"/>
  <c r="Y40" i="14"/>
  <c r="Z40" i="14"/>
  <c r="Z36" i="14"/>
  <c r="Y36" i="14"/>
  <c r="Z28" i="14"/>
  <c r="Y28" i="14"/>
  <c r="Z22" i="14"/>
  <c r="Y22" i="14"/>
  <c r="Z33" i="14"/>
  <c r="Y33" i="14"/>
  <c r="AE36" i="2"/>
  <c r="R36" i="2"/>
  <c r="R33" i="2"/>
  <c r="Z35" i="14"/>
  <c r="Y35" i="14"/>
  <c r="AE32" i="2"/>
  <c r="R32" i="2"/>
  <c r="BE30" i="2"/>
  <c r="R30" i="2"/>
  <c r="AE30" i="2"/>
  <c r="AU1" i="2"/>
  <c r="AS1" i="19" s="1"/>
  <c r="I2" i="18"/>
  <c r="E1" i="17"/>
  <c r="W30" i="14"/>
  <c r="Z46" i="14"/>
  <c r="Y46" i="14"/>
  <c r="Z41" i="14"/>
  <c r="Y41" i="14"/>
  <c r="Z37" i="14"/>
  <c r="Y37" i="14"/>
  <c r="Y29" i="14"/>
  <c r="Z29" i="14"/>
  <c r="Z23" i="14"/>
  <c r="Y23" i="14"/>
  <c r="Y10" i="14"/>
  <c r="Z10" i="14"/>
  <c r="G1" i="17"/>
  <c r="AP14" i="3"/>
  <c r="AP34" i="3"/>
  <c r="BC21" i="3"/>
  <c r="BC36" i="3"/>
  <c r="BC50" i="3"/>
  <c r="AR44" i="2"/>
  <c r="AR42" i="2"/>
  <c r="R42" i="2"/>
  <c r="Y6" i="14"/>
  <c r="Z6" i="14" s="1"/>
  <c r="Z13" i="14"/>
  <c r="Y13" i="14"/>
  <c r="BE39" i="2"/>
  <c r="Z32" i="14"/>
  <c r="Y32" i="14"/>
  <c r="R37" i="2"/>
  <c r="AR34" i="2"/>
  <c r="W27" i="14"/>
  <c r="S27" i="14"/>
  <c r="T27" i="14"/>
  <c r="Z27" i="14"/>
  <c r="Y27" i="14"/>
  <c r="AE29" i="2"/>
  <c r="R29" i="2"/>
  <c r="H2" i="18"/>
  <c r="AA1" i="3"/>
  <c r="AF1" i="3"/>
  <c r="W17" i="14"/>
  <c r="Z47" i="14"/>
  <c r="Y47" i="14"/>
  <c r="Z42" i="14"/>
  <c r="Y42" i="14"/>
  <c r="Y38" i="14"/>
  <c r="Z38" i="14"/>
  <c r="Z30" i="14"/>
  <c r="Y30" i="14"/>
  <c r="Y25" i="14"/>
  <c r="Z25" i="14" s="1"/>
  <c r="Z17" i="14"/>
  <c r="Y17" i="14"/>
  <c r="AR40" i="2"/>
  <c r="AE40" i="2"/>
  <c r="R38" i="2"/>
  <c r="BE35" i="2"/>
  <c r="R35" i="2"/>
  <c r="R27" i="2"/>
  <c r="D1" i="17"/>
  <c r="Y5" i="14"/>
  <c r="Z5" i="14" s="1"/>
  <c r="G35" i="17"/>
  <c r="G36" i="17" s="1"/>
  <c r="AP9" i="1"/>
  <c r="O12" i="14" s="1"/>
  <c r="T35" i="14"/>
  <c r="S35" i="14"/>
  <c r="G51" i="17"/>
  <c r="G52" i="17" s="1"/>
  <c r="X7" i="3"/>
  <c r="AO3" i="3"/>
  <c r="AU3" i="3"/>
  <c r="BA7" i="3"/>
  <c r="W7" i="3"/>
  <c r="S3" i="3"/>
  <c r="AN3" i="3"/>
  <c r="AV3" i="3"/>
  <c r="BB7" i="3"/>
  <c r="V7" i="3"/>
  <c r="R3" i="3"/>
  <c r="AM3" i="3"/>
  <c r="AW3" i="3"/>
  <c r="AY7" i="3"/>
  <c r="U7" i="3"/>
  <c r="AL3" i="3"/>
  <c r="AX3" i="3"/>
  <c r="AZ7" i="3"/>
  <c r="X3" i="3"/>
  <c r="AK3" i="3"/>
  <c r="AY3" i="3"/>
  <c r="S7" i="3"/>
  <c r="AN7" i="3"/>
  <c r="AJ3" i="3"/>
  <c r="AZ3" i="3"/>
  <c r="R7" i="3"/>
  <c r="AM7" i="3"/>
  <c r="AI3" i="3"/>
  <c r="BA3" i="3"/>
  <c r="Q7" i="3"/>
  <c r="AL7" i="3"/>
  <c r="AH3" i="3"/>
  <c r="BB3" i="3"/>
  <c r="AG7" i="3"/>
  <c r="AQ3" i="3"/>
  <c r="AW7" i="3"/>
  <c r="AA7" i="3"/>
  <c r="W3" i="3"/>
  <c r="AF7" i="3"/>
  <c r="AR3" i="3"/>
  <c r="AX7" i="3"/>
  <c r="Z7" i="3"/>
  <c r="V3" i="3"/>
  <c r="AE7" i="3"/>
  <c r="AS3" i="3"/>
  <c r="AU7" i="3"/>
  <c r="Y7" i="3"/>
  <c r="U3" i="3"/>
  <c r="AD7" i="3"/>
  <c r="AT3" i="3"/>
  <c r="AV7" i="3"/>
  <c r="AR7" i="3"/>
  <c r="Z3" i="3"/>
  <c r="AJ7" i="3"/>
  <c r="AG3" i="3"/>
  <c r="AD3" i="3"/>
  <c r="AQ7" i="3"/>
  <c r="AA3" i="3"/>
  <c r="T3" i="3"/>
  <c r="AC9" i="1"/>
  <c r="Q38" i="14"/>
  <c r="N38" i="14"/>
  <c r="M38" i="14"/>
  <c r="Q33" i="14"/>
  <c r="N33" i="14"/>
  <c r="M33" i="14"/>
  <c r="N32" i="14"/>
  <c r="M32" i="14"/>
  <c r="Q35" i="14"/>
  <c r="N35" i="14"/>
  <c r="M35" i="14"/>
  <c r="Q49" i="14"/>
  <c r="N49" i="14"/>
  <c r="M49" i="14"/>
  <c r="Q25" i="14"/>
  <c r="M25" i="14"/>
  <c r="N25" i="14" s="1"/>
  <c r="Q5" i="14"/>
  <c r="M5" i="14"/>
  <c r="N5" i="14" s="1"/>
  <c r="Q27" i="14"/>
  <c r="M27" i="14"/>
  <c r="N27" i="14"/>
  <c r="Q54" i="14"/>
  <c r="M54" i="14"/>
  <c r="N54" i="14" s="1"/>
  <c r="Q47" i="14"/>
  <c r="M47" i="14"/>
  <c r="N47" i="14"/>
  <c r="Q45" i="14"/>
  <c r="N45" i="14"/>
  <c r="M45" i="14"/>
  <c r="Q42" i="14"/>
  <c r="M42" i="14"/>
  <c r="N42" i="14"/>
  <c r="Q40" i="14"/>
  <c r="M40" i="14"/>
  <c r="N40" i="14"/>
  <c r="Q36" i="14"/>
  <c r="M36" i="14"/>
  <c r="N36" i="14"/>
  <c r="Q30" i="14"/>
  <c r="N30" i="14"/>
  <c r="M30" i="14"/>
  <c r="Q28" i="14"/>
  <c r="N28" i="14"/>
  <c r="M28" i="14"/>
  <c r="Q22" i="14"/>
  <c r="N22" i="14"/>
  <c r="M22" i="14"/>
  <c r="Q17" i="14"/>
  <c r="N17" i="14"/>
  <c r="M17" i="14"/>
  <c r="Q6" i="14"/>
  <c r="M6" i="14"/>
  <c r="N6" i="14"/>
  <c r="Q13" i="14"/>
  <c r="N13" i="14"/>
  <c r="M13" i="14"/>
  <c r="Q10" i="14"/>
  <c r="M10" i="14"/>
  <c r="N10" i="14"/>
  <c r="Q52" i="14"/>
  <c r="N52" i="14"/>
  <c r="M52" i="14"/>
  <c r="Q48" i="14"/>
  <c r="N48" i="14"/>
  <c r="M48" i="14"/>
  <c r="Q46" i="14"/>
  <c r="N46" i="14"/>
  <c r="M46" i="14"/>
  <c r="Q43" i="14"/>
  <c r="N43" i="14"/>
  <c r="M43" i="14"/>
  <c r="Q41" i="14"/>
  <c r="N41" i="14"/>
  <c r="M41" i="14"/>
  <c r="Q39" i="14"/>
  <c r="N39" i="14"/>
  <c r="M39" i="14"/>
  <c r="Q37" i="14"/>
  <c r="N37" i="14"/>
  <c r="M37" i="14"/>
  <c r="Q34" i="14"/>
  <c r="M34" i="14"/>
  <c r="N34" i="14"/>
  <c r="Q29" i="14"/>
  <c r="N29" i="14"/>
  <c r="M29" i="14"/>
  <c r="Q26" i="14"/>
  <c r="N26" i="14"/>
  <c r="M26" i="14"/>
  <c r="Q23" i="14"/>
  <c r="N23" i="14"/>
  <c r="M23" i="14"/>
  <c r="Q21" i="14"/>
  <c r="M21" i="14"/>
  <c r="N21" i="14" s="1"/>
  <c r="G27" i="14"/>
  <c r="H27" i="14" s="1"/>
  <c r="K27" i="14"/>
  <c r="BC9" i="1"/>
  <c r="K21" i="14"/>
  <c r="G21" i="14"/>
  <c r="H21" i="14" s="1"/>
  <c r="K23" i="14"/>
  <c r="G23" i="14"/>
  <c r="H23" i="14" s="1"/>
  <c r="K26" i="14"/>
  <c r="G26" i="14"/>
  <c r="H26" i="14" s="1"/>
  <c r="K29" i="14"/>
  <c r="G29" i="14"/>
  <c r="H29" i="14" s="1"/>
  <c r="K34" i="14"/>
  <c r="G34" i="14"/>
  <c r="H34" i="14" s="1"/>
  <c r="K37" i="14"/>
  <c r="G37" i="14"/>
  <c r="H37" i="14" s="1"/>
  <c r="K39" i="14"/>
  <c r="G39" i="14"/>
  <c r="H39" i="14" s="1"/>
  <c r="K41" i="14"/>
  <c r="G41" i="14"/>
  <c r="H41" i="14" s="1"/>
  <c r="K43" i="14"/>
  <c r="G43" i="14"/>
  <c r="H43" i="14" s="1"/>
  <c r="K46" i="14"/>
  <c r="G46" i="14"/>
  <c r="H46" i="14" s="1"/>
  <c r="K48" i="14"/>
  <c r="G48" i="14"/>
  <c r="H48" i="14" s="1"/>
  <c r="K52" i="14"/>
  <c r="G52" i="14"/>
  <c r="H52" i="14" s="1"/>
  <c r="K32" i="14"/>
  <c r="G32" i="14"/>
  <c r="H32" i="14" s="1"/>
  <c r="K10" i="14"/>
  <c r="G10" i="14"/>
  <c r="H10" i="14" s="1"/>
  <c r="K17" i="14"/>
  <c r="G17" i="14"/>
  <c r="H17" i="14" s="1"/>
  <c r="K22" i="14"/>
  <c r="G22" i="14"/>
  <c r="H22" i="14" s="1"/>
  <c r="K25" i="14"/>
  <c r="G25" i="14"/>
  <c r="H25" i="14" s="1"/>
  <c r="K28" i="14"/>
  <c r="G28" i="14"/>
  <c r="H28" i="14" s="1"/>
  <c r="K30" i="14"/>
  <c r="G30" i="14"/>
  <c r="H30" i="14" s="1"/>
  <c r="K36" i="14"/>
  <c r="G36" i="14"/>
  <c r="H36" i="14" s="1"/>
  <c r="K38" i="14"/>
  <c r="G38" i="14"/>
  <c r="H38" i="14" s="1"/>
  <c r="K40" i="14"/>
  <c r="G40" i="14"/>
  <c r="H40" i="14" s="1"/>
  <c r="K42" i="14"/>
  <c r="G42" i="14"/>
  <c r="H42" i="14" s="1"/>
  <c r="K45" i="14"/>
  <c r="G45" i="14"/>
  <c r="H45" i="14" s="1"/>
  <c r="K47" i="14"/>
  <c r="G47" i="14"/>
  <c r="H47" i="14" s="1"/>
  <c r="K49" i="14"/>
  <c r="G49" i="14"/>
  <c r="K54" i="14"/>
  <c r="G54" i="14"/>
  <c r="H54" i="14" s="1"/>
  <c r="K33" i="14"/>
  <c r="G33" i="14"/>
  <c r="K35" i="14"/>
  <c r="G35" i="14"/>
  <c r="H35" i="14" s="1"/>
  <c r="K13" i="14"/>
  <c r="G13" i="14"/>
  <c r="H13" i="14" s="1"/>
  <c r="AB7" i="3"/>
  <c r="F18" i="17"/>
  <c r="AK7" i="3"/>
  <c r="AB3" i="3"/>
  <c r="AO7" i="3"/>
  <c r="T7" i="3"/>
  <c r="G11" i="17"/>
  <c r="F10" i="17"/>
  <c r="F12" i="17" s="1"/>
  <c r="F64" i="17" s="1"/>
  <c r="G44" i="17"/>
  <c r="F36" i="17"/>
  <c r="F44" i="17"/>
  <c r="F52" i="17"/>
  <c r="F19" i="17"/>
  <c r="E19" i="17"/>
  <c r="G19" i="17" s="1"/>
  <c r="D18" i="17"/>
  <c r="D20" i="17" s="1"/>
  <c r="D8" i="5"/>
  <c r="AN5" i="3"/>
  <c r="AR5" i="3"/>
  <c r="F6" i="1"/>
  <c r="AA6" i="1"/>
  <c r="BB6" i="1"/>
  <c r="K6" i="1"/>
  <c r="W5" i="14"/>
  <c r="P9" i="1"/>
  <c r="D5" i="5"/>
  <c r="J13" i="4"/>
  <c r="F22" i="4"/>
  <c r="F13" i="4"/>
  <c r="F38" i="4" s="1"/>
  <c r="D13" i="4"/>
  <c r="D38" i="4" s="1"/>
  <c r="H13" i="4"/>
  <c r="D17" i="5"/>
  <c r="E17" i="5" s="1"/>
  <c r="E39" i="5" s="1"/>
  <c r="E18" i="17"/>
  <c r="E20" i="17" s="1"/>
  <c r="E26" i="17"/>
  <c r="G10" i="17"/>
  <c r="E10" i="17"/>
  <c r="E12" i="17" s="1"/>
  <c r="D12" i="17"/>
  <c r="D64" i="17" s="1"/>
  <c r="D44" i="17"/>
  <c r="D52" i="17"/>
  <c r="D36" i="17"/>
  <c r="G18" i="17"/>
  <c r="G26" i="17"/>
  <c r="Q52" i="3" l="1"/>
  <c r="AC52" i="3" s="1"/>
  <c r="AR52" i="3"/>
  <c r="AE52" i="3"/>
  <c r="K52" i="3"/>
  <c r="P52" i="3" s="1"/>
  <c r="P11" i="3"/>
  <c r="AE45" i="2"/>
  <c r="BE45" i="2"/>
  <c r="R45" i="2"/>
  <c r="AR45" i="2"/>
  <c r="BB13" i="1"/>
  <c r="AI6" i="1"/>
  <c r="AI13" i="1"/>
  <c r="AH5" i="3"/>
  <c r="S13" i="1"/>
  <c r="AA13" i="1"/>
  <c r="M6" i="1"/>
  <c r="M13" i="1"/>
  <c r="F13" i="1"/>
  <c r="K13" i="1"/>
  <c r="D59" i="25"/>
  <c r="B31" i="25"/>
  <c r="J13" i="1"/>
  <c r="Q6" i="1"/>
  <c r="Q13" i="1" s="1"/>
  <c r="BA5" i="3"/>
  <c r="S5" i="3"/>
  <c r="AY6" i="1"/>
  <c r="AY13" i="1" s="1"/>
  <c r="T6" i="1"/>
  <c r="T13" i="1" s="1"/>
  <c r="AM5" i="3"/>
  <c r="Z6" i="1"/>
  <c r="Z13" i="1" s="1"/>
  <c r="V6" i="1"/>
  <c r="V13" i="1" s="1"/>
  <c r="I5" i="3"/>
  <c r="AG5" i="3"/>
  <c r="U5" i="3"/>
  <c r="AD5" i="3"/>
  <c r="L5" i="3"/>
  <c r="AU6" i="1"/>
  <c r="AU13" i="1" s="1"/>
  <c r="AN6" i="1"/>
  <c r="AN13" i="1" s="1"/>
  <c r="AV6" i="1"/>
  <c r="AV13" i="1" s="1"/>
  <c r="AR6" i="1"/>
  <c r="AR13" i="1" s="1"/>
  <c r="AE5" i="3"/>
  <c r="R5" i="3"/>
  <c r="AQ6" i="1"/>
  <c r="AQ13" i="1" s="1"/>
  <c r="AL6" i="1"/>
  <c r="AL13" i="1" s="1"/>
  <c r="Y6" i="1"/>
  <c r="Y13" i="1" s="1"/>
  <c r="G5" i="3"/>
  <c r="AW5" i="3"/>
  <c r="AS5" i="3"/>
  <c r="AF6" i="1"/>
  <c r="AF13" i="1" s="1"/>
  <c r="W6" i="1"/>
  <c r="W13" i="1" s="1"/>
  <c r="N5" i="3"/>
  <c r="BB5" i="3"/>
  <c r="AX6" i="1"/>
  <c r="AX13" i="1" s="1"/>
  <c r="AT6" i="1"/>
  <c r="AT13" i="1" s="1"/>
  <c r="AO6" i="1"/>
  <c r="AO13" i="1" s="1"/>
  <c r="AK6" i="1"/>
  <c r="AK13" i="1" s="1"/>
  <c r="AB5" i="3"/>
  <c r="X5" i="3"/>
  <c r="O6" i="1"/>
  <c r="O13" i="1" s="1"/>
  <c r="K5" i="3"/>
  <c r="H5" i="3"/>
  <c r="AZ6" i="1"/>
  <c r="AZ13" i="1" s="1"/>
  <c r="D60" i="3"/>
  <c r="AP53" i="3"/>
  <c r="AS59" i="3"/>
  <c r="BC53" i="3"/>
  <c r="S59" i="3"/>
  <c r="AG59" i="3"/>
  <c r="O15" i="1"/>
  <c r="I12" i="14"/>
  <c r="D12" i="14"/>
  <c r="U12" i="14"/>
  <c r="AB6" i="1"/>
  <c r="AB13" i="1" s="1"/>
  <c r="AW6" i="1"/>
  <c r="AW13" i="1" s="1"/>
  <c r="F5" i="3"/>
  <c r="AZ5" i="3"/>
  <c r="AT5" i="3"/>
  <c r="R6" i="1"/>
  <c r="R13" i="1" s="1"/>
  <c r="X6" i="1"/>
  <c r="X13" i="1" s="1"/>
  <c r="Z5" i="3"/>
  <c r="H6" i="1"/>
  <c r="H13" i="1" s="1"/>
  <c r="W5" i="3"/>
  <c r="AL5" i="3"/>
  <c r="AF5" i="3"/>
  <c r="BC1" i="2"/>
  <c r="BA1" i="19" s="1"/>
  <c r="AZ1" i="2"/>
  <c r="AX1" i="19" s="1"/>
  <c r="AN1" i="1"/>
  <c r="AM1" i="3"/>
  <c r="AK1" i="1"/>
  <c r="AO5" i="3"/>
  <c r="AU5" i="3"/>
  <c r="AX5" i="3"/>
  <c r="AD1" i="3"/>
  <c r="AL1" i="3"/>
  <c r="AD1" i="19"/>
  <c r="G6" i="1"/>
  <c r="G13" i="1" s="1"/>
  <c r="BA1" i="2"/>
  <c r="AY1" i="19" s="1"/>
  <c r="AZ1" i="19"/>
  <c r="AG6" i="1"/>
  <c r="AG13" i="1" s="1"/>
  <c r="AS6" i="1"/>
  <c r="AS13" i="1" s="1"/>
  <c r="N6" i="1"/>
  <c r="N13" i="1" s="1"/>
  <c r="AZ1" i="1"/>
  <c r="AQ5" i="3"/>
  <c r="AE6" i="1"/>
  <c r="AE13" i="1" s="1"/>
  <c r="BA6" i="1"/>
  <c r="BA13" i="1" s="1"/>
  <c r="AY1" i="2"/>
  <c r="AW1" i="19" s="1"/>
  <c r="AM1" i="19"/>
  <c r="T5" i="3"/>
  <c r="AJ1" i="3"/>
  <c r="AM1" i="1"/>
  <c r="L15" i="1"/>
  <c r="L47" i="1" s="1"/>
  <c r="AV1" i="1"/>
  <c r="AV1" i="19"/>
  <c r="AQ1" i="1"/>
  <c r="AQ1" i="19"/>
  <c r="AG1" i="1"/>
  <c r="AG1" i="19"/>
  <c r="AV1" i="2"/>
  <c r="AH1" i="1"/>
  <c r="AH1" i="19"/>
  <c r="AO1" i="3"/>
  <c r="AO1" i="19"/>
  <c r="BD1" i="2"/>
  <c r="D5" i="3"/>
  <c r="D6" i="3"/>
  <c r="AI5" i="3"/>
  <c r="V5" i="3"/>
  <c r="AR1" i="1"/>
  <c r="AR1" i="19"/>
  <c r="B12" i="6"/>
  <c r="S37" i="3" s="1"/>
  <c r="J16" i="6"/>
  <c r="AJ5" i="3"/>
  <c r="AK5" i="3"/>
  <c r="AH6" i="1"/>
  <c r="AH13" i="1" s="1"/>
  <c r="AV5" i="3"/>
  <c r="AJ6" i="1"/>
  <c r="AJ13" i="1" s="1"/>
  <c r="U6" i="1"/>
  <c r="U13" i="1" s="1"/>
  <c r="M5" i="3"/>
  <c r="E5" i="3"/>
  <c r="J5" i="3"/>
  <c r="AA22" i="3"/>
  <c r="AC22" i="3" s="1"/>
  <c r="AY23" i="3"/>
  <c r="AH42" i="3"/>
  <c r="AP42" i="3" s="1"/>
  <c r="Q5" i="3"/>
  <c r="AM6" i="1"/>
  <c r="AM13" i="1" s="1"/>
  <c r="L6" i="1"/>
  <c r="L13" i="1" s="1"/>
  <c r="I6" i="1"/>
  <c r="I13" i="1" s="1"/>
  <c r="D6" i="1"/>
  <c r="D13" i="1" s="1"/>
  <c r="P5" i="1"/>
  <c r="D7" i="14" s="1"/>
  <c r="G7" i="14" s="1"/>
  <c r="H7" i="14" s="1"/>
  <c r="E6" i="1"/>
  <c r="E13" i="1" s="1"/>
  <c r="AP5" i="1"/>
  <c r="BC5" i="1"/>
  <c r="AD6" i="1"/>
  <c r="AD13" i="1" s="1"/>
  <c r="AC5" i="1"/>
  <c r="Q4" i="3"/>
  <c r="F4" i="3"/>
  <c r="J4" i="3"/>
  <c r="N4" i="3"/>
  <c r="F6" i="3"/>
  <c r="J6" i="3"/>
  <c r="N6" i="3"/>
  <c r="E4" i="3"/>
  <c r="G4" i="3"/>
  <c r="K4" i="3"/>
  <c r="O4" i="3"/>
  <c r="G6" i="3"/>
  <c r="K6" i="3"/>
  <c r="O6" i="3"/>
  <c r="L4" i="3"/>
  <c r="H6" i="3"/>
  <c r="E6" i="3"/>
  <c r="L6" i="3"/>
  <c r="D4" i="3"/>
  <c r="I4" i="3"/>
  <c r="M4" i="3"/>
  <c r="I6" i="3"/>
  <c r="H4" i="3"/>
  <c r="M6" i="3"/>
  <c r="Q6" i="3"/>
  <c r="S43" i="3"/>
  <c r="AC43" i="3" s="1"/>
  <c r="K5" i="14"/>
  <c r="G6" i="14"/>
  <c r="H6" i="14" s="1"/>
  <c r="AY5" i="3"/>
  <c r="L17" i="6"/>
  <c r="G15" i="6" s="1"/>
  <c r="O46" i="3"/>
  <c r="L46" i="3"/>
  <c r="AN37" i="3"/>
  <c r="AN46" i="3" s="1"/>
  <c r="J46" i="3"/>
  <c r="M46" i="3"/>
  <c r="AL37" i="3"/>
  <c r="AL46" i="3" s="1"/>
  <c r="F46" i="3"/>
  <c r="E46" i="3"/>
  <c r="D46" i="3"/>
  <c r="AK6" i="3"/>
  <c r="AV6" i="3"/>
  <c r="R6" i="3"/>
  <c r="AX37" i="3"/>
  <c r="AX46" i="3" s="1"/>
  <c r="N46" i="3"/>
  <c r="BA37" i="3"/>
  <c r="BA46" i="3" s="1"/>
  <c r="I46" i="3"/>
  <c r="AQ6" i="3"/>
  <c r="X37" i="3"/>
  <c r="X46" i="3" s="1"/>
  <c r="H46" i="3"/>
  <c r="K46" i="3"/>
  <c r="R37" i="3"/>
  <c r="R46" i="3" s="1"/>
  <c r="AC39" i="3"/>
  <c r="AC19" i="3"/>
  <c r="AC17" i="3"/>
  <c r="AC18" i="3"/>
  <c r="AC32" i="3"/>
  <c r="AP19" i="3"/>
  <c r="AC42" i="3"/>
  <c r="AC25" i="3"/>
  <c r="X6" i="3"/>
  <c r="AC35" i="3"/>
  <c r="AP24" i="3"/>
  <c r="AC45" i="3"/>
  <c r="AC24" i="3"/>
  <c r="AC26" i="3"/>
  <c r="AP18" i="3"/>
  <c r="AC38" i="3"/>
  <c r="AC41" i="3"/>
  <c r="AC30" i="3"/>
  <c r="AP17" i="3"/>
  <c r="AP22" i="3"/>
  <c r="S6" i="3"/>
  <c r="AP25" i="3"/>
  <c r="AP43" i="3"/>
  <c r="P25" i="3"/>
  <c r="P35" i="3"/>
  <c r="AS6" i="3"/>
  <c r="AP26" i="3"/>
  <c r="AP39" i="3"/>
  <c r="BC26" i="3"/>
  <c r="AP35" i="3"/>
  <c r="BC22" i="3"/>
  <c r="AP41" i="3"/>
  <c r="AG6" i="3"/>
  <c r="AT6" i="3"/>
  <c r="AE6" i="3"/>
  <c r="BB6" i="3"/>
  <c r="AA6" i="3"/>
  <c r="U6" i="3"/>
  <c r="AU6" i="3"/>
  <c r="AB6" i="3"/>
  <c r="BA6" i="3"/>
  <c r="AD6" i="3"/>
  <c r="P42" i="3"/>
  <c r="BC32" i="3"/>
  <c r="AY6" i="3"/>
  <c r="Z6" i="3"/>
  <c r="AM6" i="3"/>
  <c r="AR6" i="3"/>
  <c r="T6" i="3"/>
  <c r="W6" i="3"/>
  <c r="AX6" i="3"/>
  <c r="BC18" i="3"/>
  <c r="BC45" i="3"/>
  <c r="P32" i="3"/>
  <c r="P19" i="3"/>
  <c r="BC25" i="3"/>
  <c r="BC17" i="3"/>
  <c r="V6" i="3"/>
  <c r="AH6" i="3"/>
  <c r="AW6" i="3"/>
  <c r="AJ6" i="3"/>
  <c r="AO6" i="3"/>
  <c r="P26" i="3"/>
  <c r="AP32" i="3"/>
  <c r="BC31" i="3"/>
  <c r="BC24" i="3"/>
  <c r="BC38" i="3"/>
  <c r="AP30" i="3"/>
  <c r="BC19" i="3"/>
  <c r="BC42" i="3"/>
  <c r="AC29" i="3"/>
  <c r="BC28" i="3"/>
  <c r="P24" i="3"/>
  <c r="BC39" i="3"/>
  <c r="P41" i="3"/>
  <c r="AI6" i="3"/>
  <c r="W12" i="14"/>
  <c r="M12" i="14"/>
  <c r="S12" i="14"/>
  <c r="T12" i="14" s="1"/>
  <c r="AN6" i="3"/>
  <c r="AF6" i="3"/>
  <c r="BC35" i="3"/>
  <c r="P23" i="3"/>
  <c r="AP31" i="3"/>
  <c r="BC41" i="3"/>
  <c r="AC28" i="3"/>
  <c r="BC29" i="3"/>
  <c r="P29" i="3"/>
  <c r="P45" i="3"/>
  <c r="AP38" i="3"/>
  <c r="AP45" i="3"/>
  <c r="P30" i="3"/>
  <c r="P18" i="3"/>
  <c r="AC23" i="3"/>
  <c r="BC43" i="3"/>
  <c r="AP28" i="3"/>
  <c r="AP29" i="3"/>
  <c r="P28" i="3"/>
  <c r="P38" i="3"/>
  <c r="P39" i="3"/>
  <c r="P43" i="3"/>
  <c r="P17" i="3"/>
  <c r="P31" i="3"/>
  <c r="AZ6" i="3"/>
  <c r="BC30" i="3"/>
  <c r="P22" i="3"/>
  <c r="AC53" i="3"/>
  <c r="AC31" i="3"/>
  <c r="AP23" i="3"/>
  <c r="E8" i="5"/>
  <c r="E11" i="5" s="1"/>
  <c r="E41" i="5" s="1"/>
  <c r="A41" i="5" s="1"/>
  <c r="P59" i="3"/>
  <c r="Q12" i="14"/>
  <c r="BC3" i="3"/>
  <c r="AS1" i="3"/>
  <c r="AS1" i="1"/>
  <c r="AU1" i="3"/>
  <c r="AU1" i="1"/>
  <c r="BA1" i="3"/>
  <c r="AX1" i="1"/>
  <c r="AX1" i="3"/>
  <c r="AY1" i="3"/>
  <c r="E15" i="1"/>
  <c r="E47" i="1" s="1"/>
  <c r="G20" i="17"/>
  <c r="D15" i="1"/>
  <c r="D47" i="1" s="1"/>
  <c r="F20" i="17"/>
  <c r="G12" i="17"/>
  <c r="G64" i="17" s="1"/>
  <c r="P53" i="3"/>
  <c r="AP7" i="3"/>
  <c r="AC7" i="3"/>
  <c r="AP3" i="3"/>
  <c r="P7" i="3"/>
  <c r="AL6" i="3"/>
  <c r="AC3" i="3"/>
  <c r="P3" i="3"/>
  <c r="BC7" i="3"/>
  <c r="AO4" i="3"/>
  <c r="AU4" i="3"/>
  <c r="S4" i="3"/>
  <c r="AR4" i="3"/>
  <c r="AM4" i="3"/>
  <c r="AW4" i="3"/>
  <c r="AT4" i="3"/>
  <c r="AB4" i="3"/>
  <c r="AK4" i="3"/>
  <c r="AY4" i="3"/>
  <c r="AN4" i="3"/>
  <c r="AV4" i="3"/>
  <c r="Z4" i="3"/>
  <c r="AI4" i="3"/>
  <c r="BA4" i="3"/>
  <c r="AL4" i="3"/>
  <c r="AX4" i="3"/>
  <c r="T4" i="3"/>
  <c r="AQ4" i="3"/>
  <c r="W4" i="3"/>
  <c r="AF4" i="3"/>
  <c r="R4" i="3"/>
  <c r="AS4" i="3"/>
  <c r="U4" i="3"/>
  <c r="AD4" i="3"/>
  <c r="X4" i="3"/>
  <c r="AZ4" i="3"/>
  <c r="AH4" i="3"/>
  <c r="Y6" i="3"/>
  <c r="AG4" i="3"/>
  <c r="V4" i="3"/>
  <c r="BB4" i="3"/>
  <c r="AA4" i="3"/>
  <c r="AE4" i="3"/>
  <c r="AJ4" i="3"/>
  <c r="Y4" i="3"/>
  <c r="G15" i="1"/>
  <c r="G12" i="14"/>
  <c r="E27" i="17"/>
  <c r="E28" i="17" s="1"/>
  <c r="E62" i="17" s="1"/>
  <c r="F27" i="17"/>
  <c r="D27" i="17"/>
  <c r="D26" i="17"/>
  <c r="H15" i="1"/>
  <c r="F15" i="1"/>
  <c r="D37" i="4"/>
  <c r="F37" i="4"/>
  <c r="J22" i="4"/>
  <c r="J38" i="4" s="1"/>
  <c r="H22" i="4"/>
  <c r="H38" i="4" s="1"/>
  <c r="E64" i="17"/>
  <c r="O7" i="14" l="1"/>
  <c r="C31" i="25"/>
  <c r="G31" i="25"/>
  <c r="D60" i="25"/>
  <c r="I15" i="6"/>
  <c r="B13" i="6" s="1"/>
  <c r="D18" i="6"/>
  <c r="I7" i="14"/>
  <c r="M7" i="14" s="1"/>
  <c r="U7" i="14"/>
  <c r="T59" i="3"/>
  <c r="AT59" i="3"/>
  <c r="AH59" i="3"/>
  <c r="P11" i="1"/>
  <c r="Y12" i="14"/>
  <c r="Z12" i="14" s="1"/>
  <c r="H12" i="14"/>
  <c r="K12" i="14"/>
  <c r="N12" i="14"/>
  <c r="I15" i="1"/>
  <c r="I47" i="1" s="1"/>
  <c r="I48" i="1" s="1"/>
  <c r="I50" i="1" s="1"/>
  <c r="I52" i="1" s="1"/>
  <c r="J15" i="1"/>
  <c r="J47" i="1" s="1"/>
  <c r="J48" i="1" s="1"/>
  <c r="J50" i="1" s="1"/>
  <c r="J52" i="1" s="1"/>
  <c r="K15" i="1"/>
  <c r="K47" i="1" s="1"/>
  <c r="K48" i="1" s="1"/>
  <c r="K50" i="1" s="1"/>
  <c r="K52" i="1" s="1"/>
  <c r="M15" i="1"/>
  <c r="M47" i="1" s="1"/>
  <c r="M48" i="1" s="1"/>
  <c r="M50" i="1" s="1"/>
  <c r="M52" i="1" s="1"/>
  <c r="N15" i="1"/>
  <c r="N47" i="1" s="1"/>
  <c r="N48" i="1" s="1"/>
  <c r="N50" i="1" s="1"/>
  <c r="N52" i="1" s="1"/>
  <c r="W7" i="14"/>
  <c r="Y7" i="14"/>
  <c r="Z7" i="14" s="1"/>
  <c r="BA1" i="1"/>
  <c r="AY1" i="1"/>
  <c r="BC6" i="1"/>
  <c r="BC13" i="1" s="1"/>
  <c r="N7" i="14"/>
  <c r="Q7" i="14"/>
  <c r="AC5" i="3"/>
  <c r="AW1" i="3"/>
  <c r="AW1" i="1"/>
  <c r="AC6" i="1"/>
  <c r="AC13" i="1" s="1"/>
  <c r="BB1" i="1"/>
  <c r="BB1" i="19"/>
  <c r="BB1" i="3"/>
  <c r="AT1" i="3"/>
  <c r="AT1" i="19"/>
  <c r="AT1" i="1"/>
  <c r="AP6" i="1"/>
  <c r="AP13" i="1" s="1"/>
  <c r="AR37" i="3"/>
  <c r="AR46" i="3" s="1"/>
  <c r="U37" i="3"/>
  <c r="U46" i="3" s="1"/>
  <c r="AH37" i="3"/>
  <c r="AV37" i="3"/>
  <c r="AV46" i="3" s="1"/>
  <c r="AU37" i="3"/>
  <c r="AU46" i="3" s="1"/>
  <c r="BB37" i="3"/>
  <c r="BB46" i="3" s="1"/>
  <c r="AW37" i="3"/>
  <c r="AW46" i="3" s="1"/>
  <c r="T37" i="3"/>
  <c r="T46" i="3" s="1"/>
  <c r="V37" i="3"/>
  <c r="V46" i="3" s="1"/>
  <c r="AZ37" i="3"/>
  <c r="AZ46" i="3" s="1"/>
  <c r="Y37" i="3"/>
  <c r="Y46" i="3" s="1"/>
  <c r="AB37" i="3"/>
  <c r="AB46" i="3" s="1"/>
  <c r="AY37" i="3"/>
  <c r="AY46" i="3" s="1"/>
  <c r="AM37" i="3"/>
  <c r="AM46" i="3" s="1"/>
  <c r="AK37" i="3"/>
  <c r="AK46" i="3" s="1"/>
  <c r="AT37" i="3"/>
  <c r="AT46" i="3" s="1"/>
  <c r="W37" i="3"/>
  <c r="W46" i="3" s="1"/>
  <c r="AO37" i="3"/>
  <c r="AO46" i="3" s="1"/>
  <c r="AJ37" i="3"/>
  <c r="AJ46" i="3" s="1"/>
  <c r="AI37" i="3"/>
  <c r="AI46" i="3" s="1"/>
  <c r="AQ37" i="3"/>
  <c r="AQ46" i="3" s="1"/>
  <c r="AF37" i="3"/>
  <c r="AF46" i="3" s="1"/>
  <c r="AS37" i="3"/>
  <c r="AS46" i="3" s="1"/>
  <c r="AA37" i="3"/>
  <c r="AA46" i="3" s="1"/>
  <c r="Z37" i="3"/>
  <c r="Z46" i="3" s="1"/>
  <c r="AE37" i="3"/>
  <c r="AE46" i="3" s="1"/>
  <c r="Q37" i="3"/>
  <c r="Q46" i="3" s="1"/>
  <c r="AG37" i="3"/>
  <c r="AG46" i="3" s="1"/>
  <c r="AD37" i="3"/>
  <c r="AD46" i="3" s="1"/>
  <c r="AP5" i="3"/>
  <c r="AH46" i="3"/>
  <c r="BC5" i="3"/>
  <c r="D48" i="1"/>
  <c r="D50" i="1" s="1"/>
  <c r="D52" i="1" s="1"/>
  <c r="P5" i="3"/>
  <c r="E48" i="1"/>
  <c r="E50" i="1" s="1"/>
  <c r="E52" i="1" s="1"/>
  <c r="BC23" i="3"/>
  <c r="L48" i="1"/>
  <c r="L50" i="1" s="1"/>
  <c r="L52" i="1" s="1"/>
  <c r="K7" i="14"/>
  <c r="P6" i="1"/>
  <c r="S7" i="14"/>
  <c r="T7" i="14" s="1"/>
  <c r="S46" i="3"/>
  <c r="K15" i="6"/>
  <c r="K16" i="6"/>
  <c r="P37" i="3"/>
  <c r="P46" i="3" s="1"/>
  <c r="G46" i="3"/>
  <c r="BC6" i="3"/>
  <c r="P6" i="3"/>
  <c r="AC6" i="3"/>
  <c r="AP6" i="3"/>
  <c r="G47" i="1"/>
  <c r="G48" i="1" s="1"/>
  <c r="G50" i="1" s="1"/>
  <c r="G52" i="1" s="1"/>
  <c r="P10" i="3"/>
  <c r="AC4" i="3"/>
  <c r="AC10" i="3"/>
  <c r="AP4" i="3"/>
  <c r="P4" i="3"/>
  <c r="BC4" i="3"/>
  <c r="F26" i="17"/>
  <c r="F28" i="17" s="1"/>
  <c r="F62" i="17" s="1"/>
  <c r="G27" i="17"/>
  <c r="G28" i="17" s="1"/>
  <c r="G62" i="17" s="1"/>
  <c r="H47" i="1"/>
  <c r="H48" i="1" s="1"/>
  <c r="H50" i="1" s="1"/>
  <c r="H52" i="1" s="1"/>
  <c r="D28" i="17"/>
  <c r="D62" i="17" s="1"/>
  <c r="O47" i="1"/>
  <c r="O48" i="1" s="1"/>
  <c r="O50" i="1" s="1"/>
  <c r="O52" i="1" s="1"/>
  <c r="F47" i="1"/>
  <c r="F48" i="1" s="1"/>
  <c r="F50" i="1" s="1"/>
  <c r="F52" i="1" s="1"/>
  <c r="J37" i="4"/>
  <c r="H37" i="4"/>
  <c r="AR12" i="3" l="1"/>
  <c r="AS12" i="3"/>
  <c r="AT12" i="3"/>
  <c r="AU12" i="3"/>
  <c r="AV12" i="3"/>
  <c r="AW12" i="3"/>
  <c r="AX12" i="3"/>
  <c r="AY12" i="3"/>
  <c r="AZ12" i="3"/>
  <c r="BA12" i="3"/>
  <c r="BB12" i="3"/>
  <c r="AR11" i="3"/>
  <c r="AS11" i="3"/>
  <c r="AT11" i="3"/>
  <c r="AU11" i="3"/>
  <c r="AV11" i="3"/>
  <c r="AW11" i="3"/>
  <c r="AX11" i="3"/>
  <c r="AY11" i="3"/>
  <c r="AZ11" i="3"/>
  <c r="BA11" i="3"/>
  <c r="BB11" i="3"/>
  <c r="AR10" i="3"/>
  <c r="AS10" i="3"/>
  <c r="AT10" i="3"/>
  <c r="AU10" i="3"/>
  <c r="AV10" i="3"/>
  <c r="AW10" i="3"/>
  <c r="AX10" i="3"/>
  <c r="AY10" i="3"/>
  <c r="AZ10" i="3"/>
  <c r="BA10" i="3"/>
  <c r="BB10" i="3"/>
  <c r="AR9" i="3"/>
  <c r="AS9" i="3"/>
  <c r="AT9" i="3"/>
  <c r="AU9" i="3"/>
  <c r="AV9" i="3"/>
  <c r="AW9" i="3"/>
  <c r="AX9" i="3"/>
  <c r="AY9" i="3"/>
  <c r="AZ9" i="3"/>
  <c r="BA9" i="3"/>
  <c r="BB9" i="3"/>
  <c r="AQ12" i="3"/>
  <c r="AQ11" i="3"/>
  <c r="AQ10" i="3"/>
  <c r="AE12" i="3"/>
  <c r="AF12" i="3"/>
  <c r="AG12" i="3"/>
  <c r="AH12" i="3"/>
  <c r="AI12" i="3"/>
  <c r="AJ12" i="3"/>
  <c r="AK12" i="3"/>
  <c r="AL12" i="3"/>
  <c r="AM12" i="3"/>
  <c r="AN12" i="3"/>
  <c r="AO12" i="3"/>
  <c r="AE11" i="3"/>
  <c r="AF11" i="3"/>
  <c r="AG11" i="3"/>
  <c r="AH11" i="3"/>
  <c r="AI11" i="3"/>
  <c r="AJ11" i="3"/>
  <c r="AK11" i="3"/>
  <c r="AL11" i="3"/>
  <c r="AM11" i="3"/>
  <c r="AN11" i="3"/>
  <c r="AO11" i="3"/>
  <c r="AE10" i="3"/>
  <c r="AF10" i="3"/>
  <c r="AG10" i="3"/>
  <c r="AH10" i="3"/>
  <c r="AI10" i="3"/>
  <c r="AJ10" i="3"/>
  <c r="AK10" i="3"/>
  <c r="AL10" i="3"/>
  <c r="AM10" i="3"/>
  <c r="AN10" i="3"/>
  <c r="AO10" i="3"/>
  <c r="AE9" i="3"/>
  <c r="AF9" i="3"/>
  <c r="AG9" i="3"/>
  <c r="AH9" i="3"/>
  <c r="AI9" i="3"/>
  <c r="AJ9" i="3"/>
  <c r="AK9" i="3"/>
  <c r="AL9" i="3"/>
  <c r="AM9" i="3"/>
  <c r="AN9" i="3"/>
  <c r="AO9" i="3"/>
  <c r="AD12" i="3"/>
  <c r="AD11" i="3"/>
  <c r="AD10" i="3"/>
  <c r="R9" i="3"/>
  <c r="S9" i="3"/>
  <c r="T9" i="3"/>
  <c r="U9" i="3"/>
  <c r="V9" i="3"/>
  <c r="W9" i="3"/>
  <c r="X9" i="3"/>
  <c r="Y9" i="3"/>
  <c r="Z9" i="3"/>
  <c r="AA9" i="3"/>
  <c r="AB9" i="3"/>
  <c r="D61" i="25"/>
  <c r="F31" i="25"/>
  <c r="D15" i="14"/>
  <c r="P13" i="1"/>
  <c r="I8" i="14"/>
  <c r="P12" i="3"/>
  <c r="AI59" i="3"/>
  <c r="AU59" i="3"/>
  <c r="U59" i="3"/>
  <c r="G15" i="14"/>
  <c r="H15" i="14" s="1"/>
  <c r="K15" i="14"/>
  <c r="D8" i="14"/>
  <c r="G8" i="14" s="1"/>
  <c r="G9" i="14" s="1"/>
  <c r="O8" i="14"/>
  <c r="W8" i="14" s="1"/>
  <c r="P15" i="1"/>
  <c r="P47" i="1" s="1"/>
  <c r="U8" i="14"/>
  <c r="U9" i="14" s="1"/>
  <c r="AP37" i="3"/>
  <c r="AP46" i="3" s="1"/>
  <c r="A13" i="6"/>
  <c r="BC37" i="3"/>
  <c r="BC46" i="3" s="1"/>
  <c r="AC37" i="3"/>
  <c r="AC46" i="3" s="1"/>
  <c r="D9" i="14"/>
  <c r="K8" i="14"/>
  <c r="Z8" i="14"/>
  <c r="N8" i="14"/>
  <c r="M8" i="14"/>
  <c r="M9" i="14" s="1"/>
  <c r="M16" i="14" s="1"/>
  <c r="S15" i="1"/>
  <c r="S47" i="1" s="1"/>
  <c r="S48" i="1" s="1"/>
  <c r="S50" i="1" s="1"/>
  <c r="S52" i="1" s="1"/>
  <c r="W15" i="1"/>
  <c r="W47" i="1" s="1"/>
  <c r="W48" i="1" s="1"/>
  <c r="W50" i="1" s="1"/>
  <c r="W52" i="1" s="1"/>
  <c r="AA15" i="1"/>
  <c r="AA47" i="1" s="1"/>
  <c r="AA48" i="1" s="1"/>
  <c r="AA50" i="1" s="1"/>
  <c r="AA52" i="1" s="1"/>
  <c r="V15" i="1"/>
  <c r="V47" i="1" s="1"/>
  <c r="V48" i="1" s="1"/>
  <c r="V50" i="1" s="1"/>
  <c r="V52" i="1" s="1"/>
  <c r="T15" i="1"/>
  <c r="T47" i="1" s="1"/>
  <c r="T48" i="1" s="1"/>
  <c r="T50" i="1" s="1"/>
  <c r="T52" i="1" s="1"/>
  <c r="X15" i="1"/>
  <c r="X47" i="1" s="1"/>
  <c r="X48" i="1" s="1"/>
  <c r="X50" i="1" s="1"/>
  <c r="X52" i="1" s="1"/>
  <c r="AB15" i="1"/>
  <c r="AB47" i="1" s="1"/>
  <c r="AB48" i="1" s="1"/>
  <c r="AB50" i="1" s="1"/>
  <c r="AB52" i="1" s="1"/>
  <c r="Z15" i="1"/>
  <c r="Z47" i="1" s="1"/>
  <c r="Z48" i="1" s="1"/>
  <c r="Z50" i="1" s="1"/>
  <c r="Z52" i="1" s="1"/>
  <c r="U15" i="1"/>
  <c r="U47" i="1" s="1"/>
  <c r="U48" i="1" s="1"/>
  <c r="U50" i="1" s="1"/>
  <c r="U52" i="1" s="1"/>
  <c r="Y15" i="1"/>
  <c r="Y47" i="1" s="1"/>
  <c r="Y48" i="1" s="1"/>
  <c r="Y50" i="1" s="1"/>
  <c r="Y52" i="1" s="1"/>
  <c r="Q15" i="1"/>
  <c r="Q47" i="1" s="1"/>
  <c r="Q48" i="1" s="1"/>
  <c r="Q50" i="1" s="1"/>
  <c r="Q52" i="1" s="1"/>
  <c r="R15" i="1"/>
  <c r="R47" i="1" s="1"/>
  <c r="R48" i="1" s="1"/>
  <c r="R50" i="1" s="1"/>
  <c r="R52" i="1" s="1"/>
  <c r="Q8" i="14"/>
  <c r="I9" i="14"/>
  <c r="E9" i="3" l="1"/>
  <c r="F9" i="3"/>
  <c r="G9" i="3"/>
  <c r="H9" i="3"/>
  <c r="I9" i="3"/>
  <c r="J9" i="3"/>
  <c r="K9" i="3"/>
  <c r="L9" i="3"/>
  <c r="M9" i="3"/>
  <c r="N9" i="3"/>
  <c r="O9" i="3"/>
  <c r="B32" i="25"/>
  <c r="D62" i="25"/>
  <c r="J14" i="14"/>
  <c r="J15" i="14"/>
  <c r="I16" i="14"/>
  <c r="J16" i="14" s="1"/>
  <c r="V14" i="14"/>
  <c r="V15" i="14"/>
  <c r="U16" i="14"/>
  <c r="V16" i="14" s="1"/>
  <c r="V59" i="3"/>
  <c r="AJ59" i="3"/>
  <c r="AV59" i="3"/>
  <c r="G16" i="14"/>
  <c r="H8" i="14"/>
  <c r="H9" i="14"/>
  <c r="H16" i="14" s="1"/>
  <c r="E14" i="14"/>
  <c r="E15" i="14"/>
  <c r="D16" i="14"/>
  <c r="K16" i="14" s="1"/>
  <c r="S8" i="14"/>
  <c r="S9" i="14" s="1"/>
  <c r="S16" i="14" s="1"/>
  <c r="O9" i="14"/>
  <c r="T8" i="14"/>
  <c r="P38" i="14"/>
  <c r="O16" i="14"/>
  <c r="P14" i="14"/>
  <c r="P15" i="14"/>
  <c r="Y8" i="14"/>
  <c r="Y9" i="14" s="1"/>
  <c r="D18" i="14"/>
  <c r="D50" i="14" s="1"/>
  <c r="G50" i="14" s="1"/>
  <c r="H50" i="14" s="1"/>
  <c r="D3" i="17"/>
  <c r="P48" i="1"/>
  <c r="P50" i="1" s="1"/>
  <c r="P52" i="1" s="1"/>
  <c r="D2" i="17" s="1"/>
  <c r="P43" i="14"/>
  <c r="P52" i="14"/>
  <c r="P23" i="14"/>
  <c r="P9" i="14"/>
  <c r="P6" i="14"/>
  <c r="P46" i="14"/>
  <c r="P36" i="14"/>
  <c r="P29" i="14"/>
  <c r="P22" i="14"/>
  <c r="P17" i="14"/>
  <c r="P47" i="14"/>
  <c r="P45" i="14"/>
  <c r="P30" i="14"/>
  <c r="P13" i="14"/>
  <c r="P39" i="14"/>
  <c r="P28" i="14"/>
  <c r="P42" i="14"/>
  <c r="W9" i="14"/>
  <c r="P40" i="14"/>
  <c r="P32" i="14"/>
  <c r="P34" i="14"/>
  <c r="P54" i="14"/>
  <c r="P27" i="14"/>
  <c r="P37" i="14"/>
  <c r="P21" i="14"/>
  <c r="P10" i="14"/>
  <c r="P5" i="14"/>
  <c r="P25" i="14"/>
  <c r="P48" i="14"/>
  <c r="P35" i="14"/>
  <c r="P7" i="14"/>
  <c r="P8" i="14"/>
  <c r="P12" i="14"/>
  <c r="P41" i="14"/>
  <c r="P33" i="14"/>
  <c r="P26" i="14"/>
  <c r="T9" i="14"/>
  <c r="T16" i="14" s="1"/>
  <c r="E54" i="14"/>
  <c r="E48" i="14"/>
  <c r="E25" i="14"/>
  <c r="E29" i="14"/>
  <c r="E28" i="14"/>
  <c r="E23" i="14"/>
  <c r="E39" i="14"/>
  <c r="E27" i="14"/>
  <c r="E5" i="14"/>
  <c r="E34" i="14"/>
  <c r="E30" i="14"/>
  <c r="E13" i="14"/>
  <c r="E45" i="14"/>
  <c r="E32" i="14"/>
  <c r="E47" i="14"/>
  <c r="E26" i="14"/>
  <c r="E52" i="14"/>
  <c r="E7" i="14"/>
  <c r="E8" i="14"/>
  <c r="E38" i="14"/>
  <c r="E10" i="14"/>
  <c r="E42" i="14"/>
  <c r="E46" i="14"/>
  <c r="E9" i="14"/>
  <c r="E41" i="14"/>
  <c r="E40" i="14"/>
  <c r="E21" i="14"/>
  <c r="E33" i="14"/>
  <c r="E6" i="14"/>
  <c r="E17" i="14"/>
  <c r="E43" i="14"/>
  <c r="E49" i="14"/>
  <c r="E22" i="14"/>
  <c r="E12" i="14"/>
  <c r="E36" i="14"/>
  <c r="E37" i="14"/>
  <c r="E35" i="14"/>
  <c r="Z9" i="14"/>
  <c r="Y16" i="14"/>
  <c r="Z16" i="14" s="1"/>
  <c r="K9" i="14"/>
  <c r="N9" i="14"/>
  <c r="N16" i="14" s="1"/>
  <c r="E18" i="14"/>
  <c r="AC15" i="1"/>
  <c r="E3" i="17" s="1"/>
  <c r="AG15" i="1"/>
  <c r="AG47" i="1" s="1"/>
  <c r="AG48" i="1" s="1"/>
  <c r="AG50" i="1" s="1"/>
  <c r="AG52" i="1" s="1"/>
  <c r="AN15" i="1"/>
  <c r="AN47" i="1" s="1"/>
  <c r="AN48" i="1" s="1"/>
  <c r="AN50" i="1" s="1"/>
  <c r="AN52" i="1" s="1"/>
  <c r="AI15" i="1"/>
  <c r="AI47" i="1" s="1"/>
  <c r="AI48" i="1" s="1"/>
  <c r="AI50" i="1" s="1"/>
  <c r="AI52" i="1" s="1"/>
  <c r="AH15" i="1"/>
  <c r="AH47" i="1" s="1"/>
  <c r="AH48" i="1" s="1"/>
  <c r="AH50" i="1" s="1"/>
  <c r="AH52" i="1" s="1"/>
  <c r="AJ15" i="1"/>
  <c r="AJ47" i="1" s="1"/>
  <c r="AJ48" i="1" s="1"/>
  <c r="AJ50" i="1" s="1"/>
  <c r="AJ52" i="1" s="1"/>
  <c r="AE15" i="1"/>
  <c r="AE47" i="1" s="1"/>
  <c r="AE48" i="1" s="1"/>
  <c r="AE50" i="1" s="1"/>
  <c r="AE52" i="1" s="1"/>
  <c r="AO15" i="1"/>
  <c r="AO47" i="1" s="1"/>
  <c r="AO48" i="1" s="1"/>
  <c r="AO50" i="1" s="1"/>
  <c r="AO52" i="1" s="1"/>
  <c r="AF15" i="1"/>
  <c r="AF47" i="1" s="1"/>
  <c r="AF48" i="1" s="1"/>
  <c r="AF50" i="1" s="1"/>
  <c r="AF52" i="1" s="1"/>
  <c r="AD15" i="1"/>
  <c r="AK15" i="1"/>
  <c r="AK47" i="1" s="1"/>
  <c r="AK48" i="1" s="1"/>
  <c r="AK50" i="1" s="1"/>
  <c r="AK52" i="1" s="1"/>
  <c r="AM15" i="1"/>
  <c r="AM47" i="1" s="1"/>
  <c r="AM48" i="1" s="1"/>
  <c r="AM50" i="1" s="1"/>
  <c r="AM52" i="1" s="1"/>
  <c r="AL15" i="1"/>
  <c r="AL47" i="1" s="1"/>
  <c r="AL48" i="1" s="1"/>
  <c r="AL50" i="1" s="1"/>
  <c r="AL52" i="1" s="1"/>
  <c r="J26" i="14"/>
  <c r="J30" i="14"/>
  <c r="J7" i="14"/>
  <c r="J5" i="14"/>
  <c r="J48" i="14"/>
  <c r="J38" i="14"/>
  <c r="J6" i="14"/>
  <c r="J49" i="14"/>
  <c r="J36" i="14"/>
  <c r="J9" i="14"/>
  <c r="J47" i="14"/>
  <c r="J52" i="14"/>
  <c r="J46" i="14"/>
  <c r="J41" i="14"/>
  <c r="J22" i="14"/>
  <c r="J29" i="14"/>
  <c r="J32" i="14"/>
  <c r="J28" i="14"/>
  <c r="J25" i="14"/>
  <c r="J23" i="14"/>
  <c r="J40" i="14"/>
  <c r="J33" i="14"/>
  <c r="J8" i="14"/>
  <c r="J35" i="14"/>
  <c r="J39" i="14"/>
  <c r="J21" i="14"/>
  <c r="J45" i="14"/>
  <c r="J54" i="14"/>
  <c r="J43" i="14"/>
  <c r="J37" i="14"/>
  <c r="J27" i="14"/>
  <c r="J12" i="14"/>
  <c r="Q9" i="14"/>
  <c r="J13" i="14"/>
  <c r="J42" i="14"/>
  <c r="J17" i="14"/>
  <c r="J34" i="14"/>
  <c r="J10" i="14"/>
  <c r="V52" i="14"/>
  <c r="V17" i="14"/>
  <c r="V23" i="14"/>
  <c r="V38" i="14"/>
  <c r="V26" i="14"/>
  <c r="V43" i="14"/>
  <c r="V25" i="14"/>
  <c r="V28" i="14"/>
  <c r="V12" i="14"/>
  <c r="V54" i="14"/>
  <c r="V36" i="14"/>
  <c r="V21" i="14"/>
  <c r="V5" i="14"/>
  <c r="V10" i="14"/>
  <c r="V29" i="14"/>
  <c r="V6" i="14"/>
  <c r="V34" i="14"/>
  <c r="V42" i="14"/>
  <c r="V32" i="14"/>
  <c r="V8" i="14"/>
  <c r="V45" i="14"/>
  <c r="V39" i="14"/>
  <c r="V49" i="14"/>
  <c r="V41" i="14"/>
  <c r="V33" i="14"/>
  <c r="V7" i="14"/>
  <c r="V40" i="14"/>
  <c r="V22" i="14"/>
  <c r="V9" i="14"/>
  <c r="V35" i="14"/>
  <c r="V27" i="14"/>
  <c r="V46" i="14"/>
  <c r="V30" i="14"/>
  <c r="V48" i="14"/>
  <c r="V47" i="14"/>
  <c r="V37" i="14"/>
  <c r="V13" i="14"/>
  <c r="D63" i="25" l="1"/>
  <c r="C32" i="25"/>
  <c r="G32" i="25"/>
  <c r="P49" i="14"/>
  <c r="P16" i="14"/>
  <c r="AK59" i="3"/>
  <c r="AW59" i="3"/>
  <c r="W59" i="3"/>
  <c r="W16" i="14"/>
  <c r="Q16" i="14"/>
  <c r="E16" i="14"/>
  <c r="G18" i="14"/>
  <c r="H18" i="14" s="1"/>
  <c r="D4" i="17"/>
  <c r="I18" i="14"/>
  <c r="M18" i="14" s="1"/>
  <c r="E50" i="14"/>
  <c r="D51" i="14"/>
  <c r="G51" i="14" s="1"/>
  <c r="H51" i="14" s="1"/>
  <c r="AC47" i="1"/>
  <c r="AC48" i="1" s="1"/>
  <c r="AC50" i="1" s="1"/>
  <c r="AC52" i="1" s="1"/>
  <c r="E2" i="17" s="1"/>
  <c r="E4" i="17" s="1"/>
  <c r="AP15" i="1"/>
  <c r="AD47" i="1"/>
  <c r="AD48" i="1" s="1"/>
  <c r="AD50" i="1" s="1"/>
  <c r="AD52" i="1" s="1"/>
  <c r="AX15" i="1"/>
  <c r="AX47" i="1" s="1"/>
  <c r="AX48" i="1" s="1"/>
  <c r="AX50" i="1" s="1"/>
  <c r="AX52" i="1" s="1"/>
  <c r="AQ15" i="1"/>
  <c r="AS15" i="1"/>
  <c r="AS47" i="1" s="1"/>
  <c r="AS48" i="1" s="1"/>
  <c r="AS50" i="1" s="1"/>
  <c r="AS52" i="1" s="1"/>
  <c r="BB15" i="1"/>
  <c r="BB47" i="1" s="1"/>
  <c r="BB48" i="1" s="1"/>
  <c r="BB50" i="1" s="1"/>
  <c r="BB52" i="1" s="1"/>
  <c r="AR15" i="1"/>
  <c r="AR47" i="1" s="1"/>
  <c r="AR48" i="1" s="1"/>
  <c r="AR50" i="1" s="1"/>
  <c r="AR52" i="1" s="1"/>
  <c r="AW15" i="1"/>
  <c r="AW47" i="1" s="1"/>
  <c r="AW48" i="1" s="1"/>
  <c r="AW50" i="1" s="1"/>
  <c r="AW52" i="1" s="1"/>
  <c r="AU15" i="1"/>
  <c r="AU47" i="1" s="1"/>
  <c r="AU48" i="1" s="1"/>
  <c r="AU50" i="1" s="1"/>
  <c r="AU52" i="1" s="1"/>
  <c r="AV15" i="1"/>
  <c r="AV47" i="1" s="1"/>
  <c r="AV48" i="1" s="1"/>
  <c r="AV50" i="1" s="1"/>
  <c r="AV52" i="1" s="1"/>
  <c r="BA15" i="1"/>
  <c r="BA47" i="1" s="1"/>
  <c r="BA48" i="1" s="1"/>
  <c r="BA50" i="1" s="1"/>
  <c r="BA52" i="1" s="1"/>
  <c r="AT15" i="1"/>
  <c r="AT47" i="1" s="1"/>
  <c r="AT48" i="1" s="1"/>
  <c r="AT50" i="1" s="1"/>
  <c r="AT52" i="1" s="1"/>
  <c r="AY15" i="1"/>
  <c r="AY47" i="1" s="1"/>
  <c r="AY48" i="1" s="1"/>
  <c r="AY50" i="1" s="1"/>
  <c r="AY52" i="1" s="1"/>
  <c r="AZ15" i="1"/>
  <c r="AZ47" i="1" s="1"/>
  <c r="AZ48" i="1" s="1"/>
  <c r="AZ50" i="1" s="1"/>
  <c r="AZ52" i="1" s="1"/>
  <c r="J18" i="14"/>
  <c r="F32" i="25" l="1"/>
  <c r="D64" i="25"/>
  <c r="AX59" i="3"/>
  <c r="AL59" i="3"/>
  <c r="X59" i="3"/>
  <c r="BC11" i="3"/>
  <c r="AP12" i="3"/>
  <c r="BC12" i="3"/>
  <c r="AP11" i="3"/>
  <c r="K18" i="14"/>
  <c r="I50" i="14"/>
  <c r="M50" i="14" s="1"/>
  <c r="N50" i="14" s="1"/>
  <c r="N18" i="14"/>
  <c r="E51" i="14"/>
  <c r="D53" i="14"/>
  <c r="G53" i="14" s="1"/>
  <c r="H53" i="14" s="1"/>
  <c r="BC15" i="1"/>
  <c r="AQ47" i="1"/>
  <c r="AQ48" i="1" s="1"/>
  <c r="AQ50" i="1" s="1"/>
  <c r="AQ52" i="1" s="1"/>
  <c r="F3" i="17"/>
  <c r="AP47" i="1"/>
  <c r="AP48" i="1" s="1"/>
  <c r="AP50" i="1" s="1"/>
  <c r="AP52" i="1" s="1"/>
  <c r="F2" i="17" s="1"/>
  <c r="O18" i="14"/>
  <c r="P18" i="14" s="1"/>
  <c r="D65" i="25" l="1"/>
  <c r="B33" i="25"/>
  <c r="AM59" i="3"/>
  <c r="Y59" i="3"/>
  <c r="AY59" i="3"/>
  <c r="K50" i="14"/>
  <c r="I51" i="14"/>
  <c r="M51" i="14" s="1"/>
  <c r="N51" i="14" s="1"/>
  <c r="J50" i="14"/>
  <c r="E53" i="14"/>
  <c r="S18" i="14"/>
  <c r="T18" i="14" s="1"/>
  <c r="F4" i="17"/>
  <c r="D55" i="14"/>
  <c r="G55" i="14" s="1"/>
  <c r="H55" i="14" s="1"/>
  <c r="Q18" i="14"/>
  <c r="O50" i="14"/>
  <c r="P50" i="14" s="1"/>
  <c r="U18" i="14"/>
  <c r="V18" i="14" s="1"/>
  <c r="G3" i="17"/>
  <c r="BC47" i="1"/>
  <c r="BC48" i="1" s="1"/>
  <c r="BC50" i="1" s="1"/>
  <c r="BC52" i="1" s="1"/>
  <c r="G2" i="17" s="1"/>
  <c r="J51" i="14"/>
  <c r="C33" i="25" l="1"/>
  <c r="G33" i="25"/>
  <c r="D66" i="25"/>
  <c r="Z59" i="3"/>
  <c r="AZ59" i="3"/>
  <c r="AN59" i="3"/>
  <c r="K51" i="14"/>
  <c r="I53" i="14"/>
  <c r="I55" i="14" s="1"/>
  <c r="E55" i="14"/>
  <c r="U50" i="14"/>
  <c r="V50" i="14" s="1"/>
  <c r="Y18" i="14"/>
  <c r="Z18" i="14" s="1"/>
  <c r="S50" i="14"/>
  <c r="T50" i="14" s="1"/>
  <c r="G4" i="17"/>
  <c r="O51" i="14"/>
  <c r="P51" i="14" s="1"/>
  <c r="Q50" i="14"/>
  <c r="W18" i="14"/>
  <c r="D67" i="25" l="1"/>
  <c r="F33" i="25"/>
  <c r="AO59" i="3"/>
  <c r="AP59" i="3"/>
  <c r="BA59" i="3"/>
  <c r="AA59" i="3"/>
  <c r="J53" i="14"/>
  <c r="K53" i="14"/>
  <c r="M53" i="14"/>
  <c r="N53" i="14" s="1"/>
  <c r="W50" i="14"/>
  <c r="U51" i="14"/>
  <c r="V51" i="14" s="1"/>
  <c r="Y50" i="14"/>
  <c r="Z50" i="14" s="1"/>
  <c r="S51" i="14"/>
  <c r="T51" i="14" s="1"/>
  <c r="M55" i="14"/>
  <c r="N55" i="14" s="1"/>
  <c r="O53" i="14"/>
  <c r="P53" i="14" s="1"/>
  <c r="Q51" i="14"/>
  <c r="J55" i="14"/>
  <c r="K55" i="14"/>
  <c r="B34" i="25" l="1"/>
  <c r="D69" i="25"/>
  <c r="D68" i="25"/>
  <c r="AB59" i="3"/>
  <c r="BB59" i="3"/>
  <c r="W51" i="14"/>
  <c r="Y51" i="14"/>
  <c r="Z51" i="14" s="1"/>
  <c r="U53" i="14"/>
  <c r="V53" i="14" s="1"/>
  <c r="S53" i="14"/>
  <c r="T53" i="14" s="1"/>
  <c r="Q53" i="14"/>
  <c r="O55" i="14"/>
  <c r="P55" i="14" s="1"/>
  <c r="D70" i="25" l="1"/>
  <c r="C34" i="25"/>
  <c r="G34" i="25"/>
  <c r="AC59" i="3"/>
  <c r="BC59" i="3"/>
  <c r="W53" i="14"/>
  <c r="U55" i="14"/>
  <c r="V55" i="14" s="1"/>
  <c r="Y53" i="14"/>
  <c r="Z53" i="14" s="1"/>
  <c r="S55" i="14"/>
  <c r="T55" i="14" s="1"/>
  <c r="Q55" i="14"/>
  <c r="F34" i="25" l="1"/>
  <c r="D71" i="25"/>
  <c r="W55" i="14"/>
  <c r="Y55" i="14"/>
  <c r="Z55" i="14" s="1"/>
  <c r="D72" i="25" l="1"/>
  <c r="B35" i="25"/>
  <c r="Y13" i="3"/>
  <c r="AW13" i="3"/>
  <c r="AD9" i="3"/>
  <c r="V13" i="3"/>
  <c r="AQ9" i="3"/>
  <c r="S13" i="3"/>
  <c r="AQ60" i="3"/>
  <c r="T13" i="3"/>
  <c r="U13" i="3"/>
  <c r="X13" i="3"/>
  <c r="W13" i="3"/>
  <c r="Q9" i="3"/>
  <c r="Q13" i="3" s="1"/>
  <c r="BA13" i="3"/>
  <c r="AL13" i="3"/>
  <c r="AR13" i="3"/>
  <c r="Z13" i="3"/>
  <c r="AA13" i="3"/>
  <c r="R13" i="3"/>
  <c r="C35" i="25" l="1"/>
  <c r="G35" i="25"/>
  <c r="D73" i="25"/>
  <c r="AB13" i="3"/>
  <c r="AD60" i="3"/>
  <c r="AD13" i="3"/>
  <c r="AE13" i="3"/>
  <c r="AK13" i="3"/>
  <c r="AZ13" i="3"/>
  <c r="AZ47" i="3" s="1"/>
  <c r="AZ49" i="3" s="1"/>
  <c r="AZ51" i="3" s="1"/>
  <c r="AI13" i="3"/>
  <c r="AT13" i="3"/>
  <c r="AT47" i="3" s="1"/>
  <c r="AT49" i="3" s="1"/>
  <c r="AT51" i="3" s="1"/>
  <c r="AY13" i="3"/>
  <c r="AY47" i="3" s="1"/>
  <c r="AY49" i="3" s="1"/>
  <c r="AY51" i="3" s="1"/>
  <c r="AF13" i="3"/>
  <c r="AU13" i="3"/>
  <c r="AU47" i="3" s="1"/>
  <c r="AU49" i="3" s="1"/>
  <c r="AU51" i="3" s="1"/>
  <c r="AN13" i="3"/>
  <c r="AN47" i="3" s="1"/>
  <c r="AN49" i="3" s="1"/>
  <c r="AN51" i="3" s="1"/>
  <c r="AM13" i="3"/>
  <c r="AM47" i="3" s="1"/>
  <c r="AM49" i="3" s="1"/>
  <c r="AM51" i="3" s="1"/>
  <c r="AV13" i="3"/>
  <c r="AV47" i="3" s="1"/>
  <c r="AV49" i="3" s="1"/>
  <c r="AV51" i="3" s="1"/>
  <c r="AH13" i="3"/>
  <c r="AQ13" i="3"/>
  <c r="AX13" i="3"/>
  <c r="AX47" i="3" s="1"/>
  <c r="AX49" i="3" s="1"/>
  <c r="AX51" i="3" s="1"/>
  <c r="AJ13" i="3"/>
  <c r="AJ47" i="3" s="1"/>
  <c r="AJ49" i="3" s="1"/>
  <c r="AJ51" i="3" s="1"/>
  <c r="BB13" i="3"/>
  <c r="AO13" i="3"/>
  <c r="AO47" i="3" s="1"/>
  <c r="AO49" i="3" s="1"/>
  <c r="AO51" i="3" s="1"/>
  <c r="AS13" i="3"/>
  <c r="AS47" i="3" s="1"/>
  <c r="AS49" i="3" s="1"/>
  <c r="AS51" i="3" s="1"/>
  <c r="AG13" i="3"/>
  <c r="AG47" i="3" s="1"/>
  <c r="AG49" i="3" s="1"/>
  <c r="AG51" i="3" s="1"/>
  <c r="H60" i="3"/>
  <c r="N60" i="3"/>
  <c r="D9" i="3"/>
  <c r="BB47" i="3"/>
  <c r="BB49" i="3" s="1"/>
  <c r="BB51" i="3" s="1"/>
  <c r="AD47" i="3"/>
  <c r="AD49" i="3" s="1"/>
  <c r="AD51" i="3" s="1"/>
  <c r="AP9" i="3"/>
  <c r="AE60" i="3"/>
  <c r="AH47" i="3"/>
  <c r="AH49" i="3" s="1"/>
  <c r="AH51" i="3" s="1"/>
  <c r="AI60" i="3"/>
  <c r="BA60" i="3"/>
  <c r="Q47" i="3"/>
  <c r="Q49" i="3" s="1"/>
  <c r="Q51" i="3" s="1"/>
  <c r="R60" i="3"/>
  <c r="AC9" i="3"/>
  <c r="AC13" i="3" s="1"/>
  <c r="AJ60" i="3"/>
  <c r="AI47" i="3"/>
  <c r="AI49" i="3" s="1"/>
  <c r="AI51" i="3" s="1"/>
  <c r="U47" i="3"/>
  <c r="U49" i="3" s="1"/>
  <c r="U51" i="3" s="1"/>
  <c r="V60" i="3"/>
  <c r="U60" i="3"/>
  <c r="T47" i="3"/>
  <c r="T49" i="3" s="1"/>
  <c r="T51" i="3" s="1"/>
  <c r="BC9" i="3"/>
  <c r="AR60" i="3"/>
  <c r="AU60" i="3"/>
  <c r="AW60" i="3"/>
  <c r="AA47" i="3"/>
  <c r="AA49" i="3" s="1"/>
  <c r="AA51" i="3" s="1"/>
  <c r="AB60" i="3"/>
  <c r="T60" i="3"/>
  <c r="S47" i="3"/>
  <c r="S49" i="3" s="1"/>
  <c r="S51" i="3" s="1"/>
  <c r="AL60" i="3"/>
  <c r="AK47" i="3"/>
  <c r="AK49" i="3" s="1"/>
  <c r="AK51" i="3" s="1"/>
  <c r="AV60" i="3"/>
  <c r="AS60" i="3"/>
  <c r="AR47" i="3"/>
  <c r="AR49" i="3" s="1"/>
  <c r="AR51" i="3" s="1"/>
  <c r="BB60" i="3"/>
  <c r="BA47" i="3"/>
  <c r="BA49" i="3" s="1"/>
  <c r="BA51" i="3" s="1"/>
  <c r="W47" i="3"/>
  <c r="W49" i="3" s="1"/>
  <c r="W51" i="3" s="1"/>
  <c r="X60" i="3"/>
  <c r="AG60" i="3"/>
  <c r="AF47" i="3"/>
  <c r="AF49" i="3" s="1"/>
  <c r="AF51" i="3" s="1"/>
  <c r="AF60" i="3"/>
  <c r="AE47" i="3"/>
  <c r="AE49" i="3" s="1"/>
  <c r="AE51" i="3" s="1"/>
  <c r="AY60" i="3"/>
  <c r="AK60" i="3"/>
  <c r="AP10" i="3"/>
  <c r="AZ60" i="3"/>
  <c r="AQ47" i="3"/>
  <c r="AQ49" i="3" s="1"/>
  <c r="AQ51" i="3" s="1"/>
  <c r="BC10" i="3"/>
  <c r="S60" i="3"/>
  <c r="R47" i="3"/>
  <c r="R49" i="3" s="1"/>
  <c r="R51" i="3" s="1"/>
  <c r="AA60" i="3"/>
  <c r="Z47" i="3"/>
  <c r="Z49" i="3" s="1"/>
  <c r="Z51" i="3" s="1"/>
  <c r="AO60" i="3"/>
  <c r="AL47" i="3"/>
  <c r="AL49" i="3" s="1"/>
  <c r="AL51" i="3" s="1"/>
  <c r="AM60" i="3"/>
  <c r="X47" i="3"/>
  <c r="X49" i="3" s="1"/>
  <c r="X51" i="3" s="1"/>
  <c r="Y60" i="3"/>
  <c r="AB47" i="3"/>
  <c r="AB49" i="3" s="1"/>
  <c r="AB51" i="3" s="1"/>
  <c r="W60" i="3"/>
  <c r="V47" i="3"/>
  <c r="V49" i="3" s="1"/>
  <c r="V51" i="3" s="1"/>
  <c r="AN60" i="3"/>
  <c r="AW47" i="3"/>
  <c r="AW49" i="3" s="1"/>
  <c r="AW51" i="3" s="1"/>
  <c r="AX60" i="3"/>
  <c r="AT60" i="3"/>
  <c r="Z60" i="3"/>
  <c r="Y47" i="3"/>
  <c r="Y49" i="3" s="1"/>
  <c r="Y51" i="3" s="1"/>
  <c r="AH60" i="3"/>
  <c r="D74" i="25" l="1"/>
  <c r="F35" i="25"/>
  <c r="H13" i="3"/>
  <c r="I60" i="3"/>
  <c r="I13" i="3"/>
  <c r="J60" i="3"/>
  <c r="L13" i="3"/>
  <c r="M60" i="3"/>
  <c r="J13" i="3"/>
  <c r="J47" i="3" s="1"/>
  <c r="J49" i="3" s="1"/>
  <c r="J51" i="3" s="1"/>
  <c r="K60" i="3"/>
  <c r="D13" i="3"/>
  <c r="E60" i="3"/>
  <c r="N13" i="3"/>
  <c r="O60" i="3"/>
  <c r="F13" i="3"/>
  <c r="G60" i="3"/>
  <c r="O13" i="3"/>
  <c r="E13" i="3"/>
  <c r="F60" i="3"/>
  <c r="K13" i="3"/>
  <c r="L60" i="3"/>
  <c r="AP13" i="3"/>
  <c r="BC13" i="3"/>
  <c r="BC47" i="3" s="1"/>
  <c r="BC49" i="3" s="1"/>
  <c r="BC51" i="3" s="1"/>
  <c r="M13" i="3"/>
  <c r="M47" i="3" s="1"/>
  <c r="M49" i="3" s="1"/>
  <c r="M51" i="3" s="1"/>
  <c r="G13" i="3"/>
  <c r="G47" i="3" s="1"/>
  <c r="G49" i="3" s="1"/>
  <c r="G51" i="3" s="1"/>
  <c r="D47" i="3"/>
  <c r="D49" i="3" s="1"/>
  <c r="D51" i="3" s="1"/>
  <c r="D61" i="3" s="1"/>
  <c r="D63" i="3" s="1"/>
  <c r="K47" i="3"/>
  <c r="K49" i="3" s="1"/>
  <c r="K51" i="3" s="1"/>
  <c r="L47" i="3"/>
  <c r="L49" i="3" s="1"/>
  <c r="L51" i="3" s="1"/>
  <c r="N47" i="3"/>
  <c r="N49" i="3" s="1"/>
  <c r="N51" i="3" s="1"/>
  <c r="H47" i="3"/>
  <c r="H49" i="3" s="1"/>
  <c r="H51" i="3" s="1"/>
  <c r="E47" i="3"/>
  <c r="E49" i="3" s="1"/>
  <c r="E51" i="3" s="1"/>
  <c r="I47" i="3"/>
  <c r="I49" i="3" s="1"/>
  <c r="I51" i="3" s="1"/>
  <c r="F47" i="3"/>
  <c r="F49" i="3" s="1"/>
  <c r="F51" i="3" s="1"/>
  <c r="P9" i="3"/>
  <c r="P13" i="3" s="1"/>
  <c r="O47" i="3"/>
  <c r="O49" i="3" s="1"/>
  <c r="O51" i="3" s="1"/>
  <c r="AZ61" i="3"/>
  <c r="AY61" i="3"/>
  <c r="BB61" i="3"/>
  <c r="AS61" i="3"/>
  <c r="AI61" i="3"/>
  <c r="AX61" i="3"/>
  <c r="AB61" i="3"/>
  <c r="V61" i="3"/>
  <c r="AE61" i="3"/>
  <c r="U61" i="3"/>
  <c r="AW61" i="3"/>
  <c r="AG61" i="3"/>
  <c r="BA61" i="3"/>
  <c r="X61" i="3"/>
  <c r="W61" i="3"/>
  <c r="Y61" i="3"/>
  <c r="AN61" i="3"/>
  <c r="AQ61" i="3"/>
  <c r="BC60" i="3"/>
  <c r="AO61" i="3"/>
  <c r="AA61" i="3"/>
  <c r="AV61" i="3"/>
  <c r="AR61" i="3"/>
  <c r="AJ61" i="3"/>
  <c r="AH61" i="3"/>
  <c r="AD61" i="3"/>
  <c r="AM61" i="3"/>
  <c r="Z61" i="3"/>
  <c r="AK61" i="3"/>
  <c r="S61" i="3"/>
  <c r="AC47" i="3"/>
  <c r="AC49" i="3" s="1"/>
  <c r="AC51" i="3" s="1"/>
  <c r="R61" i="3"/>
  <c r="AP47" i="3"/>
  <c r="AP49" i="3" s="1"/>
  <c r="AP51" i="3" s="1"/>
  <c r="AP60" i="3" s="1"/>
  <c r="AF61" i="3"/>
  <c r="AU61" i="3"/>
  <c r="AL61" i="3"/>
  <c r="AT61" i="3"/>
  <c r="T61" i="3"/>
  <c r="B36" i="25" l="1"/>
  <c r="D75" i="25"/>
  <c r="A3" i="20"/>
  <c r="AC60" i="3"/>
  <c r="Q60" i="3"/>
  <c r="G61" i="3"/>
  <c r="M61" i="3"/>
  <c r="K61" i="3"/>
  <c r="F61" i="3"/>
  <c r="N61" i="3"/>
  <c r="L61" i="3"/>
  <c r="I61" i="3"/>
  <c r="J61" i="3"/>
  <c r="H61" i="3"/>
  <c r="P47" i="3"/>
  <c r="P49" i="3" s="1"/>
  <c r="P51" i="3" s="1"/>
  <c r="E61" i="3"/>
  <c r="E63" i="3" s="1"/>
  <c r="P60" i="3"/>
  <c r="Q61" i="3"/>
  <c r="O61" i="3"/>
  <c r="AC61" i="3"/>
  <c r="AP61" i="3"/>
  <c r="BC61" i="3"/>
  <c r="D76" i="25" l="1"/>
  <c r="C36" i="25"/>
  <c r="G36" i="25"/>
  <c r="B3" i="20"/>
  <c r="P61" i="3"/>
  <c r="F63" i="3"/>
  <c r="F36" i="25" l="1"/>
  <c r="D77" i="25"/>
  <c r="C3" i="20"/>
  <c r="G63" i="3"/>
  <c r="D78" i="25" l="1"/>
  <c r="B37" i="25"/>
  <c r="D3" i="20"/>
  <c r="H63" i="3"/>
  <c r="C37" i="25" l="1"/>
  <c r="G37" i="25"/>
  <c r="D79" i="25"/>
  <c r="E3" i="20"/>
  <c r="I63" i="3"/>
  <c r="D80" i="25" l="1"/>
  <c r="F37" i="25"/>
  <c r="F3" i="20"/>
  <c r="J63" i="3"/>
  <c r="B38" i="25" l="1"/>
  <c r="D82" i="25"/>
  <c r="D81" i="25"/>
  <c r="G3" i="20"/>
  <c r="K63" i="3"/>
  <c r="D83" i="25" l="1"/>
  <c r="C38" i="25"/>
  <c r="G38" i="25"/>
  <c r="H3" i="20"/>
  <c r="L63" i="3"/>
  <c r="F38" i="25" l="1"/>
  <c r="D84" i="25"/>
  <c r="I3" i="20"/>
  <c r="M63" i="3"/>
  <c r="D85" i="25" l="1"/>
  <c r="B39" i="25"/>
  <c r="J3" i="20"/>
  <c r="N63" i="3"/>
  <c r="C39" i="25" l="1"/>
  <c r="G39" i="25"/>
  <c r="D86" i="25"/>
  <c r="K3" i="20"/>
  <c r="O63" i="3"/>
  <c r="D87" i="25" l="1"/>
  <c r="F39" i="25"/>
  <c r="L3" i="20"/>
  <c r="Q63" i="3"/>
  <c r="B40" i="25" l="1"/>
  <c r="D88" i="25"/>
  <c r="M3" i="20"/>
  <c r="R63" i="3"/>
  <c r="D89" i="25" l="1"/>
  <c r="C40" i="25"/>
  <c r="G40" i="25"/>
  <c r="N3" i="20"/>
  <c r="S63" i="3"/>
  <c r="F40" i="25" l="1"/>
  <c r="D90" i="25"/>
  <c r="O3" i="20"/>
  <c r="T63" i="3"/>
  <c r="D91" i="25" l="1"/>
  <c r="B41" i="25"/>
  <c r="P3" i="20"/>
  <c r="U63" i="3"/>
  <c r="C41" i="25" l="1"/>
  <c r="B42" i="25"/>
  <c r="G4" i="25" s="1"/>
  <c r="G41" i="25"/>
  <c r="D92" i="25"/>
  <c r="Q3" i="20"/>
  <c r="V63" i="3"/>
  <c r="D93" i="25" l="1"/>
  <c r="C42" i="25"/>
  <c r="F4" i="25" s="1"/>
  <c r="F41" i="25"/>
  <c r="R3" i="20"/>
  <c r="W63" i="3"/>
  <c r="B43" i="25" l="1"/>
  <c r="H4" i="25"/>
  <c r="I4" i="25" s="1"/>
  <c r="D4" i="25"/>
  <c r="E4" i="25" s="1"/>
  <c r="D95" i="25"/>
  <c r="D94" i="25"/>
  <c r="S3" i="20"/>
  <c r="X63" i="3"/>
  <c r="D96" i="25" l="1"/>
  <c r="C43" i="25"/>
  <c r="G43" i="25"/>
  <c r="T3" i="20"/>
  <c r="Y63" i="3"/>
  <c r="F43" i="25" l="1"/>
  <c r="D97" i="25"/>
  <c r="U3" i="20"/>
  <c r="Z63" i="3"/>
  <c r="D98" i="25" l="1"/>
  <c r="B44" i="25"/>
  <c r="V3" i="20"/>
  <c r="AA63" i="3"/>
  <c r="C44" i="25" l="1"/>
  <c r="G44" i="25"/>
  <c r="D99" i="25"/>
  <c r="W3" i="20"/>
  <c r="AB63" i="3"/>
  <c r="D100" i="25" l="1"/>
  <c r="F44" i="25"/>
  <c r="X3" i="20"/>
  <c r="AD63" i="3"/>
  <c r="B45" i="25" l="1"/>
  <c r="D101" i="25"/>
  <c r="AE63" i="3"/>
  <c r="Y3" i="20"/>
  <c r="D102" i="25" l="1"/>
  <c r="C45" i="25"/>
  <c r="G45" i="25"/>
  <c r="AF63" i="3"/>
  <c r="Z3" i="20"/>
  <c r="F45" i="25" l="1"/>
  <c r="D103" i="25"/>
  <c r="AG63" i="3"/>
  <c r="AA3" i="20"/>
  <c r="D104" i="25" l="1"/>
  <c r="B46" i="25"/>
  <c r="AH63" i="3"/>
  <c r="AB3" i="20"/>
  <c r="C46" i="25" l="1"/>
  <c r="G46" i="25"/>
  <c r="D105" i="25"/>
  <c r="AI63" i="3"/>
  <c r="AC3" i="20"/>
  <c r="D106" i="25" l="1"/>
  <c r="F46" i="25"/>
  <c r="AJ63" i="3"/>
  <c r="AD3" i="20"/>
  <c r="B47" i="25" l="1"/>
  <c r="D108" i="25"/>
  <c r="D107" i="25"/>
  <c r="AK63" i="3"/>
  <c r="AE3" i="20"/>
  <c r="D109" i="25" l="1"/>
  <c r="C47" i="25"/>
  <c r="G47" i="25"/>
  <c r="AL63" i="3"/>
  <c r="AF3" i="20"/>
  <c r="F47" i="25" l="1"/>
  <c r="D110" i="25"/>
  <c r="AM63" i="3"/>
  <c r="AG3" i="20"/>
  <c r="D111" i="25" l="1"/>
  <c r="B48" i="25"/>
  <c r="AN63" i="3"/>
  <c r="AH3" i="20"/>
  <c r="C48" i="25" l="1"/>
  <c r="G48" i="25"/>
  <c r="D112" i="25"/>
  <c r="AO63" i="3"/>
  <c r="AI3" i="20"/>
  <c r="D113" i="25" l="1"/>
  <c r="F48" i="25"/>
  <c r="AQ63" i="3"/>
  <c r="AJ3" i="20"/>
  <c r="B49" i="25" l="1"/>
  <c r="D114" i="25"/>
  <c r="AR63" i="3"/>
  <c r="AK3" i="20"/>
  <c r="D115" i="25" l="1"/>
  <c r="C49" i="25"/>
  <c r="G49" i="25"/>
  <c r="AS63" i="3"/>
  <c r="AL3" i="20"/>
  <c r="F49" i="25" l="1"/>
  <c r="D116" i="25"/>
  <c r="AT63" i="3"/>
  <c r="AM3" i="20"/>
  <c r="D117" i="25" l="1"/>
  <c r="B50" i="25"/>
  <c r="AU63" i="3"/>
  <c r="AN3" i="20"/>
  <c r="C50" i="25" l="1"/>
  <c r="G50" i="25"/>
  <c r="D118" i="25"/>
  <c r="AV63" i="3"/>
  <c r="AO3" i="20"/>
  <c r="D119" i="25" l="1"/>
  <c r="F50" i="25"/>
  <c r="AW63" i="3"/>
  <c r="AP3" i="20"/>
  <c r="B51" i="25" l="1"/>
  <c r="D121" i="25"/>
  <c r="D120" i="25"/>
  <c r="AX63" i="3"/>
  <c r="AQ3" i="20"/>
  <c r="D122" i="25" l="1"/>
  <c r="C51" i="25"/>
  <c r="G51" i="25"/>
  <c r="AY63" i="3"/>
  <c r="AR3" i="20"/>
  <c r="F51" i="25" l="1"/>
  <c r="D123" i="25"/>
  <c r="AZ63" i="3"/>
  <c r="AS3" i="20"/>
  <c r="D124" i="25" l="1"/>
  <c r="B52" i="25"/>
  <c r="BA63" i="3"/>
  <c r="AT3" i="20"/>
  <c r="A42" i="5"/>
  <c r="C52" i="25" l="1"/>
  <c r="G52" i="25"/>
  <c r="D125" i="25"/>
  <c r="BB63" i="3"/>
  <c r="AU3" i="20"/>
  <c r="D126" i="25" l="1"/>
  <c r="F52" i="25"/>
  <c r="AV3" i="20"/>
  <c r="E42" i="5"/>
  <c r="B53" i="25" l="1"/>
  <c r="D127" i="25"/>
  <c r="D128" i="25" l="1"/>
  <c r="C53" i="25"/>
  <c r="G53" i="25"/>
  <c r="F53" i="25" l="1"/>
  <c r="D129" i="25"/>
  <c r="D130" i="25" l="1"/>
  <c r="B54" i="25"/>
  <c r="C54" i="25" l="1"/>
  <c r="B55" i="25"/>
  <c r="G5" i="25" s="1"/>
  <c r="G54" i="25"/>
  <c r="D131" i="25"/>
  <c r="D132" i="25" l="1"/>
  <c r="C55" i="25"/>
  <c r="F5" i="25" s="1"/>
  <c r="F54" i="25"/>
  <c r="B56" i="25" l="1"/>
  <c r="H5" i="25"/>
  <c r="I5" i="25" s="1"/>
  <c r="D5" i="25"/>
  <c r="E5" i="25" s="1"/>
  <c r="D134" i="25"/>
  <c r="D133" i="25"/>
  <c r="D135" i="25" l="1"/>
  <c r="C56" i="25"/>
  <c r="G56" i="25"/>
  <c r="F56" i="25" l="1"/>
  <c r="D136" i="25"/>
  <c r="D137" i="25" l="1"/>
  <c r="B57" i="25"/>
  <c r="C57" i="25" l="1"/>
  <c r="G57" i="25"/>
  <c r="D138" i="25"/>
  <c r="D139" i="25" l="1"/>
  <c r="F57" i="25"/>
  <c r="B58" i="25" l="1"/>
  <c r="D140" i="25"/>
  <c r="D141" i="25" l="1"/>
  <c r="C58" i="25"/>
  <c r="G58" i="25"/>
  <c r="F58" i="25" l="1"/>
  <c r="D142" i="25"/>
  <c r="D143" i="25" l="1"/>
  <c r="B59" i="25"/>
  <c r="C59" i="25" l="1"/>
  <c r="G59" i="25"/>
  <c r="D144" i="25"/>
  <c r="D145" i="25" l="1"/>
  <c r="F59" i="25"/>
  <c r="B60" i="25" l="1"/>
  <c r="D147" i="25"/>
  <c r="D146" i="25"/>
  <c r="C60" i="25" l="1"/>
  <c r="G60" i="25"/>
  <c r="F60" i="25" l="1"/>
  <c r="B61" i="25" l="1"/>
  <c r="C61" i="25" l="1"/>
  <c r="G61" i="25"/>
  <c r="F61" i="25" l="1"/>
  <c r="B62" i="25" l="1"/>
  <c r="C62" i="25" l="1"/>
  <c r="G62" i="25"/>
  <c r="F62" i="25" l="1"/>
  <c r="B63" i="25" l="1"/>
  <c r="C63" i="25" l="1"/>
  <c r="G63" i="25"/>
  <c r="F63" i="25" l="1"/>
  <c r="B64" i="25" l="1"/>
  <c r="C64" i="25" l="1"/>
  <c r="G64" i="25"/>
  <c r="F64" i="25" l="1"/>
  <c r="B65" i="25" l="1"/>
  <c r="C65" i="25" l="1"/>
  <c r="G65" i="25"/>
  <c r="F65" i="25" l="1"/>
  <c r="B66" i="25" l="1"/>
  <c r="C66" i="25" l="1"/>
  <c r="G66" i="25"/>
  <c r="F66" i="25" l="1"/>
  <c r="B67" i="25" l="1"/>
  <c r="C67" i="25" l="1"/>
  <c r="B68" i="25"/>
  <c r="G6" i="25" s="1"/>
  <c r="G67" i="25"/>
  <c r="C68" i="25" l="1"/>
  <c r="F6" i="25" s="1"/>
  <c r="F67" i="25"/>
  <c r="B69" i="25" l="1"/>
  <c r="H6" i="25"/>
  <c r="I6" i="25" s="1"/>
  <c r="D6" i="25"/>
  <c r="E6" i="25" s="1"/>
  <c r="C69" i="25" l="1"/>
  <c r="G69" i="25"/>
  <c r="F69" i="25" l="1"/>
  <c r="B70" i="25" l="1"/>
  <c r="C70" i="25" l="1"/>
  <c r="G70" i="25"/>
  <c r="F70" i="25" l="1"/>
  <c r="B71" i="25" l="1"/>
  <c r="C71" i="25" l="1"/>
  <c r="G71" i="25"/>
  <c r="F71" i="25" l="1"/>
  <c r="B72" i="25" l="1"/>
  <c r="C72" i="25" l="1"/>
  <c r="G72" i="25"/>
  <c r="F72" i="25" l="1"/>
  <c r="B73" i="25" l="1"/>
  <c r="C73" i="25" l="1"/>
  <c r="G73" i="25"/>
  <c r="F73" i="25" l="1"/>
  <c r="B74" i="25" l="1"/>
  <c r="C74" i="25" l="1"/>
  <c r="G74" i="25"/>
  <c r="F74" i="25" l="1"/>
  <c r="B75" i="25" l="1"/>
  <c r="C75" i="25" l="1"/>
  <c r="G75" i="25"/>
  <c r="F75" i="25" l="1"/>
  <c r="B76" i="25" l="1"/>
  <c r="C76" i="25" l="1"/>
  <c r="G76" i="25"/>
  <c r="F76" i="25" l="1"/>
  <c r="B77" i="25" l="1"/>
  <c r="C77" i="25" l="1"/>
  <c r="G77" i="25"/>
  <c r="F77" i="25" l="1"/>
  <c r="B78" i="25" l="1"/>
  <c r="C78" i="25" l="1"/>
  <c r="G78" i="25"/>
  <c r="F78" i="25" l="1"/>
  <c r="B79" i="25" l="1"/>
  <c r="C79" i="25" l="1"/>
  <c r="G79" i="25"/>
  <c r="F79" i="25" l="1"/>
  <c r="B80" i="25" l="1"/>
  <c r="C80" i="25" l="1"/>
  <c r="B81" i="25"/>
  <c r="G7" i="25" s="1"/>
  <c r="G80" i="25"/>
  <c r="C81" i="25" l="1"/>
  <c r="F7" i="25" s="1"/>
  <c r="F80" i="25"/>
  <c r="B82" i="25" l="1"/>
  <c r="H7" i="25"/>
  <c r="I7" i="25" s="1"/>
  <c r="D7" i="25"/>
  <c r="E7" i="25" s="1"/>
  <c r="C82" i="25" l="1"/>
  <c r="G82" i="25"/>
  <c r="F82" i="25" l="1"/>
  <c r="B83" i="25" l="1"/>
  <c r="C83" i="25" l="1"/>
  <c r="G83" i="25"/>
  <c r="F83" i="25" l="1"/>
  <c r="B84" i="25" l="1"/>
  <c r="C84" i="25" l="1"/>
  <c r="G84" i="25"/>
  <c r="F84" i="25" l="1"/>
  <c r="B85" i="25" l="1"/>
  <c r="C85" i="25" l="1"/>
  <c r="G85" i="25"/>
  <c r="F85" i="25" l="1"/>
  <c r="B86" i="25" l="1"/>
  <c r="C86" i="25" l="1"/>
  <c r="G86" i="25"/>
  <c r="F86" i="25" l="1"/>
  <c r="B87" i="25" l="1"/>
  <c r="C87" i="25" l="1"/>
  <c r="G87" i="25"/>
  <c r="F87" i="25" l="1"/>
  <c r="B88" i="25" l="1"/>
  <c r="C88" i="25" l="1"/>
  <c r="G88" i="25"/>
  <c r="F88" i="25" l="1"/>
  <c r="B89" i="25" l="1"/>
  <c r="C89" i="25" l="1"/>
  <c r="G89" i="25"/>
  <c r="F89" i="25" l="1"/>
  <c r="B90" i="25" l="1"/>
  <c r="C90" i="25" l="1"/>
  <c r="G90" i="25"/>
  <c r="F90" i="25" l="1"/>
  <c r="B91" i="25" l="1"/>
  <c r="C91" i="25" l="1"/>
  <c r="G91" i="25"/>
  <c r="F91" i="25" l="1"/>
  <c r="B92" i="25" l="1"/>
  <c r="C92" i="25" l="1"/>
  <c r="G92" i="25"/>
  <c r="F92" i="25" l="1"/>
  <c r="B93" i="25" l="1"/>
  <c r="C93" i="25" l="1"/>
  <c r="B94" i="25"/>
  <c r="G8" i="25" s="1"/>
  <c r="G93" i="25"/>
  <c r="C94" i="25" l="1"/>
  <c r="F8" i="25" s="1"/>
  <c r="F93" i="25"/>
  <c r="B95" i="25" l="1"/>
  <c r="H8" i="25"/>
  <c r="I8" i="25" s="1"/>
  <c r="D8" i="25"/>
  <c r="E8" i="25" s="1"/>
  <c r="C95" i="25" l="1"/>
  <c r="G95" i="25"/>
  <c r="F95" i="25" l="1"/>
  <c r="B96" i="25" l="1"/>
  <c r="C96" i="25" l="1"/>
  <c r="G96" i="25"/>
  <c r="F96" i="25" l="1"/>
  <c r="B97" i="25" l="1"/>
  <c r="C97" i="25" l="1"/>
  <c r="G97" i="25"/>
  <c r="F97" i="25" l="1"/>
  <c r="B98" i="25" l="1"/>
  <c r="C98" i="25" l="1"/>
  <c r="G98" i="25"/>
  <c r="F98" i="25" l="1"/>
  <c r="B99" i="25" l="1"/>
  <c r="C99" i="25" l="1"/>
  <c r="G99" i="25"/>
  <c r="F99" i="25" l="1"/>
  <c r="B100" i="25" l="1"/>
  <c r="C100" i="25" l="1"/>
  <c r="G100" i="25"/>
  <c r="F100" i="25" l="1"/>
  <c r="B101" i="25" l="1"/>
  <c r="C101" i="25" l="1"/>
  <c r="G101" i="25"/>
  <c r="F101" i="25" l="1"/>
  <c r="B102" i="25" l="1"/>
  <c r="C102" i="25" l="1"/>
  <c r="G102" i="25"/>
  <c r="F102" i="25" l="1"/>
  <c r="B103" i="25" l="1"/>
  <c r="C103" i="25" l="1"/>
  <c r="G103" i="25"/>
  <c r="F103" i="25" l="1"/>
  <c r="B104" i="25" l="1"/>
  <c r="C104" i="25" l="1"/>
  <c r="G104" i="25"/>
  <c r="F104" i="25" l="1"/>
  <c r="B105" i="25" l="1"/>
  <c r="C105" i="25" l="1"/>
  <c r="G105" i="25"/>
  <c r="F105" i="25" l="1"/>
  <c r="B106" i="25" l="1"/>
  <c r="C106" i="25" l="1"/>
  <c r="B107" i="25"/>
  <c r="G9" i="25" s="1"/>
  <c r="G106" i="25"/>
  <c r="C107" i="25" l="1"/>
  <c r="F9" i="25" s="1"/>
  <c r="F106" i="25"/>
  <c r="B108" i="25" l="1"/>
  <c r="H9" i="25"/>
  <c r="I9" i="25" s="1"/>
  <c r="D9" i="25"/>
  <c r="E9" i="25" s="1"/>
  <c r="C108" i="25" l="1"/>
  <c r="G108" i="25"/>
  <c r="F108" i="25" l="1"/>
  <c r="B109" i="25" l="1"/>
  <c r="C109" i="25" l="1"/>
  <c r="G109" i="25"/>
  <c r="F109" i="25" l="1"/>
  <c r="B110" i="25" l="1"/>
  <c r="C110" i="25" l="1"/>
  <c r="G110" i="25"/>
  <c r="F110" i="25" l="1"/>
  <c r="B111" i="25" l="1"/>
  <c r="C111" i="25" l="1"/>
  <c r="G111" i="25"/>
  <c r="F111" i="25" l="1"/>
  <c r="B112" i="25" l="1"/>
  <c r="C112" i="25" l="1"/>
  <c r="G112" i="25"/>
  <c r="F112" i="25" l="1"/>
  <c r="B113" i="25" l="1"/>
  <c r="C113" i="25" l="1"/>
  <c r="G113" i="25"/>
  <c r="F113" i="25" l="1"/>
  <c r="B114" i="25" l="1"/>
  <c r="C114" i="25" l="1"/>
  <c r="G114" i="25"/>
  <c r="F114" i="25" l="1"/>
  <c r="B115" i="25" l="1"/>
  <c r="C115" i="25" l="1"/>
  <c r="G115" i="25"/>
  <c r="F115" i="25" l="1"/>
  <c r="B116" i="25" l="1"/>
  <c r="C116" i="25" l="1"/>
  <c r="G116" i="25"/>
  <c r="F116" i="25" l="1"/>
  <c r="B117" i="25" l="1"/>
  <c r="C117" i="25" l="1"/>
  <c r="G117" i="25"/>
  <c r="F117" i="25" l="1"/>
  <c r="B118" i="25" l="1"/>
  <c r="C118" i="25" l="1"/>
  <c r="G118" i="25"/>
  <c r="F118" i="25" l="1"/>
  <c r="B119" i="25" l="1"/>
  <c r="C119" i="25" l="1"/>
  <c r="B120" i="25"/>
  <c r="G10" i="25" s="1"/>
  <c r="G119" i="25"/>
  <c r="C120" i="25" l="1"/>
  <c r="F10" i="25" s="1"/>
  <c r="F119" i="25"/>
  <c r="B121" i="25" l="1"/>
  <c r="H10" i="25"/>
  <c r="I10" i="25" s="1"/>
  <c r="D10" i="25"/>
  <c r="E10" i="25" s="1"/>
  <c r="C121" i="25" l="1"/>
  <c r="G121" i="25"/>
  <c r="F121" i="25" l="1"/>
  <c r="B122" i="25" l="1"/>
  <c r="C122" i="25" l="1"/>
  <c r="G122" i="25"/>
  <c r="F122" i="25" l="1"/>
  <c r="B123" i="25" l="1"/>
  <c r="C123" i="25" l="1"/>
  <c r="G123" i="25"/>
  <c r="F123" i="25" l="1"/>
  <c r="B124" i="25" l="1"/>
  <c r="C124" i="25" l="1"/>
  <c r="G124" i="25"/>
  <c r="F124" i="25" l="1"/>
  <c r="B125" i="25" l="1"/>
  <c r="C125" i="25" l="1"/>
  <c r="G125" i="25"/>
  <c r="F125" i="25" l="1"/>
  <c r="B126" i="25" l="1"/>
  <c r="C126" i="25" l="1"/>
  <c r="G126" i="25"/>
  <c r="F126" i="25" l="1"/>
  <c r="B127" i="25" l="1"/>
  <c r="C127" i="25" l="1"/>
  <c r="G127" i="25"/>
  <c r="F127" i="25" l="1"/>
  <c r="B128" i="25" l="1"/>
  <c r="C128" i="25" l="1"/>
  <c r="G128" i="25"/>
  <c r="F128" i="25" l="1"/>
  <c r="B129" i="25" l="1"/>
  <c r="C129" i="25" l="1"/>
  <c r="G129" i="25"/>
  <c r="F129" i="25" l="1"/>
  <c r="B130" i="25" l="1"/>
  <c r="C130" i="25" l="1"/>
  <c r="G130" i="25"/>
  <c r="F130" i="25" l="1"/>
  <c r="B131" i="25" l="1"/>
  <c r="C131" i="25" l="1"/>
  <c r="G131" i="25"/>
  <c r="F131" i="25" l="1"/>
  <c r="B132" i="25" l="1"/>
  <c r="C132" i="25" l="1"/>
  <c r="B133" i="25"/>
  <c r="G11" i="25" s="1"/>
  <c r="G132" i="25"/>
  <c r="C133" i="25" l="1"/>
  <c r="F11" i="25" s="1"/>
  <c r="F132" i="25"/>
  <c r="B134" i="25" l="1"/>
  <c r="H11" i="25"/>
  <c r="I11" i="25" s="1"/>
  <c r="D11" i="25"/>
  <c r="E11" i="25" s="1"/>
  <c r="C134" i="25" l="1"/>
  <c r="G134" i="25"/>
  <c r="F134" i="25" l="1"/>
  <c r="B135" i="25" l="1"/>
  <c r="C135" i="25" l="1"/>
  <c r="G135" i="25"/>
  <c r="F135" i="25" l="1"/>
  <c r="B136" i="25" l="1"/>
  <c r="C136" i="25" l="1"/>
  <c r="G136" i="25"/>
  <c r="F136" i="25" l="1"/>
  <c r="B137" i="25" l="1"/>
  <c r="C137" i="25" l="1"/>
  <c r="G137" i="25"/>
  <c r="F137" i="25" l="1"/>
  <c r="B138" i="25" l="1"/>
  <c r="C138" i="25" l="1"/>
  <c r="G138" i="25"/>
  <c r="F138" i="25" l="1"/>
  <c r="B139" i="25" l="1"/>
  <c r="C139" i="25" l="1"/>
  <c r="G139" i="25"/>
  <c r="F139" i="25" l="1"/>
  <c r="B140" i="25" l="1"/>
  <c r="C140" i="25" l="1"/>
  <c r="G140" i="25"/>
  <c r="F140" i="25" l="1"/>
  <c r="B141" i="25" l="1"/>
  <c r="C141" i="25" l="1"/>
  <c r="G141" i="25"/>
  <c r="F141" i="25" l="1"/>
  <c r="B142" i="25" l="1"/>
  <c r="C142" i="25" l="1"/>
  <c r="G142" i="25"/>
  <c r="F142" i="25" l="1"/>
  <c r="B143" i="25" l="1"/>
  <c r="C143" i="25" l="1"/>
  <c r="G143" i="25"/>
  <c r="F143" i="25" l="1"/>
  <c r="B144" i="25" l="1"/>
  <c r="C144" i="25" l="1"/>
  <c r="G144" i="25"/>
  <c r="F144" i="25" l="1"/>
  <c r="B145" i="25" l="1"/>
  <c r="C145" i="25" l="1"/>
  <c r="B146" i="25"/>
  <c r="G12" i="25" s="1"/>
  <c r="G145" i="25"/>
  <c r="C146" i="25" l="1"/>
  <c r="F12" i="25" s="1"/>
  <c r="F145" i="25"/>
  <c r="B147" i="25" l="1"/>
  <c r="H12" i="25"/>
  <c r="I12" i="25" s="1"/>
  <c r="D12" i="25"/>
  <c r="E12" i="25" s="1"/>
  <c r="B11" i="25" l="1"/>
  <c r="B8" i="25"/>
  <c r="C147" i="25"/>
  <c r="F147" i="25" s="1"/>
  <c r="G147" i="25"/>
  <c r="H13" i="25" l="1"/>
  <c r="D13" i="25"/>
  <c r="E13"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8" authorId="0" shapeId="0" xr:uid="{00000000-0006-0000-0000-000001000000}">
      <text>
        <r>
          <rPr>
            <b/>
            <sz val="9"/>
            <color indexed="81"/>
            <rFont val="Segoe UI"/>
            <family val="2"/>
          </rPr>
          <t>In den Kommentaren finden sie Hinweise und nützliche Tipps.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3" authorId="0" shapeId="0" xr:uid="{00000000-0006-0000-1400-000001000000}">
      <text>
        <r>
          <rPr>
            <b/>
            <sz val="8"/>
            <color indexed="81"/>
            <rFont val="Tahoma"/>
            <family val="2"/>
          </rPr>
          <t>Bitte hier Art des Darlehens und Kreditinstitut angeben, z.B. "ERP Kapital für Gründer, KfW"</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Nolting, Angelika</author>
  </authors>
  <commentList>
    <comment ref="E15" authorId="0" shapeId="0" xr:uid="{B2CCED9B-3D13-4D21-9080-EF21A7E6470B}">
      <text>
        <r>
          <rPr>
            <b/>
            <sz val="9"/>
            <color indexed="81"/>
            <rFont val="Segoe UI"/>
            <family val="2"/>
          </rPr>
          <t>Die hier angesetzten Sondertilgungen wiederholen sich jährlich bis zum zehnten Jahr</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Angelika Nolting</author>
    <author>SYSTEM</author>
  </authors>
  <commentList>
    <comment ref="A9" authorId="0" shapeId="0" xr:uid="{00000000-0006-0000-0D00-000002000000}">
      <text>
        <r>
          <rPr>
            <b/>
            <sz val="8"/>
            <color indexed="81"/>
            <rFont val="Tahoma"/>
            <family val="2"/>
          </rPr>
          <t>Angelika Nolting:</t>
        </r>
        <r>
          <rPr>
            <sz val="8"/>
            <color indexed="81"/>
            <rFont val="Tahoma"/>
            <family val="2"/>
          </rPr>
          <t xml:space="preserve">
USteins
</t>
        </r>
      </text>
    </comment>
    <comment ref="B9" authorId="0" shapeId="0" xr:uid="{00000000-0006-0000-0D00-000001000000}">
      <text>
        <r>
          <rPr>
            <b/>
            <sz val="8"/>
            <color indexed="81"/>
            <rFont val="Tahoma"/>
            <family val="2"/>
          </rPr>
          <t>Angelika Nolting:</t>
        </r>
        <r>
          <rPr>
            <sz val="8"/>
            <color indexed="81"/>
            <rFont val="Tahoma"/>
            <family val="2"/>
          </rPr>
          <t xml:space="preserve">
Ust</t>
        </r>
      </text>
    </comment>
    <comment ref="A10" authorId="1" shapeId="0" xr:uid="{00000000-0006-0000-0D00-000004000000}">
      <text>
        <r>
          <rPr>
            <b/>
            <sz val="9"/>
            <color indexed="81"/>
            <rFont val="Segoe UI"/>
            <family val="2"/>
          </rPr>
          <t>SYSTEM:</t>
        </r>
        <r>
          <rPr>
            <sz val="9"/>
            <color indexed="81"/>
            <rFont val="Segoe UI"/>
            <family val="2"/>
          </rPr>
          <t xml:space="preserve">
UStermeins</t>
        </r>
      </text>
    </comment>
    <comment ref="B10" authorId="0" shapeId="0" xr:uid="{00000000-0006-0000-0D00-000003000000}">
      <text>
        <r>
          <rPr>
            <b/>
            <sz val="8"/>
            <color indexed="81"/>
            <rFont val="Tahoma"/>
            <family val="2"/>
          </rPr>
          <t>Angelika Nolting:</t>
        </r>
        <r>
          <rPr>
            <sz val="8"/>
            <color indexed="81"/>
            <rFont val="Tahoma"/>
            <family val="2"/>
          </rPr>
          <t xml:space="preserve">
Usterm</t>
        </r>
      </text>
    </comment>
    <comment ref="A11" authorId="1" shapeId="0" xr:uid="{00000000-0006-0000-0D00-000006000000}">
      <text>
        <r>
          <rPr>
            <b/>
            <sz val="9"/>
            <color indexed="81"/>
            <rFont val="Segoe UI"/>
            <family val="2"/>
          </rPr>
          <t>SYSTEM:</t>
        </r>
        <r>
          <rPr>
            <sz val="9"/>
            <color indexed="81"/>
            <rFont val="Segoe UI"/>
            <family val="2"/>
          </rPr>
          <t xml:space="preserve">
VSteins</t>
        </r>
      </text>
    </comment>
    <comment ref="B11" authorId="0" shapeId="0" xr:uid="{00000000-0006-0000-0D00-000005000000}">
      <text>
        <r>
          <rPr>
            <b/>
            <sz val="8"/>
            <color indexed="81"/>
            <rFont val="Tahoma"/>
            <family val="2"/>
          </rPr>
          <t>Angelika Nolting:</t>
        </r>
        <r>
          <rPr>
            <sz val="8"/>
            <color indexed="81"/>
            <rFont val="Tahoma"/>
            <family val="2"/>
          </rPr>
          <t xml:space="preserve">
VSt</t>
        </r>
      </text>
    </comment>
    <comment ref="A12" authorId="1" shapeId="0" xr:uid="{00000000-0006-0000-0D00-000008000000}">
      <text>
        <r>
          <rPr>
            <b/>
            <sz val="9"/>
            <color indexed="81"/>
            <rFont val="Segoe UI"/>
            <family val="2"/>
          </rPr>
          <t>SYSTEM:</t>
        </r>
        <r>
          <rPr>
            <sz val="9"/>
            <color indexed="81"/>
            <rFont val="Segoe UI"/>
            <family val="2"/>
          </rPr>
          <t xml:space="preserve">
VStermeins
</t>
        </r>
      </text>
    </comment>
    <comment ref="B12" authorId="0" shapeId="0" xr:uid="{00000000-0006-0000-0D00-000007000000}">
      <text>
        <r>
          <rPr>
            <b/>
            <sz val="8"/>
            <color indexed="81"/>
            <rFont val="Tahoma"/>
            <family val="2"/>
          </rPr>
          <t>Angelika Nolting:</t>
        </r>
        <r>
          <rPr>
            <sz val="8"/>
            <color indexed="81"/>
            <rFont val="Tahoma"/>
            <family val="2"/>
          </rPr>
          <t xml:space="preserve">
VSterm</t>
        </r>
      </text>
    </comment>
    <comment ref="A13" authorId="1" shapeId="0" xr:uid="{00000000-0006-0000-0D00-00000A000000}">
      <text>
        <r>
          <rPr>
            <b/>
            <sz val="9"/>
            <color indexed="81"/>
            <rFont val="Segoe UI"/>
            <family val="2"/>
          </rPr>
          <t>Angelika Nolting:</t>
        </r>
        <r>
          <rPr>
            <sz val="9"/>
            <color indexed="81"/>
            <rFont val="Segoe UI"/>
            <family val="2"/>
          </rPr>
          <t xml:space="preserve">
VstWEeins</t>
        </r>
      </text>
    </comment>
    <comment ref="B13" authorId="1" shapeId="0" xr:uid="{00000000-0006-0000-0D00-000009000000}">
      <text>
        <r>
          <rPr>
            <b/>
            <sz val="9"/>
            <color indexed="81"/>
            <rFont val="Segoe UI"/>
            <family val="2"/>
          </rPr>
          <t>Angelika Nolting:</t>
        </r>
        <r>
          <rPr>
            <sz val="9"/>
            <color indexed="81"/>
            <rFont val="Segoe UI"/>
            <family val="2"/>
          </rPr>
          <t xml:space="preserve">
VStWE</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Galle, Colin</author>
    <author>SYSTEM</author>
  </authors>
  <commentList>
    <comment ref="A11" authorId="0" shapeId="0" xr:uid="{43EC7D8C-7FD6-44B3-8F2C-8B275BEEE904}">
      <text>
        <r>
          <rPr>
            <b/>
            <sz val="9"/>
            <color indexed="81"/>
            <rFont val="Segoe UI"/>
            <charset val="1"/>
          </rPr>
          <t>Ein eventueller Gründungszuschuss oder Einstiegsgeld wird nicht hier, sondern im Reiter Liquiditätsplan eingetragen</t>
        </r>
      </text>
    </comment>
    <comment ref="B23" authorId="1" shapeId="0" xr:uid="{0D63D4A2-BC4B-40A3-A11B-973B61E41EC7}">
      <text>
        <r>
          <rPr>
            <b/>
            <sz val="8"/>
            <color indexed="81"/>
            <rFont val="Segoe UI"/>
            <family val="2"/>
          </rPr>
          <t>Ihre Steuerberatung wird Ihnen die notwendige Höhe nennen können, sobald Sie Ihren voraussichtlichen Jahresüberschuss berechnet haben - diesen finden Sie in Zeile 52 des Rentabilitätsplan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Nolting</author>
    <author>Angelika Nolting</author>
    <author>Nolting, Angelika</author>
  </authors>
  <commentList>
    <comment ref="B1" authorId="0" shapeId="0" xr:uid="{00000000-0006-0000-0400-000001000000}">
      <text>
        <r>
          <rPr>
            <b/>
            <sz val="8"/>
            <color indexed="81"/>
            <rFont val="Tahoma"/>
            <family val="2"/>
          </rPr>
          <t>Dieser Link führt zu den amtlichen AfA-Tabellen des Bundesfinanzministeriums. Im Zweifelsfall wenden Sie sich an Ihren Steuerberater.</t>
        </r>
      </text>
    </comment>
    <comment ref="A3" authorId="1" shapeId="0" xr:uid="{00000000-0006-0000-0400-000002000000}">
      <text>
        <r>
          <rPr>
            <b/>
            <sz val="8"/>
            <color indexed="81"/>
            <rFont val="Tahoma"/>
            <family val="2"/>
          </rPr>
          <t>Hier setzen Sie die Anschaffungen ein, die Sie für die Existenzgründung benötigen und noch nicht gekauft haben.</t>
        </r>
      </text>
    </comment>
    <comment ref="B4" authorId="2" shapeId="0" xr:uid="{0D8FC404-9FC8-40AB-8FE1-15B6C4849D5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5" authorId="2" shapeId="0" xr:uid="{3BD7EB0A-05E3-40BC-8FCB-49E48EA414EC}">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6" authorId="2" shapeId="0" xr:uid="{A7679F40-BAE2-4C5A-900C-5D9CF020FCBA}">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7" authorId="2" shapeId="0" xr:uid="{1943BBDD-EE8F-46A4-8B9E-279FE107648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8" authorId="2" shapeId="0" xr:uid="{12B91476-2C76-406D-AE76-397758DD16A0}">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9" authorId="2" shapeId="0" xr:uid="{3CF1329E-8E47-4E87-B6BD-242F65A5A0C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0" authorId="2" shapeId="0" xr:uid="{D72B0AAA-66F1-4690-95EC-9C2E3101847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1" authorId="2" shapeId="0" xr:uid="{15918F07-EE19-4C4C-97C1-C0BB99DB3142}">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2" authorId="2" shapeId="0" xr:uid="{1A9E5EAF-98BA-4BF1-8A31-A3BF0335DD3F}">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A14" authorId="1" shapeId="0" xr:uid="{00000000-0006-0000-0400-000003000000}">
      <text>
        <r>
          <rPr>
            <b/>
            <sz val="8"/>
            <color indexed="81"/>
            <rFont val="Tahoma"/>
            <family val="2"/>
          </rPr>
          <t>Diese Gegenstände besitzen Sie bereits und bringen sie in Ihre Gründung ein - Zeitwert einsetzen und Nutzungsdauer mit Steuerberater:in abklären!</t>
        </r>
      </text>
    </comment>
    <comment ref="B15" authorId="2" shapeId="0" xr:uid="{9027CDD0-F85D-4B31-BB44-D407729165AD}">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6" authorId="2" shapeId="0" xr:uid="{EE1837D3-5F31-4D44-B8C4-77A6EA28E14E}">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7" authorId="2" shapeId="0" xr:uid="{1E9814DD-174D-4E46-A15B-8A0CAF333B75}">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8" authorId="2" shapeId="0" xr:uid="{FA1BD8D0-005C-491A-AC5C-A4931B6A741F}">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19" authorId="2" shapeId="0" xr:uid="{D839E632-C1D3-42A1-9210-DAC50164E660}">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20" authorId="2" shapeId="0" xr:uid="{BAC25318-1900-457F-914A-BB21C85487E3}">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B21" authorId="2" shapeId="0" xr:uid="{57053946-6C4F-4EC4-827B-DD27427D117B}">
      <text>
        <r>
          <rPr>
            <b/>
            <sz val="9"/>
            <color indexed="81"/>
            <rFont val="Segoe UI"/>
            <family val="2"/>
          </rPr>
          <t>Wenn diese Fläche gelb eingefärbt ist, fehlt hier die Angabe der Abschreibungsdauer (="betriebsgewöhnliche Nutzungsdauer"),
Fragen Sie Ihre(n) Steuerberater:in oder nutzen Sie den obenstehenden Link</t>
        </r>
      </text>
    </comment>
    <comment ref="A23" authorId="1" shapeId="0" xr:uid="{00000000-0006-0000-0400-000004000000}">
      <text>
        <r>
          <rPr>
            <b/>
            <sz val="9"/>
            <color indexed="81"/>
            <rFont val="Tahoma"/>
            <family val="2"/>
          </rPr>
          <t>Hier erfolgt die Abschreibung in voller Höhe bereits im Jahr der Anschaffung.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Angelika Nolting</author>
    <author>SYSTEM</author>
    <author>Galle, Colin</author>
  </authors>
  <commentList>
    <comment ref="A1" authorId="0" shapeId="0" xr:uid="{00000000-0006-0000-0100-000001000000}">
      <text>
        <r>
          <rPr>
            <b/>
            <sz val="9"/>
            <color indexed="81"/>
            <rFont val="Segoe UI"/>
            <family val="2"/>
          </rPr>
          <t>Hier beschreiben Sie Ihre unterschiedlichen umsatzgenerierenden Dienstleistungen</t>
        </r>
        <r>
          <rPr>
            <b/>
            <sz val="8"/>
            <color indexed="81"/>
            <rFont val="Tahoma"/>
            <family val="2"/>
          </rPr>
          <t xml:space="preserve">
</t>
        </r>
      </text>
    </comment>
    <comment ref="B1" authorId="0" shapeId="0" xr:uid="{00000000-0006-0000-0100-000002000000}">
      <text>
        <r>
          <rPr>
            <b/>
            <sz val="9"/>
            <color indexed="81"/>
            <rFont val="Tahoma"/>
            <family val="2"/>
          </rPr>
          <t>Bitte setzen Sie hier den Preis für eine Einheit Ihres Angebots/Ihrer Leistung ein, z.B. "100", wenn eine Einheit 100 Euro kosten soll</t>
        </r>
        <r>
          <rPr>
            <b/>
            <sz val="8"/>
            <color indexed="81"/>
            <rFont val="Tahoma"/>
            <family val="2"/>
          </rPr>
          <t xml:space="preserve">
</t>
        </r>
        <r>
          <rPr>
            <sz val="8"/>
            <color indexed="81"/>
            <rFont val="Tahoma"/>
            <family val="2"/>
          </rPr>
          <t xml:space="preserve">
</t>
        </r>
      </text>
    </comment>
    <comment ref="F1" authorId="1" shapeId="0" xr:uid="{A5557239-DC5C-45CE-84FF-10A67C86C293}">
      <text>
        <r>
          <rPr>
            <b/>
            <sz val="9"/>
            <color indexed="81"/>
            <rFont val="Segoe UI"/>
            <family val="2"/>
          </rPr>
          <t xml:space="preserve">Hier tragen Sie jeden Monat ein, wieviele Einheiten Sie verkaufen möchten - zusammen mit dem Preis pro Einheit ergibt das den Umsatz pro Leistung.
Deren Summe wird in den Rentabilitätsplan &amp; Liquiditätsplan übertragen.
</t>
        </r>
      </text>
    </comment>
    <comment ref="A3" authorId="2" shapeId="0" xr:uid="{CE142FA3-B47A-4AA0-A7EB-E2115E148424}">
      <text>
        <r>
          <rPr>
            <sz val="9"/>
            <color indexed="81"/>
            <rFont val="Segoe UI"/>
            <charset val="1"/>
          </rPr>
          <t xml:space="preserve">
</t>
        </r>
        <r>
          <rPr>
            <b/>
            <sz val="9"/>
            <color indexed="81"/>
            <rFont val="Segoe UI"/>
            <family val="2"/>
          </rPr>
          <t>Hier finden Sie ein Beispiel für die Bearbeitung des Reiters.
Spalte A = Name der umsatzgenerierenden Leistung
Spalte B - E = Preis der Leistung aufgeteilt in Jahren
Spalte F - Q = Anzahl der angefallenden Leistung je Monat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Angelika Nolting</author>
    <author>Galle, Colin</author>
  </authors>
  <commentList>
    <comment ref="B9" authorId="0" shapeId="0" xr:uid="{00000000-0006-0000-0200-000001000000}">
      <text>
        <r>
          <rPr>
            <b/>
            <sz val="9"/>
            <color indexed="81"/>
            <rFont val="Segoe UI"/>
            <family val="2"/>
          </rPr>
          <t>Hier tragen Sie ein, wieviel Prozent vom Umsatz auf den Einkauf entfallen.
Beispiel:
100 EUR Umsatz
40 EUR Einkauf
-&gt; 40% Wareneinkauf/Wareneinsatz
Die Formel setzt dann den Warennachkauf, der aus abverkaufter Ware (=Umsatz) resultiert, 
 im Folgemonat an.</t>
        </r>
        <r>
          <rPr>
            <sz val="8"/>
            <color indexed="81"/>
            <rFont val="Tahoma"/>
            <family val="2"/>
          </rPr>
          <t xml:space="preserve">
</t>
        </r>
      </text>
    </comment>
    <comment ref="B12" authorId="1" shapeId="0" xr:uid="{8515E3F7-3D8B-4EE1-BFBD-740D4BD8A189}">
      <text>
        <r>
          <rPr>
            <b/>
            <sz val="9"/>
            <color indexed="81"/>
            <rFont val="Segoe UI"/>
            <charset val="1"/>
          </rPr>
          <t>Galle, Colin:</t>
        </r>
        <r>
          <rPr>
            <sz val="9"/>
            <color indexed="81"/>
            <rFont val="Segoe UI"/>
            <charset val="1"/>
          </rPr>
          <t xml:space="preserve">
</t>
        </r>
        <r>
          <rPr>
            <b/>
            <sz val="9"/>
            <color indexed="81"/>
            <rFont val="Arial"/>
            <family val="2"/>
          </rPr>
          <t>Bsp: Ein Fitnessstudio bestellt ein Putzunternehmen für die Reinigung, anstelle einen Mitarbeiter  einzustellen.</t>
        </r>
      </text>
    </comment>
    <comment ref="C14" authorId="0" shapeId="0" xr:uid="{00000000-0006-0000-0200-000002000000}">
      <text>
        <r>
          <rPr>
            <b/>
            <sz val="9"/>
            <color indexed="81"/>
            <rFont val="Segoe UI"/>
            <family val="2"/>
          </rPr>
          <t>Bei Kapitalgesellschaften ist hier auch das Gehalt des Geschäftsführenden Gesellschafters einzutragen. 
Bitte auch den Eintrag  "Kapitalgesellschaft" in den Infos vor dem Start beachten!</t>
        </r>
      </text>
    </comment>
    <comment ref="C51" authorId="0" shapeId="0" xr:uid="{00000000-0006-0000-0200-000003000000}">
      <text>
        <r>
          <rPr>
            <b/>
            <sz val="9"/>
            <color indexed="81"/>
            <rFont val="Segoe UI"/>
            <family val="2"/>
          </rPr>
          <t>Hier sind einzutragen Grundsteuer, Kfz-Steuer u.ä.
Einkommen- und Gewerbesteuer hingegen sind keine Betriebsausgaben und werden nur im Privaten Finanzbedarf bzw. der Liquiditätsplanung erfasst.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C53" authorId="0" shapeId="0" xr:uid="{00000000-0006-0000-0300-000001000000}">
      <text>
        <r>
          <rPr>
            <b/>
            <sz val="8"/>
            <color indexed="81"/>
            <rFont val="Tahoma"/>
            <family val="2"/>
          </rPr>
          <t>Bitte tragen Sie die Werte hierzu in das Tabellenblatt "Investitionsplan" ein.</t>
        </r>
      </text>
    </comment>
    <comment ref="C54" authorId="0" shapeId="0" xr:uid="{00000000-0006-0000-0300-000003000000}">
      <text>
        <r>
          <rPr>
            <b/>
            <sz val="8"/>
            <color indexed="81"/>
            <rFont val="Tahoma"/>
            <family val="2"/>
          </rPr>
          <t>Bitte tragen Sie den Betrag im Monat der geplanten Auszahlung ein.</t>
        </r>
      </text>
    </comment>
    <comment ref="C55" authorId="0" shapeId="0" xr:uid="{00000000-0006-0000-0300-000004000000}">
      <text>
        <r>
          <rPr>
            <b/>
            <sz val="8"/>
            <color indexed="81"/>
            <rFont val="Tahoma"/>
            <family val="2"/>
          </rPr>
          <t xml:space="preserve">gem. Zins- und Tilgungsplan für </t>
        </r>
        <r>
          <rPr>
            <b/>
            <u/>
            <sz val="8"/>
            <color indexed="81"/>
            <rFont val="Tahoma"/>
            <family val="2"/>
          </rPr>
          <t>alle</t>
        </r>
        <r>
          <rPr>
            <b/>
            <sz val="8"/>
            <color indexed="81"/>
            <rFont val="Tahoma"/>
            <family val="2"/>
          </rPr>
          <t xml:space="preserve"> betrieblichen Darlehen</t>
        </r>
      </text>
    </comment>
    <comment ref="C59" authorId="0" shapeId="0" xr:uid="{00000000-0006-0000-0300-000005000000}">
      <text>
        <r>
          <rPr>
            <b/>
            <sz val="8"/>
            <color indexed="81"/>
            <rFont val="Tahoma"/>
            <family val="2"/>
          </rPr>
          <t>Bitte tragen Sie die Daten hierzu ein das Tabellenblatt  "Privater Finanzbedarf" ein.</t>
        </r>
      </text>
    </comment>
    <comment ref="C62" authorId="0" shapeId="0" xr:uid="{00000000-0006-0000-0300-000006000000}">
      <text>
        <r>
          <rPr>
            <b/>
            <sz val="8"/>
            <color indexed="81"/>
            <rFont val="Tahoma"/>
            <family val="2"/>
          </rPr>
          <t>Bitte tragen Sie diesen Wert in das Tabellenblatt "Finanzierungsplan" ein.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D5" authorId="0" shapeId="0" xr:uid="{00000000-0006-0000-0500-000001000000}">
      <text>
        <r>
          <rPr>
            <b/>
            <sz val="8"/>
            <color indexed="81"/>
            <rFont val="Tahoma"/>
            <family val="2"/>
          </rPr>
          <t>Dieser Wert wird übertragen aus dem Investitionsplan.</t>
        </r>
      </text>
    </comment>
    <comment ref="D6" authorId="0" shapeId="0" xr:uid="{00000000-0006-0000-0500-000002000000}">
      <text>
        <r>
          <rPr>
            <b/>
            <sz val="8"/>
            <color indexed="81"/>
            <rFont val="Tahoma"/>
            <family val="2"/>
          </rPr>
          <t>Dieser Wert wird übertragen aus dem Investitionsplan.</t>
        </r>
      </text>
    </comment>
    <comment ref="D7" authorId="0" shapeId="0" xr:uid="{00000000-0006-0000-0500-000003000000}">
      <text>
        <r>
          <rPr>
            <b/>
            <sz val="8"/>
            <color indexed="81"/>
            <rFont val="Tahoma"/>
            <family val="2"/>
          </rPr>
          <t>Dieser Wert wird übertragen aus dem Investitionsplan.</t>
        </r>
      </text>
    </comment>
    <comment ref="D8" authorId="0" shapeId="0" xr:uid="{00000000-0006-0000-0500-000004000000}">
      <text>
        <r>
          <rPr>
            <b/>
            <sz val="8"/>
            <color indexed="81"/>
            <rFont val="Tahoma"/>
            <family val="2"/>
          </rPr>
          <t>Dieser Wert wird übertragen aus dem Investitionsplan.</t>
        </r>
      </text>
    </comment>
    <comment ref="E10" authorId="0" shapeId="0" xr:uid="{00000000-0006-0000-0500-000005000000}">
      <text>
        <r>
          <rPr>
            <b/>
            <sz val="8"/>
            <color indexed="81"/>
            <rFont val="Tahoma"/>
            <family val="2"/>
          </rPr>
          <t>Diese Summe deckt Liquiditätsengpässe und Unvorhergesehenes ab. Sie wird nicht für einen bestimmten Zweck eingeplant.</t>
        </r>
      </text>
    </comment>
    <comment ref="D16" authorId="0" shapeId="0" xr:uid="{00000000-0006-0000-0500-000006000000}">
      <text>
        <r>
          <rPr>
            <b/>
            <sz val="8"/>
            <color indexed="81"/>
            <rFont val="Tahoma"/>
            <family val="2"/>
          </rPr>
          <t>Bitte tragen Sie hier den Betrag ein, der Ihnen sofort und ohne Einschränkungen zur Verfügung steht, um dauerhaft in Ihrem Unternehmen eingesetzt zu werden.</t>
        </r>
      </text>
    </comment>
    <comment ref="D17" authorId="0" shapeId="0" xr:uid="{00000000-0006-0000-0500-000007000000}">
      <text>
        <r>
          <rPr>
            <b/>
            <sz val="8"/>
            <color indexed="81"/>
            <rFont val="Tahoma"/>
            <family val="2"/>
          </rPr>
          <t>Dieser Wert wird übertragen aus der Liquiditätsplanung.</t>
        </r>
      </text>
    </comment>
    <comment ref="A33" authorId="0" shapeId="0" xr:uid="{00000000-0006-0000-0500-000008000000}">
      <text>
        <r>
          <rPr>
            <b/>
            <sz val="8"/>
            <color indexed="81"/>
            <rFont val="Tahoma"/>
            <family val="2"/>
          </rPr>
          <t>Hier tragen Sie weitere Darlehen ein -
Auch dafür Zins und Tilgung berücksichtigen!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F2" authorId="0" shapeId="0" xr:uid="{00000000-0006-0000-0B00-000001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L2" authorId="0" shapeId="0" xr:uid="{00000000-0006-0000-0B00-000002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R2" authorId="0" shapeId="0" xr:uid="{00000000-0006-0000-0B00-000003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 ref="X2" authorId="0" shapeId="0" xr:uid="{00000000-0006-0000-0B00-000004000000}">
      <text>
        <r>
          <rPr>
            <sz val="10"/>
            <color indexed="81"/>
            <rFont val="Tahoma"/>
            <family val="2"/>
          </rPr>
          <t>Die Spalten für die Ist-Zahlen können der Übersichtlichkeit halber durch Klick auf das "Minus-"Symbol in der Kopfzeile ausgeblendet werden.</t>
        </r>
        <r>
          <rPr>
            <sz val="8"/>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Angelika Nolting</author>
  </authors>
  <commentList>
    <comment ref="A5" authorId="0" shapeId="0" xr:uid="{00000000-0006-0000-0C00-000001000000}">
      <text>
        <r>
          <rPr>
            <b/>
            <sz val="8"/>
            <color indexed="81"/>
            <rFont val="Tahoma"/>
            <family val="2"/>
          </rPr>
          <t>Angelika Nolting:</t>
        </r>
        <r>
          <rPr>
            <sz val="8"/>
            <color indexed="81"/>
            <rFont val="Tahoma"/>
            <family val="2"/>
          </rPr>
          <t xml:space="preserve">
Bitte hier Art des Darlehens und Kreditinstitut angeben, z.B. "ERP Kapital für Gründer, KfW"</t>
        </r>
      </text>
    </comment>
  </commentList>
</comments>
</file>

<file path=xl/sharedStrings.xml><?xml version="1.0" encoding="utf-8"?>
<sst xmlns="http://schemas.openxmlformats.org/spreadsheetml/2006/main" count="460" uniqueCount="283">
  <si>
    <t>sonstige betriebliche Erträge</t>
  </si>
  <si>
    <t>Wareneinkauf/Materialaufwand</t>
  </si>
  <si>
    <t>Rohergebnis</t>
  </si>
  <si>
    <t>Sonstige betriebliche Aufwendungen</t>
  </si>
  <si>
    <t>Miete und Nebenkosten</t>
  </si>
  <si>
    <t>Instandhaltung</t>
  </si>
  <si>
    <t>Telefon, Fax</t>
  </si>
  <si>
    <t>Kfz-Kosten</t>
  </si>
  <si>
    <t>Wartung und Reparatur</t>
  </si>
  <si>
    <t>Betriebskosten</t>
  </si>
  <si>
    <t>Reise- und Bewirtungskosten</t>
  </si>
  <si>
    <t>Anzeigen- und sonst. Werbung</t>
  </si>
  <si>
    <t>Instandhaltung Betriebs- und Geschäftsausstattung</t>
  </si>
  <si>
    <t>Software-Updates</t>
  </si>
  <si>
    <t>Beiträge, Gebühren</t>
  </si>
  <si>
    <t>Bürobedarf</t>
  </si>
  <si>
    <t>Postwertzeichen</t>
  </si>
  <si>
    <t>Fachliteratur</t>
  </si>
  <si>
    <t>Fortbildung</t>
  </si>
  <si>
    <t>Messen und Ausstellungen</t>
  </si>
  <si>
    <t>Beratungskosten</t>
  </si>
  <si>
    <t>Kosten des Geldverkehrs</t>
  </si>
  <si>
    <t>Andere betriebliche Aufwendungen</t>
  </si>
  <si>
    <t>Summe betrieblicher Aufwendungen</t>
  </si>
  <si>
    <t>Betriebsergebnis</t>
  </si>
  <si>
    <t>Gewinn/Verlust vor Steuern</t>
  </si>
  <si>
    <t>Sonstige Steuern (betrieblich)</t>
  </si>
  <si>
    <t>Jahresüberschuß/Jahresfehlbetrag</t>
  </si>
  <si>
    <t>1)</t>
  </si>
  <si>
    <t>Gewerbesteuer</t>
  </si>
  <si>
    <t>-</t>
  </si>
  <si>
    <t>vorläufiger Liquiditätsbedarf (-)/-überschuß (+)</t>
  </si>
  <si>
    <t>Investitionen und GWG</t>
  </si>
  <si>
    <t>eingebrachtes Eigenkapital - liquide Mittel</t>
  </si>
  <si>
    <t>Liquiditätsreserve</t>
  </si>
  <si>
    <t>Anschaffungen im Gründungsjahr</t>
  </si>
  <si>
    <t>Investitionen</t>
  </si>
  <si>
    <t>Sacheinlagen</t>
  </si>
  <si>
    <t>Summe</t>
  </si>
  <si>
    <t>Vorsteuer</t>
  </si>
  <si>
    <t>Januar</t>
  </si>
  <si>
    <t>Februar</t>
  </si>
  <si>
    <t>März</t>
  </si>
  <si>
    <t>April</t>
  </si>
  <si>
    <t>Mai</t>
  </si>
  <si>
    <t>Juni</t>
  </si>
  <si>
    <t>Juli</t>
  </si>
  <si>
    <t>August</t>
  </si>
  <si>
    <t>September</t>
  </si>
  <si>
    <t>Oktober</t>
  </si>
  <si>
    <t>November</t>
  </si>
  <si>
    <t>Dezember</t>
  </si>
  <si>
    <t>1. Jahr</t>
  </si>
  <si>
    <t>EUR</t>
  </si>
  <si>
    <t>Neuanschaffungen</t>
  </si>
  <si>
    <t>geringwertige Wirtschaftsgüter</t>
  </si>
  <si>
    <t>Warenlager-Erstausstattung</t>
  </si>
  <si>
    <t>Betriebsmittel</t>
  </si>
  <si>
    <t>Kapitalbedarf</t>
  </si>
  <si>
    <t>Eigenkapital</t>
  </si>
  <si>
    <t>liquide Mittel</t>
  </si>
  <si>
    <t>Fremdkapital (Auszahlungsbetrag)</t>
  </si>
  <si>
    <t>Raumkosten (Miete, Nebenkosten, Reinigung etc.)</t>
  </si>
  <si>
    <t>Sehr geehrte Gründerin, sehr geehrter Gründer,</t>
  </si>
  <si>
    <t>Außerdem bitten wir Sie um einige Angaben, um Ihnen die Arbeit zu erleichtern:</t>
  </si>
  <si>
    <t>Umsatzsteuer Regelsatz</t>
  </si>
  <si>
    <t>Umsatzsteuer ermäßigt</t>
  </si>
  <si>
    <t>Vorsteuer ermäßigt</t>
  </si>
  <si>
    <t>Industrie- und Handelskammer zu Köln</t>
  </si>
  <si>
    <t>Zellen, in die Sie Werte eintragen können, sind grün gekennzeichnet. Alle anderen Zellen sind schreibgeschützt.</t>
  </si>
  <si>
    <t>Erlösschmälerungen (Skonto)</t>
  </si>
  <si>
    <t>2. Jahr</t>
  </si>
  <si>
    <t>3. Jahr</t>
  </si>
  <si>
    <t>4. Jahr</t>
  </si>
  <si>
    <t>Umsatzsteuerzahllast (+) bzw. Vorsteuerüberhang (-)</t>
  </si>
  <si>
    <t>Hausbankdarlehen</t>
  </si>
  <si>
    <r>
      <t xml:space="preserve">Lebensunterhalt </t>
    </r>
    <r>
      <rPr>
        <vertAlign val="superscript"/>
        <sz val="10"/>
        <color theme="1"/>
        <rFont val="Arial"/>
        <family val="2"/>
      </rPr>
      <t>1)</t>
    </r>
  </si>
  <si>
    <t>2 Erwachsene</t>
  </si>
  <si>
    <t>1 Erwachsener</t>
  </si>
  <si>
    <t>235 EUR</t>
  </si>
  <si>
    <t>Tilgung betrieblicher Darlehen</t>
  </si>
  <si>
    <t>je Kind</t>
  </si>
  <si>
    <t>Nettogehalt Lebenspartner/in</t>
  </si>
  <si>
    <t>Kindergeld</t>
  </si>
  <si>
    <t>Erziehungsgeld</t>
  </si>
  <si>
    <t>Einkommen aus Vermietung und Verpachtung</t>
  </si>
  <si>
    <t>Sonstige Einkünfte</t>
  </si>
  <si>
    <t>Krankenversicherung</t>
  </si>
  <si>
    <t>Rentenversicherung/Altersvorsorge</t>
  </si>
  <si>
    <t>Unterhaltsanspruch</t>
  </si>
  <si>
    <t>Unterhaltsverpflichtung</t>
  </si>
  <si>
    <t>Einkommen aus Kapitalvermögen</t>
  </si>
  <si>
    <t>Summe der privaten Einnahmen</t>
  </si>
  <si>
    <t>Private Ausgaben</t>
  </si>
  <si>
    <t>Private Einnahmen (außerhalb der Selbstständigkeit)</t>
  </si>
  <si>
    <t>Sonstige Versicherungen</t>
  </si>
  <si>
    <t>Rücklagen für Neuanschaffungen</t>
  </si>
  <si>
    <t>Zinsen und Tilgung privater Darlehen</t>
  </si>
  <si>
    <t>Rücklagen für Einkommensteuer</t>
  </si>
  <si>
    <t>Privater Finanzbedarf (Unternehmerlohn)</t>
  </si>
  <si>
    <t>Personalaufwand incl. Sozialabgaben (ca. 22%)</t>
  </si>
  <si>
    <t>Kfz-Versicherungen</t>
  </si>
  <si>
    <t>Versicherungen (ohne Kfz)</t>
  </si>
  <si>
    <t>Privater Finanzbedarf = erforderlicher Unternehmerlohn</t>
  </si>
  <si>
    <t>Private Miete (einschließlich Nebenkosten)</t>
  </si>
  <si>
    <t>Auszahlung betrieblicher Darlehen (s. "Finanzierungsplan")</t>
  </si>
  <si>
    <t>AfA
(Absetzung für Abnutzung, Abschreibung)</t>
  </si>
  <si>
    <t>Obergrenze für die Anschaffungskosten Geringwertiger Wirtschaftsgüter</t>
  </si>
  <si>
    <t>Wenn Sie nicht im Januar gründen, beginnen Sie bitte mit Ihren Eintragungen im ersten Jahr mit dem Monat, in dem Sie starten möchten. Insgesamt stehen vier Jahre als Planungshorizont zur Verfügung, davon sollten mindestens drei Jahre monatsgenau geplant werden. Tragen Sie Ihren ersten Monat zudem in das Eingabefeld weiter unten ein.</t>
  </si>
  <si>
    <t>zusätzlicher Liquiditätsbedarf (-)/-überschuss (+)</t>
  </si>
  <si>
    <t>totaler Liquiditätsbedarf (-)/-überschuss (+)</t>
  </si>
  <si>
    <t>Abschreibungen</t>
  </si>
  <si>
    <r>
      <t xml:space="preserve">gem. Zins- und Tilgungsplan des Kreditinstituts für alle </t>
    </r>
    <r>
      <rPr>
        <b/>
        <sz val="10"/>
        <color theme="1"/>
        <rFont val="Arial"/>
        <family val="2"/>
      </rPr>
      <t>betrieblichen</t>
    </r>
    <r>
      <rPr>
        <sz val="10"/>
        <color theme="1"/>
        <rFont val="Arial"/>
        <family val="2"/>
      </rPr>
      <t xml:space="preserve"> Darlehen</t>
    </r>
  </si>
  <si>
    <r>
      <t>Zinsaufwendungen</t>
    </r>
    <r>
      <rPr>
        <vertAlign val="superscript"/>
        <sz val="10"/>
        <color theme="1"/>
        <rFont val="Arial"/>
        <family val="2"/>
      </rPr>
      <t xml:space="preserve"> 1)</t>
    </r>
  </si>
  <si>
    <t>Zinsaufwendungen</t>
  </si>
  <si>
    <t>Einige Zellen haben wir mit Erläuterungen versehen - diese erkennen Sie an dem roten Dreieck rechts oben.
Sie können sie lesen, wenn Sie mit dem Mauszeiger auf die entsprechende Zelle gehen.</t>
  </si>
  <si>
    <r>
      <t xml:space="preserve">Wenn Sie </t>
    </r>
    <r>
      <rPr>
        <b/>
        <sz val="10"/>
        <color rgb="FFFF0000"/>
        <rFont val="Arial"/>
        <family val="2"/>
      </rPr>
      <t>gegen Rechnung</t>
    </r>
    <r>
      <rPr>
        <sz val="10"/>
        <color theme="1"/>
        <rFont val="Arial"/>
        <family val="2"/>
      </rPr>
      <t xml:space="preserve"> liefern oder leisten, tragen Sie hier bitte ein "x" ein - der Zahlungseingang wird dann im nächsten Monat berücksichtigt. Bei Zug-um-Zug-Geschäften (Barzahlung, Vorkasse, Lastschrift o.ä.) lassen Sie das Feld bitte leer.</t>
    </r>
  </si>
  <si>
    <t>pauschaler Wareneinsatz</t>
  </si>
  <si>
    <t>Wareneinkauf Saisongeschäft</t>
  </si>
  <si>
    <t>Körperschaftsteuer (nur bei Kapitalgesellschaften)</t>
  </si>
  <si>
    <r>
      <t xml:space="preserve">Wenn Sie eine </t>
    </r>
    <r>
      <rPr>
        <b/>
        <sz val="10"/>
        <color rgb="FFFF0000"/>
        <rFont val="Arial"/>
        <family val="2"/>
      </rPr>
      <t>Kapitalgesellschaft</t>
    </r>
    <r>
      <rPr>
        <sz val="10"/>
        <color theme="1"/>
        <rFont val="Arial"/>
        <family val="2"/>
      </rPr>
      <t xml:space="preserve"> (AG, GmbH, UG (haftungsbeschränkt) oder Ltd.) gründen, tragen Sie hier bitte ein "x" ein, sonst lassen Sie das Feld bitte leer.</t>
    </r>
  </si>
  <si>
    <t>Gesamtleistung</t>
  </si>
  <si>
    <t>Anteil an Gesamt-leistung
in %</t>
  </si>
  <si>
    <t>Veränderung gegenüber Vorjahr in %</t>
  </si>
  <si>
    <t>Kosten der Warenabgabe</t>
  </si>
  <si>
    <t>Provisionen</t>
  </si>
  <si>
    <t>Verpackung/Ausgangsfrachten</t>
  </si>
  <si>
    <r>
      <t xml:space="preserve">Ihr </t>
    </r>
    <r>
      <rPr>
        <b/>
        <sz val="10"/>
        <color rgb="FFFF0000"/>
        <rFont val="Arial"/>
        <family val="2"/>
      </rPr>
      <t>erster Gründungsmonat</t>
    </r>
    <r>
      <rPr>
        <sz val="10"/>
        <color theme="1"/>
        <rFont val="Arial"/>
        <family val="2"/>
      </rPr>
      <t xml:space="preserve">: Bitte geben Sie "1" ein für Januar, "2" für Februar usw. Beginnen Sie Ihre Einträge in der Tabelle bitte auch im entsprechenden Monat. </t>
    </r>
    <r>
      <rPr>
        <b/>
        <sz val="10"/>
        <color rgb="FFFF0000"/>
        <rFont val="Arial"/>
        <family val="2"/>
      </rPr>
      <t>Bitte lassen Sie dieses Feld nicht leer!</t>
    </r>
  </si>
  <si>
    <t>Fremdleistungen</t>
  </si>
  <si>
    <r>
      <rPr>
        <vertAlign val="superscript"/>
        <sz val="10"/>
        <color theme="1"/>
        <rFont val="Arial"/>
        <family val="2"/>
      </rPr>
      <t xml:space="preserve">1) </t>
    </r>
    <r>
      <rPr>
        <sz val="10"/>
        <color theme="1"/>
        <rFont val="Arial"/>
        <family val="2"/>
      </rPr>
      <t>Richtwerte - ohne Miete, Versicherungen, Kosten privater Darlehen, Steuern, Rücklagen und Unterhaltsverpflichtungen (s.o.)</t>
    </r>
  </si>
  <si>
    <t>Summe der privaten Ausgaben</t>
  </si>
  <si>
    <t>monatlich</t>
  </si>
  <si>
    <t>Kapitalbedarfsplan</t>
  </si>
  <si>
    <t>Finanzierungsplan</t>
  </si>
  <si>
    <t>inbesondere Passwortaufhebung, Seiteneinrichtung und Konvertierungen in andere Formate erfolgen auf eigenes Risiko.</t>
  </si>
  <si>
    <t>Für alle daraus resultierenden Folgen, wie Ungenauigkeiten und Fehler der Anwendung, übernehmen wir keine Haftung.</t>
  </si>
  <si>
    <t xml:space="preserve">Wir stellen Ihnen hiermit unentgeltlich eine passwortgeschützte Datei in Excel zum Download zur Verfügung. Alle Änderungen daran, </t>
  </si>
  <si>
    <t>Leasing (nur Kfz)</t>
  </si>
  <si>
    <t>Leasing (außer Kfz)</t>
  </si>
  <si>
    <r>
      <t xml:space="preserve">Wenn Sie </t>
    </r>
    <r>
      <rPr>
        <b/>
        <sz val="10"/>
        <color rgb="FFFF0000"/>
        <rFont val="Arial"/>
        <family val="2"/>
      </rPr>
      <t>Umsatzsteuer</t>
    </r>
    <r>
      <rPr>
        <sz val="10"/>
        <color theme="1"/>
        <rFont val="Arial"/>
        <family val="2"/>
      </rPr>
      <t xml:space="preserve"> in Rechnung stellen werden, tragen Sie hier bitte ein "x" ein, sonst lassen Sie das Feld bitte leer.
Die Berechnungen gehen nicht von einer Dauerfristverlängerung aus.</t>
    </r>
  </si>
  <si>
    <t>Zinsen</t>
  </si>
  <si>
    <t>Tilgung</t>
  </si>
  <si>
    <t>Zinsen p.a.</t>
  </si>
  <si>
    <t>Darlehensbetrag in EUR</t>
  </si>
  <si>
    <t>Cash Flow</t>
  </si>
  <si>
    <t>davon tilgungsfrei (nur ganze Jahre)</t>
  </si>
  <si>
    <t>Ratendarlehen 1</t>
  </si>
  <si>
    <t>Ratendarlehen 2</t>
  </si>
  <si>
    <t>Ratendarlehen 3</t>
  </si>
  <si>
    <t>Ratendarlehen 4</t>
  </si>
  <si>
    <t>Ratendarlehen 5</t>
  </si>
  <si>
    <t>Ratendarlehen 6</t>
  </si>
  <si>
    <t>Summe Kapitaldienst</t>
  </si>
  <si>
    <t>monatlich im Anschaffungsjahr (einschl. GWG)</t>
  </si>
  <si>
    <t>Anschaffungen im Jahr der Gründung</t>
  </si>
  <si>
    <t>Laufzeit (mind. 3 Jahre)</t>
  </si>
  <si>
    <t>Ratendarlehen 7</t>
  </si>
  <si>
    <t>Differenz in EUR</t>
  </si>
  <si>
    <t>Differenz in %</t>
  </si>
  <si>
    <t>Plan</t>
  </si>
  <si>
    <t>Ist</t>
  </si>
  <si>
    <t>betriebs-gewöhnliche Nutzungsdauer</t>
  </si>
  <si>
    <t>Warenlager-Erstausstattung und -aufstockung (Betriebsausgaben)</t>
  </si>
  <si>
    <t>Diese Daten werden nicht übertragen!</t>
  </si>
  <si>
    <t>Im ersten Jahr werden die Zinsen ab Gründungsmonat berechnet.</t>
  </si>
  <si>
    <t>Hier können Sie Ihre eigenen Berechnungen anstellen und mit den grünen Eingabefeldern verknüpfen.</t>
  </si>
  <si>
    <t>Jahreswerte</t>
  </si>
  <si>
    <t>Monatswerte</t>
  </si>
  <si>
    <t>In den Folgejahren werden die Zinsen überschlägig auf den Darlehensstand am Anfang des Jahres berechnet; dabei bleiben unterjährige Tilgungen unberücksichtigt.</t>
  </si>
  <si>
    <t>Banken Cash Flow (= Cash Flow nach Kapitaldienst)</t>
  </si>
  <si>
    <t>Zinsen gesamt</t>
  </si>
  <si>
    <t>Tilgung gesamt</t>
  </si>
  <si>
    <t>Jahresergebnis vor Kapitaldienst</t>
  </si>
  <si>
    <t>Zinsen p.a. (nominal)</t>
  </si>
  <si>
    <t>Umsätze Jahr 1 zum Regelsteuersatz</t>
  </si>
  <si>
    <t>Umsätze Jahr 1 zum ermäßigten Steuersatz</t>
  </si>
  <si>
    <t>Wenn Sie Fragen, Wünsche oder andere Anliegen haben oder uns einfach mitteilen möchten, was Ihnen noch fehlt, schreiben Sie uns unter</t>
  </si>
  <si>
    <t>USt Jahr 2</t>
  </si>
  <si>
    <t>USt Jahr 3</t>
  </si>
  <si>
    <t>USt Jahr 4</t>
  </si>
  <si>
    <t>Mit Klicken auf "+"-Symbole können Sie später Eingabefelder für die Ist-Zahlen öffnen. So ist der Vergleich von Plan- zu Ist-Zahlen möglich.
Heben Sie dazu den Passwortschutz unter "Überprüfen/Blattschutz aufheben" auf (kein Passwort nötig).</t>
  </si>
  <si>
    <t>Unterkategorie 1</t>
  </si>
  <si>
    <t>Unterkategorie 2</t>
  </si>
  <si>
    <t>Unterkategorie 3</t>
  </si>
  <si>
    <t>Unterkategorie 4</t>
  </si>
  <si>
    <t>Unterkategorie 5</t>
  </si>
  <si>
    <t>Unterkategorie 6</t>
  </si>
  <si>
    <t>Unterkategorie 7</t>
  </si>
  <si>
    <t>Unterkategorie 8</t>
  </si>
  <si>
    <t>Unterkategorie 9</t>
  </si>
  <si>
    <t>Unterkategorie 10</t>
  </si>
  <si>
    <t>Dieses Tabellenblatt ist komplett ungeschützt, damit Sie alle Anpassungen und Ergänzungen vornehmen können, die für Sie notwendig sind.</t>
  </si>
  <si>
    <t>Beispiel Kostenart</t>
  </si>
  <si>
    <t>Hier können Sie beispielsweise eine Position weiter aufgliedern und die Summenzeile in die entsprechende Position der Rentabilitätsvorschau verknüpfen.</t>
  </si>
  <si>
    <t>Für Kreditverhandlungen mit Ihrer Bank kann dies als Anlage genutzt werden.</t>
  </si>
  <si>
    <t>Sie können jederzeit weitere Positionen oder auch ein neues Tabellenblatt mit weiteren Nebenrechnungen hinzufügen.</t>
  </si>
  <si>
    <t>nur wenn Umsätze zu verschiedenen Umsatzsteuersätzen (Regel- und ermäßigter Satz) erfolgen:</t>
  </si>
  <si>
    <t>gewichteter Vorsteuersatz für Wareneinsatz 
(nach dem Verhältnis der Umsätze des ersten Kalenderjahres)</t>
  </si>
  <si>
    <t>Steuersätze Jahr 1</t>
  </si>
  <si>
    <t>Steuersätze ab Jahr 2</t>
  </si>
  <si>
    <t>900 EUR</t>
  </si>
  <si>
    <t>1.025 EUR</t>
  </si>
  <si>
    <t>vgl. Einzelaufstellungen des Privaten Finanzbedarfs</t>
  </si>
  <si>
    <t>Details sind den einzelnen Tabellen über den Privaten Finanzbedarf zu entnehmen.</t>
  </si>
  <si>
    <t>Hier sind die Summen der Werte von bis zu drei Gründungspersonen addiert.</t>
  </si>
  <si>
    <t>Jan</t>
  </si>
  <si>
    <t>Feb</t>
  </si>
  <si>
    <t>Mrz</t>
  </si>
  <si>
    <t>Apr</t>
  </si>
  <si>
    <t>Jun</t>
  </si>
  <si>
    <t>Jul</t>
  </si>
  <si>
    <t>Aug</t>
  </si>
  <si>
    <t>Sep</t>
  </si>
  <si>
    <t>Okt</t>
  </si>
  <si>
    <t>Nov</t>
  </si>
  <si>
    <t>Dez</t>
  </si>
  <si>
    <t>finanztool@koeln.ihk.de</t>
  </si>
  <si>
    <t>vielen Dank, dass Sie das Finanztool der IHK Köln benutzen! Zunächst ein paar Informationen zur Bedienung:</t>
  </si>
  <si>
    <t>Bei Ihrem Vorhaben wünschen wir Ihnen viel Erfolg!</t>
  </si>
  <si>
    <t>Ihr Team Beratung und Service</t>
  </si>
  <si>
    <r>
      <t xml:space="preserve">Ihr </t>
    </r>
    <r>
      <rPr>
        <b/>
        <sz val="10"/>
        <color rgb="FFFF0000"/>
        <rFont val="Arial"/>
        <family val="2"/>
      </rPr>
      <t>Gründungsjahr</t>
    </r>
    <r>
      <rPr>
        <sz val="10"/>
        <color theme="1"/>
        <rFont val="Arial"/>
        <family val="2"/>
      </rPr>
      <t>: bitte ändern, falls abweichend</t>
    </r>
  </si>
  <si>
    <t>Warenlager-Erstausstattung und -aufstockung</t>
  </si>
  <si>
    <t>Vorsteuer Wareneinsatz (bei gemischten Umsätzen sowohl zum Regel- als auch zum ermäßigten Steuersatz: Ermittlung s.u.)</t>
  </si>
  <si>
    <t>Geringwertige Wirtschaftsgüter (Anschaffungskosten bis 800 EUR netto)</t>
  </si>
  <si>
    <t>Investitionen (Anschaffungskosten höher als 800 EUR netto)</t>
  </si>
  <si>
    <t>Erfassung der geltenden Steuersätze</t>
  </si>
  <si>
    <r>
      <t xml:space="preserve">in der Datei </t>
    </r>
    <r>
      <rPr>
        <b/>
        <sz val="10"/>
        <color rgb="FFFF0000"/>
        <rFont val="Arial"/>
        <family val="2"/>
      </rPr>
      <t>angewendete</t>
    </r>
    <r>
      <rPr>
        <sz val="10"/>
        <color theme="1"/>
        <rFont val="Arial"/>
        <family val="2"/>
      </rPr>
      <t xml:space="preserve"> Umsatzsteuersätze</t>
    </r>
  </si>
  <si>
    <t>Steuerberatung</t>
  </si>
  <si>
    <t>Unternehmensberatung</t>
  </si>
  <si>
    <t>Rechtsberatung</t>
  </si>
  <si>
    <t>ERP-Gründerkredit - StartGeld 067</t>
  </si>
  <si>
    <t>ERP-Förderkredit KMU 365, 366</t>
  </si>
  <si>
    <t>Förderdarlehen (Beispiele)</t>
  </si>
  <si>
    <t>ERP-Förderkredit Gründung und Nachfolge 077</t>
  </si>
  <si>
    <t>NRW.BANK Gründung und Wachstum</t>
  </si>
  <si>
    <t>NRW.BANK Universalkredit</t>
  </si>
  <si>
    <t>NRW.BANK Digitalisierung und Innovation</t>
  </si>
  <si>
    <t>NRW.SeedCap</t>
  </si>
  <si>
    <t>NRW.SeedCon</t>
  </si>
  <si>
    <t>NRW.Mikrodarlehen</t>
  </si>
  <si>
    <t>NRW.MicroCrowd</t>
  </si>
  <si>
    <t>Privatdarlehen (Freunde, Familie…)</t>
  </si>
  <si>
    <t>Gründungszuschuss</t>
  </si>
  <si>
    <t>Darlehenssumme</t>
  </si>
  <si>
    <t>nach</t>
  </si>
  <si>
    <t>Restschuld</t>
  </si>
  <si>
    <t>Restschuld in % der Darlehens-summe</t>
  </si>
  <si>
    <t>Tilgung (nicht abzugsfähig)</t>
  </si>
  <si>
    <t>kumulierter Zinsaufwand</t>
  </si>
  <si>
    <r>
      <t xml:space="preserve">kumulierter Zinsaufwand </t>
    </r>
    <r>
      <rPr>
        <sz val="8"/>
        <rFont val="Arial"/>
        <family val="2"/>
      </rPr>
      <t>(abgezinst)</t>
    </r>
  </si>
  <si>
    <t>Anfangstilgung</t>
  </si>
  <si>
    <t>1 Jahr</t>
  </si>
  <si>
    <t>Nominalzins</t>
  </si>
  <si>
    <t>2 Jahren</t>
  </si>
  <si>
    <t>Monatsbelastung</t>
  </si>
  <si>
    <t>3 Jahren</t>
  </si>
  <si>
    <t>Sondertilg. gesamt</t>
  </si>
  <si>
    <t>4 Jahren</t>
  </si>
  <si>
    <t>5 Jahren</t>
  </si>
  <si>
    <t xml:space="preserve">Restschuld </t>
  </si>
  <si>
    <t>6 Jahren</t>
  </si>
  <si>
    <t>Anschlußzins</t>
  </si>
  <si>
    <t>7 Jahren</t>
  </si>
  <si>
    <t>Anschlußtilgung</t>
  </si>
  <si>
    <t>8 Jahren</t>
  </si>
  <si>
    <t>9 Jahren</t>
  </si>
  <si>
    <t>10 Jahren</t>
  </si>
  <si>
    <t>10;1 Jahren</t>
  </si>
  <si>
    <t>Monat</t>
  </si>
  <si>
    <t>Annuität</t>
  </si>
  <si>
    <t>Sonder-tilgungen</t>
  </si>
  <si>
    <t>Restschuld am Ende des Monats</t>
  </si>
  <si>
    <t>Zinsaufwand gesamt</t>
  </si>
  <si>
    <t xml:space="preserve">Ratendarlehen 1 </t>
  </si>
  <si>
    <t>Nettogehalt Lebenspartner/in, sofern es nicht aus der Gründung stammt</t>
  </si>
  <si>
    <t>Menge (Stk.)</t>
  </si>
  <si>
    <t>Der Liquiditätsplan nimmt automatisch die Werte aus dem Rentabilitätsplan</t>
  </si>
  <si>
    <t>Beispiel: Sportstudio-Monatsabo</t>
  </si>
  <si>
    <t>Geplante Dienstleistungsumsätze</t>
  </si>
  <si>
    <t>Umsatz Handel/Produktion</t>
  </si>
  <si>
    <t>Falls die vorhandenen Zeilen nicht ausreichen, passen wir dies gerne für Sie an. Senden Sie dazu eine E-Mail an Finanztool@koeln.ihk.de</t>
  </si>
  <si>
    <t>Hinweis</t>
  </si>
  <si>
    <t>Release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</si>
</sst>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
    <numFmt numFmtId="166" formatCode="0.0000%"/>
    <numFmt numFmtId="167" formatCode="0.000%"/>
    <numFmt numFmtId="168" formatCode="d/m/yy"/>
  </numFmts>
  <fonts count="26">
    <font>
      <sz val="10"/>
      <color theme="1"/>
      <name val="Arial"/>
      <family val="2"/>
    </font>
    <font>
      <sz val="10"/>
      <color theme="1"/>
      <name val="Arial"/>
      <family val="2"/>
    </font>
    <font>
      <sz val="11"/>
      <name val="Arial"/>
      <family val="2"/>
    </font>
    <font>
      <sz val="10"/>
      <name val="Arial"/>
      <family val="2"/>
    </font>
    <font>
      <b/>
      <sz val="10"/>
      <name val="Arial"/>
      <family val="2"/>
    </font>
    <font>
      <sz val="8"/>
      <color indexed="81"/>
      <name val="Tahoma"/>
      <family val="2"/>
    </font>
    <font>
      <b/>
      <sz val="16"/>
      <name val="Arial"/>
      <family val="2"/>
    </font>
    <font>
      <vertAlign val="superscript"/>
      <sz val="10"/>
      <color theme="1"/>
      <name val="Arial"/>
      <family val="2"/>
    </font>
    <font>
      <u/>
      <sz val="10"/>
      <color theme="10"/>
      <name val="Arial"/>
      <family val="2"/>
    </font>
    <font>
      <b/>
      <sz val="10"/>
      <color theme="1"/>
      <name val="Arial"/>
      <family val="2"/>
    </font>
    <font>
      <b/>
      <sz val="10"/>
      <color rgb="FFFF0000"/>
      <name val="Arial"/>
      <family val="2"/>
    </font>
    <font>
      <b/>
      <sz val="8"/>
      <color indexed="81"/>
      <name val="Tahoma"/>
      <family val="2"/>
    </font>
    <font>
      <sz val="8"/>
      <color theme="1"/>
      <name val="Arial"/>
      <family val="2"/>
    </font>
    <font>
      <b/>
      <sz val="12"/>
      <color theme="1"/>
      <name val="Arial"/>
      <family val="2"/>
    </font>
    <font>
      <sz val="10"/>
      <color indexed="81"/>
      <name val="Tahoma"/>
      <family val="2"/>
    </font>
    <font>
      <sz val="9"/>
      <color indexed="81"/>
      <name val="Segoe UI"/>
      <family val="2"/>
    </font>
    <font>
      <b/>
      <sz val="9"/>
      <color indexed="81"/>
      <name val="Segoe UI"/>
      <family val="2"/>
    </font>
    <font>
      <sz val="8"/>
      <name val="Arial"/>
      <family val="2"/>
    </font>
    <font>
      <b/>
      <sz val="10"/>
      <name val="Arial"/>
    </font>
    <font>
      <b/>
      <sz val="8"/>
      <color indexed="81"/>
      <name val="Segoe UI"/>
      <family val="2"/>
    </font>
    <font>
      <b/>
      <u/>
      <sz val="8"/>
      <color indexed="81"/>
      <name val="Tahoma"/>
      <family val="2"/>
    </font>
    <font>
      <b/>
      <sz val="10"/>
      <color theme="1" tint="0.499984740745262"/>
      <name val="Arial"/>
      <family val="2"/>
    </font>
    <font>
      <sz val="9"/>
      <color indexed="81"/>
      <name val="Segoe UI"/>
      <charset val="1"/>
    </font>
    <font>
      <b/>
      <sz val="9"/>
      <color indexed="81"/>
      <name val="Tahoma"/>
      <family val="2"/>
    </font>
    <font>
      <b/>
      <sz val="9"/>
      <color indexed="81"/>
      <name val="Segoe UI"/>
      <charset val="1"/>
    </font>
    <font>
      <b/>
      <sz val="9"/>
      <color indexed="81"/>
      <name val="Arial"/>
      <family val="2"/>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rgb="FFCCFFCC"/>
        <bgColor indexed="64"/>
      </patternFill>
    </fill>
    <fill>
      <patternFill patternType="solid">
        <fgColor rgb="FF00FF00"/>
        <bgColor indexed="64"/>
      </patternFill>
    </fill>
  </fills>
  <borders count="1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283">
    <xf numFmtId="0" fontId="0" fillId="0" borderId="0" xfId="0"/>
    <xf numFmtId="0" fontId="3" fillId="0" borderId="0" xfId="0" applyFont="1" applyProtection="1"/>
    <xf numFmtId="2" fontId="3" fillId="0" borderId="0" xfId="0" applyNumberFormat="1" applyFont="1" applyAlignment="1" applyProtection="1">
      <alignment horizontal="center"/>
    </xf>
    <xf numFmtId="3" fontId="3" fillId="0" borderId="0" xfId="0" applyNumberFormat="1" applyFont="1" applyProtection="1"/>
    <xf numFmtId="3" fontId="3" fillId="2" borderId="0" xfId="0" applyNumberFormat="1" applyFont="1" applyFill="1" applyProtection="1"/>
    <xf numFmtId="0" fontId="3" fillId="0" borderId="0" xfId="0" applyFont="1" applyAlignment="1" applyProtection="1">
      <alignment horizontal="center"/>
    </xf>
    <xf numFmtId="3" fontId="3" fillId="0" borderId="3" xfId="0" applyNumberFormat="1" applyFont="1" applyBorder="1" applyProtection="1"/>
    <xf numFmtId="3" fontId="3" fillId="2" borderId="3" xfId="0" applyNumberFormat="1" applyFont="1" applyFill="1" applyBorder="1" applyProtection="1"/>
    <xf numFmtId="0" fontId="0" fillId="0" borderId="0" xfId="0" applyProtection="1"/>
    <xf numFmtId="3" fontId="0" fillId="0" borderId="0" xfId="0" applyNumberFormat="1" applyProtection="1"/>
    <xf numFmtId="0" fontId="0" fillId="0" borderId="0" xfId="0" applyBorder="1" applyProtection="1"/>
    <xf numFmtId="3" fontId="0" fillId="0" borderId="0" xfId="0" applyNumberFormat="1" applyBorder="1" applyProtection="1"/>
    <xf numFmtId="3" fontId="0" fillId="2" borderId="0" xfId="0" applyNumberFormat="1" applyFill="1" applyProtection="1"/>
    <xf numFmtId="3" fontId="0" fillId="2" borderId="0" xfId="0" applyNumberFormat="1" applyFill="1" applyBorder="1" applyProtection="1"/>
    <xf numFmtId="164" fontId="0" fillId="0" borderId="0" xfId="0" applyNumberFormat="1" applyBorder="1" applyProtection="1"/>
    <xf numFmtId="164" fontId="0" fillId="0" borderId="0" xfId="0" applyNumberFormat="1" applyProtection="1"/>
    <xf numFmtId="3" fontId="0" fillId="0" borderId="0" xfId="0" applyNumberFormat="1" applyFill="1" applyBorder="1" applyProtection="1"/>
    <xf numFmtId="0" fontId="0" fillId="0" borderId="0" xfId="0" applyFill="1" applyBorder="1" applyProtection="1"/>
    <xf numFmtId="0" fontId="0" fillId="0" borderId="2" xfId="0" applyBorder="1" applyAlignment="1" applyProtection="1">
      <alignment horizontal="center" vertical="center" wrapText="1"/>
    </xf>
    <xf numFmtId="0" fontId="0" fillId="0" borderId="0" xfId="0" applyBorder="1" applyAlignment="1" applyProtection="1">
      <alignment horizontal="center" vertical="center" wrapText="1"/>
    </xf>
    <xf numFmtId="4" fontId="0" fillId="0" borderId="0" xfId="0" applyNumberFormat="1" applyProtection="1"/>
    <xf numFmtId="0" fontId="0" fillId="0" borderId="0" xfId="0" applyBorder="1" applyAlignment="1" applyProtection="1">
      <alignment horizontal="left" vertical="center"/>
    </xf>
    <xf numFmtId="0" fontId="4" fillId="0" borderId="0" xfId="0" applyFont="1" applyAlignment="1" applyProtection="1">
      <alignment horizontal="center"/>
    </xf>
    <xf numFmtId="9" fontId="0" fillId="0" borderId="0" xfId="1" applyFont="1" applyAlignment="1" applyProtection="1">
      <alignment horizontal="center"/>
    </xf>
    <xf numFmtId="0" fontId="0" fillId="0" borderId="0" xfId="0" applyAlignment="1">
      <alignment wrapText="1"/>
    </xf>
    <xf numFmtId="0" fontId="0" fillId="0" borderId="0" xfId="0" applyAlignment="1">
      <alignment horizontal="center" vertical="center"/>
    </xf>
    <xf numFmtId="0" fontId="0" fillId="0" borderId="0" xfId="0" applyFill="1"/>
    <xf numFmtId="0" fontId="0" fillId="0" borderId="0" xfId="0" applyFill="1" applyAlignment="1">
      <alignment wrapText="1"/>
    </xf>
    <xf numFmtId="0" fontId="0" fillId="0" borderId="2" xfId="0" applyBorder="1"/>
    <xf numFmtId="164" fontId="0" fillId="2" borderId="4" xfId="0" applyNumberFormat="1" applyFill="1" applyBorder="1" applyProtection="1"/>
    <xf numFmtId="0" fontId="0" fillId="0" borderId="0" xfId="0" applyAlignment="1">
      <alignment horizontal="left" wrapText="1"/>
    </xf>
    <xf numFmtId="17" fontId="3" fillId="0" borderId="2" xfId="0"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17" fontId="2" fillId="0" borderId="2" xfId="0" applyNumberFormat="1" applyFont="1" applyFill="1" applyBorder="1" applyAlignment="1" applyProtection="1">
      <alignment horizontal="center" vertical="center" wrapText="1"/>
    </xf>
    <xf numFmtId="164" fontId="0" fillId="0" borderId="0" xfId="0" applyNumberFormat="1" applyFill="1" applyBorder="1" applyProtection="1"/>
    <xf numFmtId="164" fontId="0" fillId="2" borderId="0" xfId="0" applyNumberFormat="1" applyFill="1" applyBorder="1" applyProtection="1"/>
    <xf numFmtId="3" fontId="0" fillId="0" borderId="0" xfId="0" applyNumberFormat="1" applyFill="1" applyProtection="1"/>
    <xf numFmtId="0" fontId="0" fillId="0" borderId="0" xfId="0" applyFill="1" applyProtection="1"/>
    <xf numFmtId="3" fontId="0" fillId="4" borderId="0" xfId="0" applyNumberFormat="1" applyFill="1" applyProtection="1"/>
    <xf numFmtId="0" fontId="4" fillId="0" borderId="0" xfId="0" applyNumberFormat="1" applyFont="1" applyAlignment="1" applyProtection="1">
      <alignment horizontal="center"/>
    </xf>
    <xf numFmtId="0" fontId="4" fillId="0" borderId="0" xfId="0" applyFont="1" applyProtection="1"/>
    <xf numFmtId="4" fontId="4" fillId="0" borderId="0" xfId="0" applyNumberFormat="1" applyFont="1" applyBorder="1" applyProtection="1"/>
    <xf numFmtId="0" fontId="4" fillId="0" borderId="0" xfId="0" applyFont="1" applyFill="1" applyAlignment="1" applyProtection="1">
      <alignment horizontal="center"/>
    </xf>
    <xf numFmtId="4" fontId="4" fillId="0" borderId="0" xfId="0" applyNumberFormat="1" applyFont="1" applyProtection="1"/>
    <xf numFmtId="4" fontId="6" fillId="2" borderId="0" xfId="0" applyNumberFormat="1" applyFont="1" applyFill="1" applyProtection="1"/>
    <xf numFmtId="4" fontId="0" fillId="2" borderId="0" xfId="0" applyNumberFormat="1" applyFill="1" applyProtection="1"/>
    <xf numFmtId="0" fontId="0" fillId="2" borderId="0" xfId="0" applyFill="1" applyProtection="1"/>
    <xf numFmtId="4" fontId="0" fillId="0" borderId="0" xfId="0" applyNumberFormat="1" applyAlignment="1" applyProtection="1">
      <alignment horizontal="center"/>
    </xf>
    <xf numFmtId="3" fontId="0" fillId="0" borderId="3" xfId="0" applyNumberFormat="1" applyBorder="1" applyProtection="1"/>
    <xf numFmtId="3" fontId="3" fillId="0" borderId="5" xfId="0" applyNumberFormat="1" applyFont="1" applyBorder="1" applyProtection="1"/>
    <xf numFmtId="3" fontId="3" fillId="0" borderId="0" xfId="0" applyNumberFormat="1" applyFont="1" applyBorder="1" applyProtection="1"/>
    <xf numFmtId="0" fontId="0" fillId="5" borderId="0" xfId="0" applyFill="1"/>
    <xf numFmtId="3" fontId="9" fillId="5" borderId="0" xfId="0" applyNumberFormat="1"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4" fillId="5" borderId="0" xfId="0" applyFont="1" applyFill="1" applyProtection="1">
      <protection locked="0"/>
    </xf>
    <xf numFmtId="3" fontId="4" fillId="5" borderId="0" xfId="0" applyNumberFormat="1" applyFont="1" applyFill="1" applyProtection="1">
      <protection locked="0"/>
    </xf>
    <xf numFmtId="9" fontId="9" fillId="5" borderId="0" xfId="1" applyFont="1" applyFill="1" applyProtection="1">
      <protection locked="0"/>
    </xf>
    <xf numFmtId="3" fontId="9" fillId="5" borderId="0" xfId="0" applyNumberFormat="1" applyFont="1" applyFill="1" applyProtection="1">
      <protection locked="0"/>
    </xf>
    <xf numFmtId="0" fontId="4" fillId="5" borderId="0" xfId="0" applyFont="1" applyFill="1" applyAlignment="1" applyProtection="1">
      <alignment horizontal="center"/>
      <protection locked="0"/>
    </xf>
    <xf numFmtId="9" fontId="4" fillId="0" borderId="0" xfId="1" applyFont="1" applyAlignment="1" applyProtection="1">
      <alignment horizontal="center"/>
    </xf>
    <xf numFmtId="17" fontId="0" fillId="0" borderId="2" xfId="0" applyNumberFormat="1" applyFill="1" applyBorder="1" applyAlignment="1" applyProtection="1">
      <alignment horizontal="center" vertical="center"/>
    </xf>
    <xf numFmtId="17" fontId="12" fillId="0" borderId="2" xfId="0" applyNumberFormat="1" applyFont="1" applyFill="1" applyBorder="1" applyAlignment="1" applyProtection="1">
      <alignment horizontal="center" vertical="center" wrapText="1"/>
    </xf>
    <xf numFmtId="9" fontId="0" fillId="0" borderId="0" xfId="1" applyFont="1" applyFill="1" applyAlignment="1" applyProtection="1">
      <alignment horizontal="center"/>
    </xf>
    <xf numFmtId="165" fontId="0" fillId="0" borderId="0" xfId="1" applyNumberFormat="1" applyFont="1" applyFill="1" applyAlignment="1" applyProtection="1">
      <alignment horizontal="center"/>
    </xf>
    <xf numFmtId="164" fontId="0" fillId="4" borderId="5" xfId="0" applyNumberFormat="1" applyFont="1" applyFill="1" applyBorder="1" applyProtection="1"/>
    <xf numFmtId="165" fontId="0" fillId="4" borderId="5" xfId="1" applyNumberFormat="1" applyFont="1" applyFill="1" applyBorder="1" applyAlignment="1" applyProtection="1">
      <alignment horizontal="center"/>
    </xf>
    <xf numFmtId="164" fontId="0" fillId="4" borderId="0" xfId="0" applyNumberFormat="1" applyFont="1" applyFill="1" applyProtection="1"/>
    <xf numFmtId="165" fontId="0" fillId="4" borderId="0" xfId="1" applyNumberFormat="1" applyFont="1" applyFill="1" applyAlignment="1" applyProtection="1">
      <alignment horizontal="center"/>
    </xf>
    <xf numFmtId="164" fontId="0" fillId="4" borderId="4" xfId="0" applyNumberFormat="1" applyFont="1" applyFill="1" applyBorder="1" applyProtection="1"/>
    <xf numFmtId="165" fontId="0" fillId="4" borderId="4" xfId="1" applyNumberFormat="1" applyFont="1" applyFill="1" applyBorder="1" applyAlignment="1" applyProtection="1">
      <alignment horizontal="center"/>
    </xf>
    <xf numFmtId="164" fontId="0" fillId="4" borderId="3" xfId="0" applyNumberFormat="1" applyFont="1" applyFill="1" applyBorder="1" applyProtection="1"/>
    <xf numFmtId="165" fontId="0" fillId="4" borderId="3" xfId="1" applyNumberFormat="1" applyFont="1" applyFill="1" applyBorder="1" applyAlignment="1" applyProtection="1">
      <alignment horizontal="center"/>
    </xf>
    <xf numFmtId="165" fontId="0" fillId="0" borderId="0" xfId="0" applyNumberFormat="1" applyProtection="1"/>
    <xf numFmtId="9" fontId="0" fillId="0" borderId="0" xfId="1" applyFont="1" applyFill="1" applyProtection="1"/>
    <xf numFmtId="0" fontId="0" fillId="0" borderId="0" xfId="0" applyFont="1" applyProtection="1"/>
    <xf numFmtId="0" fontId="0" fillId="4" borderId="0" xfId="0" applyFill="1" applyProtection="1"/>
    <xf numFmtId="164" fontId="0" fillId="4" borderId="5" xfId="0" applyNumberFormat="1" applyFill="1" applyBorder="1" applyProtection="1"/>
    <xf numFmtId="164" fontId="0" fillId="4" borderId="4" xfId="0" applyNumberFormat="1" applyFill="1" applyBorder="1" applyProtection="1"/>
    <xf numFmtId="164" fontId="0" fillId="4" borderId="3" xfId="0" applyNumberFormat="1" applyFill="1" applyBorder="1" applyProtection="1"/>
    <xf numFmtId="0" fontId="7" fillId="0" borderId="0" xfId="0" applyFont="1" applyAlignment="1" applyProtection="1">
      <alignment vertical="top"/>
    </xf>
    <xf numFmtId="0" fontId="7" fillId="0" borderId="0" xfId="0" applyFont="1" applyProtection="1"/>
    <xf numFmtId="0" fontId="0" fillId="0" borderId="0" xfId="0" applyAlignment="1" applyProtection="1"/>
    <xf numFmtId="17" fontId="0" fillId="0" borderId="2" xfId="0" applyNumberFormat="1" applyBorder="1" applyAlignment="1" applyProtection="1">
      <alignment horizontal="center" vertical="center"/>
    </xf>
    <xf numFmtId="0" fontId="9" fillId="0" borderId="0" xfId="0" applyFont="1" applyProtection="1"/>
    <xf numFmtId="3" fontId="0" fillId="0" borderId="5" xfId="0" applyNumberFormat="1" applyBorder="1" applyProtection="1"/>
    <xf numFmtId="0" fontId="0" fillId="0" borderId="4" xfId="0" applyBorder="1" applyProtection="1"/>
    <xf numFmtId="9" fontId="3" fillId="0" borderId="0" xfId="1" applyFont="1" applyAlignment="1" applyProtection="1">
      <alignment horizontal="center"/>
    </xf>
    <xf numFmtId="164" fontId="0" fillId="0" borderId="0" xfId="0" applyNumberFormat="1" applyFont="1" applyFill="1" applyProtection="1"/>
    <xf numFmtId="164" fontId="0" fillId="0" borderId="0" xfId="0" applyNumberFormat="1" applyFont="1" applyFill="1" applyBorder="1" applyProtection="1"/>
    <xf numFmtId="164" fontId="0" fillId="2" borderId="0" xfId="0" applyNumberFormat="1" applyFill="1" applyProtection="1"/>
    <xf numFmtId="164" fontId="0" fillId="0" borderId="0" xfId="0" applyNumberFormat="1" applyFill="1" applyProtection="1"/>
    <xf numFmtId="164" fontId="0" fillId="0" borderId="0" xfId="0" applyNumberFormat="1" applyFill="1" applyAlignment="1" applyProtection="1">
      <alignment horizontal="center"/>
    </xf>
    <xf numFmtId="164" fontId="3" fillId="0" borderId="0" xfId="0" applyNumberFormat="1" applyFont="1" applyFill="1" applyProtection="1"/>
    <xf numFmtId="164" fontId="4" fillId="0" borderId="0" xfId="0" applyNumberFormat="1" applyFont="1" applyProtection="1"/>
    <xf numFmtId="164" fontId="4" fillId="5" borderId="0" xfId="0" applyNumberFormat="1" applyFont="1" applyFill="1" applyProtection="1">
      <protection locked="0"/>
    </xf>
    <xf numFmtId="164" fontId="3" fillId="2" borderId="0" xfId="0" applyNumberFormat="1" applyFont="1" applyFill="1" applyProtection="1"/>
    <xf numFmtId="164" fontId="0" fillId="4" borderId="0" xfId="0" applyNumberFormat="1" applyFill="1" applyProtection="1"/>
    <xf numFmtId="164" fontId="3" fillId="0" borderId="0" xfId="0" applyNumberFormat="1" applyFont="1" applyProtection="1"/>
    <xf numFmtId="164" fontId="9" fillId="5" borderId="0" xfId="0" applyNumberFormat="1" applyFont="1" applyFill="1" applyProtection="1">
      <protection locked="0"/>
    </xf>
    <xf numFmtId="164" fontId="9" fillId="0" borderId="0" xfId="0" applyNumberFormat="1" applyFont="1" applyFill="1" applyProtection="1"/>
    <xf numFmtId="164" fontId="0" fillId="0" borderId="3" xfId="0" applyNumberFormat="1" applyBorder="1" applyProtection="1"/>
    <xf numFmtId="164" fontId="0" fillId="0" borderId="8" xfId="0" applyNumberFormat="1" applyBorder="1" applyProtection="1"/>
    <xf numFmtId="164" fontId="4" fillId="5" borderId="8" xfId="0" applyNumberFormat="1" applyFont="1" applyFill="1" applyBorder="1" applyProtection="1">
      <protection locked="0"/>
    </xf>
    <xf numFmtId="0" fontId="0" fillId="0" borderId="0" xfId="0" applyAlignment="1" applyProtection="1">
      <alignment horizontal="left"/>
    </xf>
    <xf numFmtId="1" fontId="0" fillId="0" borderId="0" xfId="1" applyNumberFormat="1" applyFont="1" applyAlignment="1" applyProtection="1">
      <alignment horizontal="left"/>
    </xf>
    <xf numFmtId="3" fontId="9" fillId="0" borderId="0" xfId="0" applyNumberFormat="1" applyFont="1" applyFill="1" applyProtection="1">
      <protection locked="0"/>
    </xf>
    <xf numFmtId="3" fontId="0" fillId="0" borderId="5" xfId="0" applyNumberFormat="1" applyFont="1" applyFill="1" applyBorder="1" applyProtection="1">
      <protection locked="0"/>
    </xf>
    <xf numFmtId="3" fontId="0" fillId="0" borderId="0" xfId="0" applyNumberFormat="1" applyFont="1" applyFill="1" applyProtection="1">
      <protection locked="0"/>
    </xf>
    <xf numFmtId="3" fontId="0" fillId="0" borderId="5" xfId="0" applyNumberFormat="1" applyBorder="1" applyAlignment="1" applyProtection="1">
      <alignment horizontal="right"/>
    </xf>
    <xf numFmtId="3" fontId="0" fillId="0" borderId="0" xfId="0" applyNumberFormat="1" applyBorder="1" applyAlignment="1" applyProtection="1">
      <alignment horizontal="right"/>
    </xf>
    <xf numFmtId="0" fontId="3" fillId="0" borderId="0" xfId="0" applyNumberFormat="1" applyFont="1" applyFill="1" applyProtection="1"/>
    <xf numFmtId="0" fontId="0" fillId="0" borderId="0" xfId="0" applyNumberFormat="1" applyProtection="1"/>
    <xf numFmtId="3" fontId="9" fillId="5" borderId="0" xfId="0" applyNumberFormat="1" applyFont="1" applyFill="1" applyProtection="1"/>
    <xf numFmtId="166" fontId="9" fillId="5" borderId="0" xfId="1" applyNumberFormat="1" applyFont="1" applyFill="1" applyProtection="1"/>
    <xf numFmtId="3" fontId="9" fillId="5" borderId="0" xfId="1" applyNumberFormat="1" applyFont="1" applyFill="1" applyProtection="1"/>
    <xf numFmtId="0" fontId="0" fillId="0" borderId="0" xfId="0" applyNumberFormat="1" applyFont="1" applyFill="1" applyProtection="1"/>
    <xf numFmtId="0" fontId="0" fillId="0" borderId="0" xfId="0" applyNumberFormat="1" applyFont="1" applyFill="1" applyAlignment="1" applyProtection="1">
      <alignment horizontal="center" vertical="center"/>
    </xf>
    <xf numFmtId="0" fontId="0" fillId="0" borderId="10" xfId="0" applyBorder="1" applyAlignment="1">
      <alignment horizontal="left" vertical="center" wrapText="1"/>
    </xf>
    <xf numFmtId="0" fontId="0" fillId="0" borderId="0" xfId="0" applyAlignment="1">
      <alignment horizontal="left" vertical="center" wrapText="1"/>
    </xf>
    <xf numFmtId="0" fontId="3" fillId="0" borderId="0" xfId="0" applyFont="1" applyBorder="1" applyProtection="1"/>
    <xf numFmtId="0" fontId="3" fillId="0" borderId="0" xfId="0" applyFont="1" applyBorder="1" applyAlignment="1" applyProtection="1">
      <alignment horizontal="center"/>
    </xf>
    <xf numFmtId="4" fontId="3" fillId="0" borderId="0" xfId="0" applyNumberFormat="1" applyFont="1" applyBorder="1" applyProtection="1"/>
    <xf numFmtId="4" fontId="0" fillId="0" borderId="0" xfId="0" applyNumberFormat="1" applyFont="1" applyBorder="1" applyProtection="1"/>
    <xf numFmtId="0" fontId="0" fillId="0" borderId="0" xfId="0" applyFont="1" applyBorder="1" applyProtection="1"/>
    <xf numFmtId="3" fontId="9" fillId="0" borderId="0" xfId="1" applyNumberFormat="1" applyFont="1" applyFill="1" applyProtection="1"/>
    <xf numFmtId="0" fontId="0" fillId="0" borderId="0" xfId="0" applyAlignment="1" applyProtection="1">
      <alignment vertical="center" wrapText="1"/>
    </xf>
    <xf numFmtId="4" fontId="0" fillId="0" borderId="0" xfId="0" applyNumberFormat="1" applyFill="1" applyProtection="1"/>
    <xf numFmtId="4" fontId="0" fillId="0" borderId="0" xfId="0" applyNumberFormat="1" applyBorder="1" applyProtection="1"/>
    <xf numFmtId="0" fontId="0" fillId="0" borderId="0" xfId="0" applyFill="1" applyBorder="1" applyAlignment="1" applyProtection="1">
      <alignment horizontal="center" vertical="center"/>
    </xf>
    <xf numFmtId="166" fontId="9" fillId="5" borderId="0" xfId="1" applyNumberFormat="1" applyFont="1" applyFill="1" applyProtection="1">
      <protection locked="0"/>
    </xf>
    <xf numFmtId="3" fontId="9" fillId="5" borderId="0" xfId="1" applyNumberFormat="1" applyFont="1" applyFill="1" applyProtection="1">
      <protection locked="0"/>
    </xf>
    <xf numFmtId="0" fontId="0" fillId="0" borderId="0" xfId="0" applyAlignment="1">
      <alignment horizontal="center"/>
    </xf>
    <xf numFmtId="4" fontId="0" fillId="0" borderId="0" xfId="0" applyNumberFormat="1" applyFont="1" applyFill="1" applyProtection="1"/>
    <xf numFmtId="4" fontId="0" fillId="0" borderId="5" xfId="0" applyNumberFormat="1" applyFont="1" applyFill="1" applyBorder="1" applyProtection="1"/>
    <xf numFmtId="4" fontId="0" fillId="0" borderId="0" xfId="0" applyNumberFormat="1" applyFont="1" applyFill="1" applyBorder="1" applyProtection="1"/>
    <xf numFmtId="4" fontId="0" fillId="0" borderId="3" xfId="0" applyNumberFormat="1" applyBorder="1" applyProtection="1"/>
    <xf numFmtId="0" fontId="0" fillId="0" borderId="0" xfId="0" applyAlignment="1" applyProtection="1">
      <alignment horizontal="right"/>
    </xf>
    <xf numFmtId="10" fontId="3" fillId="0" borderId="0" xfId="1" applyNumberFormat="1" applyFont="1" applyAlignment="1" applyProtection="1">
      <alignment horizontal="center"/>
    </xf>
    <xf numFmtId="1" fontId="0" fillId="0" borderId="0" xfId="1" applyNumberFormat="1" applyFont="1" applyFill="1" applyAlignment="1" applyProtection="1">
      <alignment horizontal="center"/>
    </xf>
    <xf numFmtId="3" fontId="0" fillId="0" borderId="0" xfId="0" applyNumberFormat="1" applyFill="1" applyAlignment="1" applyProtection="1">
      <alignment horizontal="right"/>
    </xf>
    <xf numFmtId="167" fontId="0" fillId="0" borderId="0" xfId="0" applyNumberFormat="1" applyFill="1" applyProtection="1"/>
    <xf numFmtId="0" fontId="0" fillId="0" borderId="0" xfId="0" applyFill="1" applyAlignment="1" applyProtection="1">
      <alignment horizontal="right"/>
    </xf>
    <xf numFmtId="1" fontId="0" fillId="0" borderId="0" xfId="0" applyNumberFormat="1" applyFill="1" applyProtection="1"/>
    <xf numFmtId="0" fontId="0" fillId="0" borderId="0" xfId="0" applyAlignment="1" applyProtection="1">
      <alignment wrapText="1"/>
    </xf>
    <xf numFmtId="9" fontId="0" fillId="0" borderId="0" xfId="1" applyFont="1" applyProtection="1"/>
    <xf numFmtId="4" fontId="4" fillId="6" borderId="0" xfId="1" applyNumberFormat="1" applyFont="1" applyFill="1" applyAlignment="1" applyProtection="1">
      <alignment horizontal="center"/>
    </xf>
    <xf numFmtId="0" fontId="0" fillId="0" borderId="0" xfId="0" applyAlignment="1" applyProtection="1">
      <alignment horizontal="left"/>
    </xf>
    <xf numFmtId="0" fontId="0" fillId="0" borderId="0" xfId="0" applyAlignment="1" applyProtection="1">
      <alignment horizontal="left" wrapText="1"/>
    </xf>
    <xf numFmtId="0" fontId="8" fillId="0" borderId="0" xfId="2" applyAlignment="1" applyProtection="1">
      <alignment horizontal="left"/>
    </xf>
    <xf numFmtId="9" fontId="3" fillId="3" borderId="0" xfId="1" applyFont="1" applyFill="1" applyAlignment="1" applyProtection="1">
      <alignment horizontal="center"/>
    </xf>
    <xf numFmtId="10" fontId="3" fillId="3" borderId="0" xfId="1" applyNumberFormat="1" applyFont="1" applyFill="1" applyAlignment="1" applyProtection="1">
      <alignment horizontal="center"/>
    </xf>
    <xf numFmtId="0" fontId="0" fillId="0" borderId="0" xfId="0" applyAlignment="1">
      <alignment textRotation="45"/>
    </xf>
    <xf numFmtId="17" fontId="0" fillId="0" borderId="2" xfId="0" applyNumberFormat="1" applyBorder="1" applyAlignment="1">
      <alignment textRotation="45"/>
    </xf>
    <xf numFmtId="3" fontId="0" fillId="0" borderId="3" xfId="0" applyNumberFormat="1" applyBorder="1"/>
    <xf numFmtId="0" fontId="0" fillId="0" borderId="0" xfId="0" applyAlignment="1" applyProtection="1">
      <alignment vertical="center"/>
    </xf>
    <xf numFmtId="9" fontId="0" fillId="0" borderId="0" xfId="1" applyFont="1" applyAlignment="1" applyProtection="1">
      <alignment vertical="center"/>
    </xf>
    <xf numFmtId="9" fontId="0" fillId="0" borderId="3" xfId="1" applyFont="1" applyBorder="1" applyAlignment="1" applyProtection="1">
      <alignment vertical="center"/>
    </xf>
    <xf numFmtId="3" fontId="0" fillId="0" borderId="3" xfId="0" applyNumberFormat="1" applyBorder="1" applyAlignment="1" applyProtection="1">
      <alignment vertical="center"/>
    </xf>
    <xf numFmtId="0" fontId="10" fillId="0" borderId="0" xfId="0" applyFont="1" applyProtection="1"/>
    <xf numFmtId="0" fontId="0" fillId="0" borderId="0" xfId="0" applyFont="1" applyFill="1" applyProtection="1"/>
    <xf numFmtId="3" fontId="0" fillId="0" borderId="0" xfId="0" applyNumberFormat="1" applyFont="1" applyFill="1" applyProtection="1"/>
    <xf numFmtId="3" fontId="0" fillId="0" borderId="5" xfId="0" applyNumberFormat="1" applyFont="1" applyFill="1" applyBorder="1" applyProtection="1"/>
    <xf numFmtId="164" fontId="0" fillId="0" borderId="0" xfId="0" applyNumberFormat="1"/>
    <xf numFmtId="164" fontId="4" fillId="0" borderId="0" xfId="0" applyNumberFormat="1" applyFont="1" applyFill="1" applyAlignment="1" applyProtection="1">
      <alignment horizontal="center" vertical="center"/>
      <protection locked="0"/>
    </xf>
    <xf numFmtId="0" fontId="0" fillId="0" borderId="0" xfId="0" applyAlignment="1">
      <alignment horizontal="left" wrapText="1"/>
    </xf>
    <xf numFmtId="17" fontId="3" fillId="0" borderId="0" xfId="0" applyNumberFormat="1" applyFont="1" applyFill="1" applyBorder="1" applyAlignment="1" applyProtection="1">
      <alignment horizontal="center" vertical="center" wrapText="1"/>
    </xf>
    <xf numFmtId="0" fontId="9" fillId="5" borderId="0" xfId="0" applyNumberFormat="1" applyFont="1" applyFill="1" applyAlignment="1" applyProtection="1">
      <alignment horizontal="center" vertical="center"/>
      <protection locked="0"/>
    </xf>
    <xf numFmtId="0" fontId="3" fillId="0" borderId="2"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center" vertical="center" wrapText="1"/>
    </xf>
    <xf numFmtId="0" fontId="0" fillId="4" borderId="2" xfId="0" applyNumberFormat="1" applyFill="1" applyBorder="1" applyAlignment="1" applyProtection="1">
      <alignment horizontal="center" vertical="center"/>
    </xf>
    <xf numFmtId="0" fontId="2" fillId="4" borderId="2" xfId="0" applyNumberFormat="1" applyFont="1" applyFill="1" applyBorder="1" applyAlignment="1" applyProtection="1">
      <alignment horizontal="center" vertical="center" wrapText="1"/>
    </xf>
    <xf numFmtId="0" fontId="0" fillId="0" borderId="2" xfId="0" applyNumberFormat="1" applyBorder="1" applyAlignment="1" applyProtection="1">
      <alignment horizontal="center" vertical="center"/>
    </xf>
    <xf numFmtId="3" fontId="9" fillId="0" borderId="0" xfId="0" applyNumberFormat="1" applyFont="1" applyFill="1" applyAlignment="1" applyProtection="1">
      <alignment horizontal="center" vertical="center"/>
    </xf>
    <xf numFmtId="0" fontId="0" fillId="0" borderId="0" xfId="0" applyFill="1" applyAlignment="1" applyProtection="1">
      <alignment horizontal="left" wrapText="1"/>
    </xf>
    <xf numFmtId="3" fontId="0" fillId="0" borderId="0" xfId="0" quotePrefix="1" applyNumberFormat="1" applyFill="1" applyProtection="1"/>
    <xf numFmtId="3" fontId="3" fillId="0" borderId="5" xfId="0" applyNumberFormat="1" applyFont="1" applyFill="1" applyBorder="1" applyProtection="1"/>
    <xf numFmtId="3" fontId="0" fillId="0" borderId="0" xfId="0" quotePrefix="1" applyNumberFormat="1" applyFill="1" applyAlignment="1" applyProtection="1">
      <alignment vertical="center"/>
    </xf>
    <xf numFmtId="14" fontId="0" fillId="3" borderId="0" xfId="1" applyNumberFormat="1" applyFont="1" applyFill="1" applyAlignment="1" applyProtection="1">
      <alignment horizontal="left"/>
    </xf>
    <xf numFmtId="3" fontId="0" fillId="0" borderId="0" xfId="1" applyNumberFormat="1" applyFont="1" applyFill="1" applyAlignment="1" applyProtection="1">
      <alignment horizontal="right"/>
    </xf>
    <xf numFmtId="1" fontId="0" fillId="0" borderId="0" xfId="1" applyNumberFormat="1" applyFont="1" applyFill="1" applyAlignment="1" applyProtection="1">
      <alignment horizontal="right"/>
    </xf>
    <xf numFmtId="0" fontId="0" fillId="0" borderId="0" xfId="0" applyBorder="1" applyAlignment="1" applyProtection="1">
      <alignment vertical="center"/>
    </xf>
    <xf numFmtId="9" fontId="0" fillId="0" borderId="0" xfId="0" applyNumberFormat="1" applyFill="1" applyBorder="1" applyAlignment="1" applyProtection="1">
      <alignment horizontal="center" vertical="center" wrapText="1"/>
    </xf>
    <xf numFmtId="0" fontId="4" fillId="0" borderId="0" xfId="0" applyFont="1" applyFill="1" applyProtection="1"/>
    <xf numFmtId="164" fontId="0" fillId="2" borderId="7" xfId="0" applyNumberFormat="1" applyFill="1" applyBorder="1" applyProtection="1"/>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wrapText="1"/>
    </xf>
    <xf numFmtId="4" fontId="3" fillId="0" borderId="0" xfId="1" applyNumberFormat="1" applyFont="1" applyAlignment="1" applyProtection="1">
      <alignment horizontal="right"/>
    </xf>
    <xf numFmtId="10" fontId="0" fillId="0" borderId="0" xfId="1" applyNumberFormat="1" applyFont="1" applyBorder="1" applyAlignment="1" applyProtection="1">
      <alignment horizontal="center" vertical="center"/>
    </xf>
    <xf numFmtId="9" fontId="0" fillId="6" borderId="0" xfId="0" applyNumberFormat="1" applyFill="1" applyBorder="1" applyAlignment="1" applyProtection="1">
      <alignment horizontal="center" vertical="center" wrapText="1"/>
      <protection locked="0"/>
    </xf>
    <xf numFmtId="4" fontId="4" fillId="6" borderId="0" xfId="1" applyNumberFormat="1" applyFont="1" applyFill="1" applyAlignment="1" applyProtection="1">
      <alignment horizontal="center"/>
      <protection locked="0"/>
    </xf>
    <xf numFmtId="10" fontId="0" fillId="0" borderId="0" xfId="1" applyNumberFormat="1" applyFont="1" applyAlignment="1" applyProtection="1">
      <alignment horizontal="center"/>
    </xf>
    <xf numFmtId="10" fontId="0" fillId="0" borderId="0" xfId="1" applyNumberFormat="1" applyFont="1" applyProtection="1"/>
    <xf numFmtId="0" fontId="17" fillId="0" borderId="2" xfId="0" applyFont="1" applyBorder="1" applyAlignment="1" applyProtection="1">
      <alignment horizontal="center" vertical="center" wrapText="1"/>
    </xf>
    <xf numFmtId="4" fontId="3" fillId="0" borderId="0" xfId="0" applyNumberFormat="1" applyFont="1" applyProtection="1"/>
    <xf numFmtId="4" fontId="3" fillId="0" borderId="0" xfId="0" applyNumberFormat="1" applyFont="1" applyAlignment="1" applyProtection="1">
      <alignment horizontal="center"/>
    </xf>
    <xf numFmtId="0" fontId="3" fillId="0" borderId="6" xfId="0" applyFont="1" applyBorder="1" applyAlignment="1" applyProtection="1">
      <alignment horizontal="centerContinuous" vertical="center"/>
    </xf>
    <xf numFmtId="0" fontId="0" fillId="0" borderId="7" xfId="0" applyBorder="1" applyAlignment="1" applyProtection="1">
      <alignment horizontal="centerContinuous" vertical="center"/>
    </xf>
    <xf numFmtId="0" fontId="0" fillId="0" borderId="1" xfId="0" applyBorder="1" applyAlignment="1" applyProtection="1">
      <alignment horizontal="centerContinuous" vertical="center"/>
    </xf>
    <xf numFmtId="0" fontId="0" fillId="0" borderId="2" xfId="0" applyBorder="1" applyAlignment="1" applyProtection="1">
      <alignment horizontal="center"/>
    </xf>
    <xf numFmtId="17" fontId="0" fillId="0" borderId="0" xfId="0" applyNumberFormat="1" applyAlignment="1" applyProtection="1">
      <alignment horizontal="center"/>
    </xf>
    <xf numFmtId="168" fontId="0" fillId="0" borderId="0" xfId="0" applyNumberFormat="1" applyAlignment="1" applyProtection="1">
      <alignment horizontal="center"/>
    </xf>
    <xf numFmtId="4" fontId="18" fillId="0" borderId="0" xfId="0" applyNumberFormat="1" applyFont="1" applyProtection="1"/>
    <xf numFmtId="4" fontId="4" fillId="5" borderId="0" xfId="0" applyNumberFormat="1" applyFont="1" applyFill="1" applyProtection="1">
      <protection locked="0"/>
    </xf>
    <xf numFmtId="167" fontId="4" fillId="5" borderId="0" xfId="1" applyNumberFormat="1" applyFont="1" applyFill="1" applyProtection="1">
      <protection locked="0"/>
    </xf>
    <xf numFmtId="0" fontId="8" fillId="0" borderId="0" xfId="2" applyProtection="1">
      <protection locked="0"/>
    </xf>
    <xf numFmtId="0" fontId="8" fillId="0" borderId="0" xfId="2" applyFill="1"/>
    <xf numFmtId="17" fontId="21"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4" fontId="4" fillId="5" borderId="4" xfId="1" applyNumberFormat="1" applyFont="1" applyFill="1" applyBorder="1" applyAlignment="1" applyProtection="1">
      <alignment horizontal="center"/>
      <protection locked="0"/>
    </xf>
    <xf numFmtId="4" fontId="4" fillId="5" borderId="14" xfId="1" applyNumberFormat="1" applyFont="1" applyFill="1" applyBorder="1" applyAlignment="1" applyProtection="1">
      <alignment horizontal="center"/>
      <protection locked="0"/>
    </xf>
    <xf numFmtId="4" fontId="4" fillId="5" borderId="0" xfId="1" applyNumberFormat="1" applyFont="1" applyFill="1" applyBorder="1" applyAlignment="1" applyProtection="1">
      <alignment horizontal="center"/>
      <protection locked="0"/>
    </xf>
    <xf numFmtId="4" fontId="4" fillId="5" borderId="9" xfId="1" applyNumberFormat="1" applyFont="1" applyFill="1" applyBorder="1" applyAlignment="1" applyProtection="1">
      <alignment horizontal="center"/>
      <protection locked="0"/>
    </xf>
    <xf numFmtId="4" fontId="4" fillId="5" borderId="8" xfId="1" applyNumberFormat="1" applyFont="1" applyFill="1" applyBorder="1" applyAlignment="1" applyProtection="1">
      <alignment horizontal="center"/>
      <protection locked="0"/>
    </xf>
    <xf numFmtId="4" fontId="4" fillId="5" borderId="16" xfId="1" applyNumberFormat="1" applyFont="1" applyFill="1" applyBorder="1" applyAlignment="1" applyProtection="1">
      <alignment horizontal="center"/>
      <protection locked="0"/>
    </xf>
    <xf numFmtId="17" fontId="3" fillId="4" borderId="11" xfId="0" applyNumberFormat="1" applyFont="1" applyFill="1" applyBorder="1" applyAlignment="1" applyProtection="1">
      <alignment horizontal="center" vertical="center" wrapText="1"/>
    </xf>
    <xf numFmtId="17" fontId="3" fillId="4" borderId="12" xfId="0" applyNumberFormat="1" applyFont="1" applyFill="1" applyBorder="1" applyAlignment="1" applyProtection="1">
      <alignment horizontal="center" vertical="center" wrapText="1"/>
    </xf>
    <xf numFmtId="3" fontId="3" fillId="0" borderId="0" xfId="0" applyNumberFormat="1" applyFont="1" applyAlignment="1" applyProtection="1"/>
    <xf numFmtId="0" fontId="3" fillId="0" borderId="0" xfId="0" applyFont="1" applyAlignment="1" applyProtection="1"/>
    <xf numFmtId="3" fontId="9" fillId="5" borderId="13" xfId="0" applyNumberFormat="1" applyFont="1" applyFill="1" applyBorder="1" applyAlignment="1" applyProtection="1">
      <alignment horizontal="right"/>
      <protection locked="0"/>
    </xf>
    <xf numFmtId="3" fontId="9" fillId="5" borderId="4" xfId="0" applyNumberFormat="1" applyFont="1" applyFill="1" applyBorder="1" applyAlignment="1" applyProtection="1">
      <alignment horizontal="right"/>
      <protection locked="0"/>
    </xf>
    <xf numFmtId="3" fontId="9" fillId="5" borderId="14" xfId="0" applyNumberFormat="1" applyFont="1" applyFill="1" applyBorder="1" applyAlignment="1" applyProtection="1">
      <alignment horizontal="right"/>
      <protection locked="0"/>
    </xf>
    <xf numFmtId="3" fontId="9" fillId="5" borderId="10" xfId="0" applyNumberFormat="1" applyFont="1" applyFill="1" applyBorder="1" applyAlignment="1" applyProtection="1">
      <alignment horizontal="right"/>
      <protection locked="0"/>
    </xf>
    <xf numFmtId="3" fontId="9" fillId="5" borderId="0" xfId="0" applyNumberFormat="1" applyFont="1" applyFill="1" applyBorder="1" applyAlignment="1" applyProtection="1">
      <alignment horizontal="right"/>
      <protection locked="0"/>
    </xf>
    <xf numFmtId="3" fontId="9" fillId="5" borderId="9" xfId="0" applyNumberFormat="1" applyFont="1" applyFill="1" applyBorder="1" applyAlignment="1" applyProtection="1">
      <alignment horizontal="right"/>
      <protection locked="0"/>
    </xf>
    <xf numFmtId="3" fontId="9" fillId="5" borderId="15" xfId="0" applyNumberFormat="1" applyFont="1" applyFill="1" applyBorder="1" applyAlignment="1" applyProtection="1">
      <alignment horizontal="right"/>
      <protection locked="0"/>
    </xf>
    <xf numFmtId="3" fontId="9" fillId="5" borderId="8" xfId="0" applyNumberFormat="1" applyFont="1" applyFill="1" applyBorder="1" applyAlignment="1" applyProtection="1">
      <alignment horizontal="right"/>
      <protection locked="0"/>
    </xf>
    <xf numFmtId="3" fontId="9" fillId="5" borderId="16" xfId="0" applyNumberFormat="1" applyFont="1" applyFill="1" applyBorder="1" applyAlignment="1" applyProtection="1">
      <alignment horizontal="right"/>
      <protection locked="0"/>
    </xf>
    <xf numFmtId="3" fontId="3" fillId="2" borderId="0" xfId="0" applyNumberFormat="1" applyFont="1" applyFill="1" applyAlignment="1" applyProtection="1">
      <alignment horizontal="right"/>
    </xf>
    <xf numFmtId="3" fontId="3" fillId="2" borderId="11" xfId="0" applyNumberFormat="1" applyFont="1" applyFill="1" applyBorder="1" applyAlignment="1" applyProtection="1">
      <alignment horizontal="right"/>
    </xf>
    <xf numFmtId="3" fontId="3" fillId="2" borderId="17" xfId="0" applyNumberFormat="1" applyFont="1" applyFill="1" applyBorder="1" applyAlignment="1" applyProtection="1">
      <alignment horizontal="right"/>
    </xf>
    <xf numFmtId="3" fontId="3" fillId="2" borderId="12" xfId="0" applyNumberFormat="1" applyFont="1" applyFill="1" applyBorder="1" applyAlignment="1" applyProtection="1">
      <alignment horizontal="right"/>
    </xf>
    <xf numFmtId="0" fontId="4" fillId="5" borderId="13" xfId="0" applyFont="1" applyFill="1" applyBorder="1" applyAlignment="1" applyProtection="1">
      <alignment horizontal="center" wrapText="1"/>
      <protection locked="0"/>
    </xf>
    <xf numFmtId="0" fontId="4" fillId="5" borderId="10" xfId="0" applyFont="1" applyFill="1" applyBorder="1" applyAlignment="1" applyProtection="1">
      <alignment horizontal="center"/>
      <protection locked="0"/>
    </xf>
    <xf numFmtId="0" fontId="4" fillId="5" borderId="15" xfId="0" applyFont="1" applyFill="1" applyBorder="1" applyAlignment="1" applyProtection="1">
      <alignment horizontal="center"/>
      <protection locked="0"/>
    </xf>
    <xf numFmtId="3" fontId="9" fillId="5" borderId="0" xfId="0" applyNumberFormat="1" applyFont="1" applyFill="1" applyAlignment="1" applyProtection="1">
      <alignment horizontal="right"/>
      <protection locked="0"/>
    </xf>
    <xf numFmtId="0" fontId="9" fillId="0" borderId="0" xfId="0" applyFont="1" applyFill="1" applyBorder="1" applyAlignment="1" applyProtection="1"/>
    <xf numFmtId="0" fontId="9" fillId="3" borderId="2" xfId="0" applyFont="1" applyFill="1" applyBorder="1" applyAlignment="1" applyProtection="1">
      <alignment horizontal="center" wrapText="1"/>
    </xf>
    <xf numFmtId="0" fontId="9" fillId="3" borderId="2" xfId="0" applyFont="1" applyFill="1" applyBorder="1" applyAlignment="1" applyProtection="1">
      <alignment horizontal="center"/>
    </xf>
    <xf numFmtId="0" fontId="0" fillId="0" borderId="0" xfId="0" applyAlignment="1" applyProtection="1">
      <alignment horizontal="left" wrapText="1"/>
    </xf>
    <xf numFmtId="0" fontId="0" fillId="0" borderId="0" xfId="0" applyAlignment="1" applyProtection="1">
      <alignment horizontal="left"/>
    </xf>
    <xf numFmtId="0" fontId="0" fillId="0" borderId="0" xfId="0" applyAlignment="1">
      <alignment horizontal="left" wrapText="1"/>
    </xf>
    <xf numFmtId="0" fontId="0" fillId="0" borderId="0" xfId="0" applyAlignment="1">
      <alignment horizontal="left" vertical="center" wrapText="1"/>
    </xf>
    <xf numFmtId="3" fontId="9" fillId="5" borderId="0" xfId="0" applyNumberFormat="1" applyFont="1" applyFill="1" applyAlignment="1" applyProtection="1">
      <alignment horizontal="center"/>
      <protection locked="0"/>
    </xf>
    <xf numFmtId="0" fontId="0" fillId="0" borderId="6" xfId="0" applyNumberFormat="1" applyBorder="1" applyAlignment="1" applyProtection="1">
      <alignment horizontal="center" vertical="center"/>
    </xf>
    <xf numFmtId="0" fontId="0" fillId="0" borderId="1" xfId="0" applyNumberFormat="1" applyBorder="1" applyAlignment="1" applyProtection="1">
      <alignment horizontal="center" vertical="center"/>
    </xf>
    <xf numFmtId="0" fontId="0" fillId="0" borderId="6" xfId="0" applyBorder="1" applyAlignment="1" applyProtection="1">
      <alignment horizontal="left" vertical="center"/>
    </xf>
    <xf numFmtId="0" fontId="0" fillId="0" borderId="7" xfId="0" applyBorder="1" applyAlignment="1" applyProtection="1">
      <alignment horizontal="left" vertical="center"/>
    </xf>
    <xf numFmtId="0" fontId="0" fillId="0" borderId="1" xfId="0" applyBorder="1" applyAlignment="1" applyProtection="1">
      <alignment horizontal="left" vertical="center"/>
    </xf>
    <xf numFmtId="0" fontId="0" fillId="0" borderId="4" xfId="0" applyBorder="1" applyAlignment="1" applyProtection="1">
      <alignment horizontal="center" vertical="center" wrapText="1"/>
    </xf>
    <xf numFmtId="0" fontId="0" fillId="0" borderId="2" xfId="0" applyBorder="1" applyAlignment="1" applyProtection="1">
      <alignment horizontal="center" vertical="center" wrapText="1"/>
    </xf>
    <xf numFmtId="0" fontId="8" fillId="3" borderId="11" xfId="2" applyFill="1" applyBorder="1" applyAlignment="1">
      <alignment horizontal="center" vertical="center" wrapText="1"/>
    </xf>
    <xf numFmtId="0" fontId="8" fillId="3" borderId="12" xfId="2" applyFill="1" applyBorder="1" applyAlignment="1">
      <alignment horizontal="center" vertical="center" wrapText="1"/>
    </xf>
    <xf numFmtId="17" fontId="3" fillId="3" borderId="6" xfId="0" applyNumberFormat="1" applyFont="1" applyFill="1" applyBorder="1" applyAlignment="1" applyProtection="1">
      <alignment horizontal="center" vertical="center" wrapText="1"/>
    </xf>
    <xf numFmtId="17" fontId="3" fillId="3" borderId="7" xfId="0" applyNumberFormat="1" applyFont="1" applyFill="1" applyBorder="1" applyAlignment="1" applyProtection="1">
      <alignment horizontal="center" vertical="center" wrapText="1"/>
    </xf>
    <xf numFmtId="17" fontId="3" fillId="3" borderId="1" xfId="0" applyNumberFormat="1" applyFont="1" applyFill="1" applyBorder="1" applyAlignment="1" applyProtection="1">
      <alignment horizontal="center" vertical="center" wrapText="1"/>
    </xf>
    <xf numFmtId="17" fontId="3" fillId="0" borderId="13" xfId="0" applyNumberFormat="1" applyFont="1" applyFill="1" applyBorder="1" applyAlignment="1" applyProtection="1">
      <alignment horizontal="center" vertical="center" wrapText="1"/>
    </xf>
    <xf numFmtId="17" fontId="3" fillId="0" borderId="4" xfId="0" applyNumberFormat="1" applyFont="1" applyFill="1" applyBorder="1" applyAlignment="1" applyProtection="1">
      <alignment horizontal="center" vertical="center" wrapText="1"/>
    </xf>
    <xf numFmtId="0" fontId="0" fillId="3" borderId="0" xfId="0" applyFill="1" applyAlignment="1" applyProtection="1">
      <alignment horizontal="left" vertical="center" wrapText="1"/>
    </xf>
    <xf numFmtId="0" fontId="0" fillId="3" borderId="0" xfId="0" applyFill="1" applyAlignment="1" applyProtection="1">
      <alignment horizontal="left" vertical="center"/>
    </xf>
    <xf numFmtId="0" fontId="0" fillId="3" borderId="9" xfId="0" applyFill="1" applyBorder="1" applyAlignment="1" applyProtection="1">
      <alignment horizontal="left" vertical="center"/>
    </xf>
    <xf numFmtId="0" fontId="0" fillId="0" borderId="0" xfId="0" applyAlignment="1" applyProtection="1">
      <alignment horizontal="left" vertical="top" wrapText="1"/>
    </xf>
    <xf numFmtId="0" fontId="0" fillId="3" borderId="8" xfId="0" applyFill="1" applyBorder="1" applyAlignment="1" applyProtection="1">
      <alignment horizontal="center" wrapText="1"/>
    </xf>
    <xf numFmtId="0" fontId="0" fillId="3" borderId="16" xfId="0" applyFill="1" applyBorder="1" applyAlignment="1" applyProtection="1">
      <alignment horizontal="center" wrapText="1"/>
    </xf>
    <xf numFmtId="0" fontId="9" fillId="5" borderId="0" xfId="0" applyFont="1" applyFill="1" applyAlignment="1" applyProtection="1">
      <alignment horizontal="left"/>
      <protection locked="0"/>
    </xf>
    <xf numFmtId="0" fontId="0" fillId="0" borderId="0" xfId="0" applyAlignment="1" applyProtection="1">
      <alignment horizontal="left" vertical="center" wrapText="1"/>
    </xf>
    <xf numFmtId="0" fontId="0" fillId="0" borderId="11" xfId="0" applyBorder="1" applyAlignment="1">
      <alignment horizontal="center"/>
    </xf>
    <xf numFmtId="0" fontId="0" fillId="3" borderId="0" xfId="0" applyFill="1" applyAlignment="1" applyProtection="1">
      <alignment horizontal="center" vertical="center" wrapText="1"/>
    </xf>
    <xf numFmtId="0" fontId="0" fillId="3" borderId="9" xfId="0" applyFill="1" applyBorder="1" applyAlignment="1" applyProtection="1">
      <alignment horizontal="center" vertical="center" wrapText="1"/>
    </xf>
    <xf numFmtId="17" fontId="13" fillId="0" borderId="6" xfId="0" applyNumberFormat="1" applyFont="1" applyFill="1" applyBorder="1" applyAlignment="1" applyProtection="1">
      <alignment horizontal="center" vertical="center"/>
    </xf>
    <xf numFmtId="17" fontId="13" fillId="0" borderId="7" xfId="0" applyNumberFormat="1" applyFont="1" applyFill="1" applyBorder="1" applyAlignment="1" applyProtection="1">
      <alignment horizontal="center" vertical="center"/>
    </xf>
    <xf numFmtId="17" fontId="13" fillId="0" borderId="1"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9" fillId="5" borderId="0" xfId="0" applyFont="1" applyFill="1" applyAlignment="1" applyProtection="1">
      <alignment horizontal="left"/>
    </xf>
    <xf numFmtId="0" fontId="0" fillId="3" borderId="6"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1" xfId="0" applyFill="1" applyBorder="1" applyAlignment="1" applyProtection="1">
      <alignment horizontal="center" vertical="center"/>
    </xf>
    <xf numFmtId="17" fontId="0" fillId="0" borderId="6" xfId="0" applyNumberFormat="1" applyFill="1" applyBorder="1" applyAlignment="1" applyProtection="1">
      <alignment horizontal="center" vertical="center"/>
    </xf>
    <xf numFmtId="17" fontId="0" fillId="0" borderId="7" xfId="0" applyNumberFormat="1" applyFill="1" applyBorder="1" applyAlignment="1" applyProtection="1">
      <alignment horizontal="center" vertical="center"/>
    </xf>
    <xf numFmtId="17" fontId="0" fillId="0" borderId="1" xfId="0" applyNumberFormat="1" applyFill="1" applyBorder="1" applyAlignment="1" applyProtection="1">
      <alignment horizontal="center" vertical="center"/>
    </xf>
    <xf numFmtId="0" fontId="12" fillId="3" borderId="0" xfId="0" applyFont="1" applyFill="1" applyAlignment="1" applyProtection="1">
      <alignment horizontal="left" vertical="center" wrapText="1"/>
    </xf>
    <xf numFmtId="0" fontId="12" fillId="3" borderId="0" xfId="0" applyFont="1" applyFill="1" applyAlignment="1" applyProtection="1">
      <alignment horizontal="left" vertical="center"/>
    </xf>
    <xf numFmtId="0" fontId="12" fillId="3" borderId="9" xfId="0" applyFont="1" applyFill="1" applyBorder="1" applyAlignment="1" applyProtection="1">
      <alignment horizontal="left" vertical="center"/>
    </xf>
    <xf numFmtId="10" fontId="0" fillId="0" borderId="0" xfId="1" applyNumberFormat="1" applyFont="1" applyBorder="1" applyAlignment="1" applyProtection="1">
      <alignment horizontal="center" vertical="center"/>
    </xf>
  </cellXfs>
  <cellStyles count="3">
    <cellStyle name="Link" xfId="2" builtinId="8"/>
    <cellStyle name="Prozent" xfId="1" builtinId="5"/>
    <cellStyle name="Standard"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patternType="solid">
          <bgColor rgb="FFCCFFCC"/>
        </patternFill>
      </fill>
    </dxf>
    <dxf>
      <fill>
        <patternFill>
          <bgColor rgb="FFFFFF00"/>
        </patternFill>
      </fill>
    </dxf>
    <dxf>
      <fill>
        <patternFill patternType="solid">
          <bgColor rgb="FFCCFFCC"/>
        </patternFill>
      </fill>
    </dxf>
  </dxfs>
  <tableStyles count="0" defaultTableStyle="TableStyleMedium2" defaultPivotStyle="PivotStyleLight16"/>
  <colors>
    <mruColors>
      <color rgb="FFCCFFCC"/>
      <color rgb="FF99FF99"/>
      <color rgb="FF00FF00"/>
      <color rgb="FF2DFB11"/>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Liquiditätsentwicklung in TEUR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spPr>
            <a:ln w="28575" cap="rnd">
              <a:solidFill>
                <a:schemeClr val="accent1"/>
              </a:solidFill>
              <a:round/>
            </a:ln>
            <a:effectLst/>
          </c:spPr>
          <c:marker>
            <c:symbol val="none"/>
          </c:marker>
          <c:cat>
            <c:strRef>
              <c:f>'Daten Liquiditätskurve'!$A$2:$AV$2</c:f>
              <c:strCache>
                <c:ptCount val="48"/>
                <c:pt idx="0">
                  <c:v>Jan</c:v>
                </c:pt>
                <c:pt idx="1">
                  <c:v>Feb</c:v>
                </c:pt>
                <c:pt idx="2">
                  <c:v>Mrz</c:v>
                </c:pt>
                <c:pt idx="3">
                  <c:v>Apr</c:v>
                </c:pt>
                <c:pt idx="4">
                  <c:v>Mai</c:v>
                </c:pt>
                <c:pt idx="5">
                  <c:v>Jun</c:v>
                </c:pt>
                <c:pt idx="6">
                  <c:v>Jul</c:v>
                </c:pt>
                <c:pt idx="7">
                  <c:v>Aug</c:v>
                </c:pt>
                <c:pt idx="8">
                  <c:v>Sep</c:v>
                </c:pt>
                <c:pt idx="9">
                  <c:v>Okt</c:v>
                </c:pt>
                <c:pt idx="10">
                  <c:v>Nov</c:v>
                </c:pt>
                <c:pt idx="11">
                  <c:v>Dez</c:v>
                </c:pt>
                <c:pt idx="12">
                  <c:v>Jan</c:v>
                </c:pt>
                <c:pt idx="13">
                  <c:v>Feb</c:v>
                </c:pt>
                <c:pt idx="14">
                  <c:v>Mrz</c:v>
                </c:pt>
                <c:pt idx="15">
                  <c:v>Apr</c:v>
                </c:pt>
                <c:pt idx="16">
                  <c:v>Mai</c:v>
                </c:pt>
                <c:pt idx="17">
                  <c:v>Jun</c:v>
                </c:pt>
                <c:pt idx="18">
                  <c:v>Jul</c:v>
                </c:pt>
                <c:pt idx="19">
                  <c:v>Aug</c:v>
                </c:pt>
                <c:pt idx="20">
                  <c:v>Sep</c:v>
                </c:pt>
                <c:pt idx="21">
                  <c:v>Okt</c:v>
                </c:pt>
                <c:pt idx="22">
                  <c:v>Nov</c:v>
                </c:pt>
                <c:pt idx="23">
                  <c:v>Dez</c:v>
                </c:pt>
                <c:pt idx="24">
                  <c:v>Jan</c:v>
                </c:pt>
                <c:pt idx="25">
                  <c:v>Feb</c:v>
                </c:pt>
                <c:pt idx="26">
                  <c:v>Mrz</c:v>
                </c:pt>
                <c:pt idx="27">
                  <c:v>Apr</c:v>
                </c:pt>
                <c:pt idx="28">
                  <c:v>Mai</c:v>
                </c:pt>
                <c:pt idx="29">
                  <c:v>Jun</c:v>
                </c:pt>
                <c:pt idx="30">
                  <c:v>Jul</c:v>
                </c:pt>
                <c:pt idx="31">
                  <c:v>Aug</c:v>
                </c:pt>
                <c:pt idx="32">
                  <c:v>Sep</c:v>
                </c:pt>
                <c:pt idx="33">
                  <c:v>Okt</c:v>
                </c:pt>
                <c:pt idx="34">
                  <c:v>Nov</c:v>
                </c:pt>
                <c:pt idx="35">
                  <c:v>Dez</c:v>
                </c:pt>
                <c:pt idx="36">
                  <c:v>Jan</c:v>
                </c:pt>
                <c:pt idx="37">
                  <c:v>Feb</c:v>
                </c:pt>
                <c:pt idx="38">
                  <c:v>Mrz</c:v>
                </c:pt>
                <c:pt idx="39">
                  <c:v>Apr</c:v>
                </c:pt>
                <c:pt idx="40">
                  <c:v>Mai</c:v>
                </c:pt>
                <c:pt idx="41">
                  <c:v>Jun</c:v>
                </c:pt>
                <c:pt idx="42">
                  <c:v>Jul</c:v>
                </c:pt>
                <c:pt idx="43">
                  <c:v>Aug</c:v>
                </c:pt>
                <c:pt idx="44">
                  <c:v>Sep</c:v>
                </c:pt>
                <c:pt idx="45">
                  <c:v>Okt</c:v>
                </c:pt>
                <c:pt idx="46">
                  <c:v>Nov</c:v>
                </c:pt>
                <c:pt idx="47">
                  <c:v>Dez</c:v>
                </c:pt>
              </c:strCache>
            </c:strRef>
          </c:cat>
          <c:val>
            <c:numRef>
              <c:f>'Daten Liquiditätskurve'!$A$3:$AV$3</c:f>
              <c:numCache>
                <c:formatCode>#,##0_ ;[Red]\-#,##0\ </c:formatCode>
                <c:ptCount val="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numCache>
            </c:numRef>
          </c:val>
          <c:smooth val="0"/>
          <c:extLst>
            <c:ext xmlns:c16="http://schemas.microsoft.com/office/drawing/2014/chart" uri="{C3380CC4-5D6E-409C-BE32-E72D297353CC}">
              <c16:uniqueId val="{00000000-742E-4066-AE7F-2F96DD7B7FC9}"/>
            </c:ext>
          </c:extLst>
        </c:ser>
        <c:dLbls>
          <c:showLegendKey val="0"/>
          <c:showVal val="0"/>
          <c:showCatName val="0"/>
          <c:showSerName val="0"/>
          <c:showPercent val="0"/>
          <c:showBubbleSize val="0"/>
        </c:dLbls>
        <c:smooth val="0"/>
        <c:axId val="695137464"/>
        <c:axId val="695141400"/>
      </c:lineChart>
      <c:dateAx>
        <c:axId val="69513746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5141400"/>
        <c:crosses val="autoZero"/>
        <c:auto val="0"/>
        <c:lblOffset val="100"/>
        <c:baseTimeUnit val="months"/>
        <c:majorUnit val="3"/>
        <c:majorTimeUnit val="months"/>
      </c:dateAx>
      <c:valAx>
        <c:axId val="695141400"/>
        <c:scaling>
          <c:orientation val="minMax"/>
          <c:max val="100000"/>
          <c:min val="-10000"/>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951374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238126</xdr:colOff>
      <xdr:row>13</xdr:row>
      <xdr:rowOff>57150</xdr:rowOff>
    </xdr:from>
    <xdr:to>
      <xdr:col>34</xdr:col>
      <xdr:colOff>266700</xdr:colOff>
      <xdr:row>34</xdr:row>
      <xdr:rowOff>76200</xdr:rowOff>
    </xdr:to>
    <xdr:graphicFrame macro="">
      <xdr:nvGraphicFramePr>
        <xdr:cNvPr id="3" name="Diagramm 2">
          <a:extLst>
            <a:ext uri="{FF2B5EF4-FFF2-40B4-BE49-F238E27FC236}">
              <a16:creationId xmlns:a16="http://schemas.microsoft.com/office/drawing/2014/main" id="{C611400F-F3B2-4CCA-8538-AEF124A68A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375987</xdr:colOff>
      <xdr:row>12</xdr:row>
      <xdr:rowOff>140368</xdr:rowOff>
    </xdr:from>
    <xdr:to>
      <xdr:col>8</xdr:col>
      <xdr:colOff>220579</xdr:colOff>
      <xdr:row>14</xdr:row>
      <xdr:rowOff>105276</xdr:rowOff>
    </xdr:to>
    <xdr:cxnSp macro="">
      <xdr:nvCxnSpPr>
        <xdr:cNvPr id="4" name="Gerade Verbindung mit Pfeil 3">
          <a:extLst>
            <a:ext uri="{FF2B5EF4-FFF2-40B4-BE49-F238E27FC236}">
              <a16:creationId xmlns:a16="http://schemas.microsoft.com/office/drawing/2014/main" id="{00000000-0008-0000-0D00-000004000000}"/>
            </a:ext>
          </a:extLst>
        </xdr:cNvPr>
        <xdr:cNvCxnSpPr/>
      </xdr:nvCxnSpPr>
      <xdr:spPr>
        <a:xfrm flipH="1" flipV="1">
          <a:off x="1117934" y="2230855"/>
          <a:ext cx="1534027" cy="285750"/>
        </a:xfrm>
        <a:prstGeom prst="straightConnector1">
          <a:avLst/>
        </a:prstGeom>
        <a:ln>
          <a:solidFill>
            <a:srgbClr val="2DFB1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240755</xdr:colOff>
      <xdr:row>9</xdr:row>
      <xdr:rowOff>55760</xdr:rowOff>
    </xdr:from>
    <xdr:to>
      <xdr:col>11</xdr:col>
      <xdr:colOff>45120</xdr:colOff>
      <xdr:row>11</xdr:row>
      <xdr:rowOff>97576</xdr:rowOff>
    </xdr:to>
    <xdr:sp macro="" textlink="">
      <xdr:nvSpPr>
        <xdr:cNvPr id="8" name="Textfeld 7">
          <a:extLst>
            <a:ext uri="{FF2B5EF4-FFF2-40B4-BE49-F238E27FC236}">
              <a16:creationId xmlns:a16="http://schemas.microsoft.com/office/drawing/2014/main" id="{00000000-0008-0000-0D00-000008000000}"/>
            </a:ext>
          </a:extLst>
        </xdr:cNvPr>
        <xdr:cNvSpPr txBox="1"/>
      </xdr:nvSpPr>
      <xdr:spPr>
        <a:xfrm>
          <a:off x="3198518" y="1664984"/>
          <a:ext cx="766891" cy="362658"/>
        </a:xfrm>
        <a:prstGeom prst="rect">
          <a:avLst/>
        </a:prstGeom>
        <a:solidFill>
          <a:srgbClr val="FFFF00">
            <a:alpha val="5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USt-Sätze des </a:t>
          </a:r>
          <a:r>
            <a:rPr lang="de-DE" sz="800" u="sng"/>
            <a:t>ersten</a:t>
          </a:r>
          <a:r>
            <a:rPr lang="de-DE" sz="800"/>
            <a:t> Jahres</a:t>
          </a:r>
        </a:p>
      </xdr:txBody>
    </xdr:sp>
    <xdr:clientData/>
  </xdr:twoCellAnchor>
  <xdr:twoCellAnchor>
    <xdr:from>
      <xdr:col>7</xdr:col>
      <xdr:colOff>112734</xdr:colOff>
      <xdr:row>13</xdr:row>
      <xdr:rowOff>157740</xdr:rowOff>
    </xdr:from>
    <xdr:to>
      <xdr:col>8</xdr:col>
      <xdr:colOff>36691</xdr:colOff>
      <xdr:row>15</xdr:row>
      <xdr:rowOff>156145</xdr:rowOff>
    </xdr:to>
    <xdr:sp macro="" textlink="">
      <xdr:nvSpPr>
        <xdr:cNvPr id="9" name="Ellipse 8">
          <a:extLst>
            <a:ext uri="{FF2B5EF4-FFF2-40B4-BE49-F238E27FC236}">
              <a16:creationId xmlns:a16="http://schemas.microsoft.com/office/drawing/2014/main" id="{00000000-0008-0000-0D00-000009000000}"/>
            </a:ext>
          </a:extLst>
        </xdr:cNvPr>
        <xdr:cNvSpPr>
          <a:spLocks noChangeAspect="1"/>
        </xdr:cNvSpPr>
      </xdr:nvSpPr>
      <xdr:spPr>
        <a:xfrm>
          <a:off x="2123010" y="2408648"/>
          <a:ext cx="345063" cy="319247"/>
        </a:xfrm>
        <a:prstGeom prst="ellipse">
          <a:avLst/>
        </a:prstGeom>
        <a:solidFill>
          <a:srgbClr val="FFFF00">
            <a:alpha val="50000"/>
          </a:srgb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11</xdr:col>
      <xdr:colOff>330872</xdr:colOff>
      <xdr:row>9</xdr:row>
      <xdr:rowOff>55145</xdr:rowOff>
    </xdr:from>
    <xdr:to>
      <xdr:col>12</xdr:col>
      <xdr:colOff>305808</xdr:colOff>
      <xdr:row>11</xdr:row>
      <xdr:rowOff>100264</xdr:rowOff>
    </xdr:to>
    <xdr:sp macro="" textlink="">
      <xdr:nvSpPr>
        <xdr:cNvPr id="11" name="Textfeld 10">
          <a:extLst>
            <a:ext uri="{FF2B5EF4-FFF2-40B4-BE49-F238E27FC236}">
              <a16:creationId xmlns:a16="http://schemas.microsoft.com/office/drawing/2014/main" id="{00000000-0008-0000-0D00-00000B000000}"/>
            </a:ext>
          </a:extLst>
        </xdr:cNvPr>
        <xdr:cNvSpPr txBox="1"/>
      </xdr:nvSpPr>
      <xdr:spPr>
        <a:xfrm>
          <a:off x="4251161" y="1664369"/>
          <a:ext cx="746963" cy="365961"/>
        </a:xfrm>
        <a:prstGeom prst="rect">
          <a:avLst/>
        </a:prstGeom>
        <a:solidFill>
          <a:srgbClr val="2DFB11">
            <a:alpha val="50000"/>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t>USt-Sätze der </a:t>
          </a:r>
          <a:r>
            <a:rPr lang="de-DE" sz="800" u="sng"/>
            <a:t>Folgejahre</a:t>
          </a:r>
          <a:endParaRPr lang="de-DE" sz="800"/>
        </a:p>
      </xdr:txBody>
    </xdr:sp>
    <xdr:clientData/>
  </xdr:twoCellAnchor>
  <xdr:twoCellAnchor>
    <xdr:from>
      <xdr:col>9</xdr:col>
      <xdr:colOff>101119</xdr:colOff>
      <xdr:row>14</xdr:row>
      <xdr:rowOff>12726</xdr:rowOff>
    </xdr:from>
    <xdr:to>
      <xdr:col>10</xdr:col>
      <xdr:colOff>26008</xdr:colOff>
      <xdr:row>16</xdr:row>
      <xdr:rowOff>11131</xdr:rowOff>
    </xdr:to>
    <xdr:sp macro="" textlink="">
      <xdr:nvSpPr>
        <xdr:cNvPr id="12" name="Ellipse 11">
          <a:extLst>
            <a:ext uri="{FF2B5EF4-FFF2-40B4-BE49-F238E27FC236}">
              <a16:creationId xmlns:a16="http://schemas.microsoft.com/office/drawing/2014/main" id="{00000000-0008-0000-0D00-00000C000000}"/>
            </a:ext>
          </a:extLst>
        </xdr:cNvPr>
        <xdr:cNvSpPr>
          <a:spLocks noChangeAspect="1"/>
        </xdr:cNvSpPr>
      </xdr:nvSpPr>
      <xdr:spPr>
        <a:xfrm>
          <a:off x="3058882" y="2424055"/>
          <a:ext cx="345994" cy="319247"/>
        </a:xfrm>
        <a:prstGeom prst="ellipse">
          <a:avLst/>
        </a:prstGeom>
        <a:solidFill>
          <a:srgbClr val="2DFB11">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274116</xdr:colOff>
      <xdr:row>10</xdr:row>
      <xdr:rowOff>85223</xdr:rowOff>
    </xdr:from>
    <xdr:to>
      <xdr:col>11</xdr:col>
      <xdr:colOff>325856</xdr:colOff>
      <xdr:row>14</xdr:row>
      <xdr:rowOff>12726</xdr:rowOff>
    </xdr:to>
    <xdr:cxnSp macro="">
      <xdr:nvCxnSpPr>
        <xdr:cNvPr id="13" name="Gerade Verbindung mit Pfeil 12">
          <a:extLst>
            <a:ext uri="{FF2B5EF4-FFF2-40B4-BE49-F238E27FC236}">
              <a16:creationId xmlns:a16="http://schemas.microsoft.com/office/drawing/2014/main" id="{00000000-0008-0000-0D00-00000D000000}"/>
            </a:ext>
          </a:extLst>
        </xdr:cNvPr>
        <xdr:cNvCxnSpPr>
          <a:stCxn id="12" idx="0"/>
        </xdr:cNvCxnSpPr>
      </xdr:nvCxnSpPr>
      <xdr:spPr>
        <a:xfrm flipV="1">
          <a:off x="3231879" y="1854868"/>
          <a:ext cx="1014266" cy="569187"/>
        </a:xfrm>
        <a:prstGeom prst="straightConnector1">
          <a:avLst/>
        </a:prstGeom>
        <a:ln>
          <a:solidFill>
            <a:srgbClr val="00FF00">
              <a:alpha val="50000"/>
            </a:srgb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285266</xdr:colOff>
      <xdr:row>10</xdr:row>
      <xdr:rowOff>65171</xdr:rowOff>
    </xdr:from>
    <xdr:to>
      <xdr:col>9</xdr:col>
      <xdr:colOff>240632</xdr:colOff>
      <xdr:row>13</xdr:row>
      <xdr:rowOff>157740</xdr:rowOff>
    </xdr:to>
    <xdr:cxnSp macro="">
      <xdr:nvCxnSpPr>
        <xdr:cNvPr id="7" name="Gerade Verbindung mit Pfeil 6">
          <a:extLst>
            <a:ext uri="{FF2B5EF4-FFF2-40B4-BE49-F238E27FC236}">
              <a16:creationId xmlns:a16="http://schemas.microsoft.com/office/drawing/2014/main" id="{00000000-0008-0000-0D00-000007000000}"/>
            </a:ext>
          </a:extLst>
        </xdr:cNvPr>
        <xdr:cNvCxnSpPr>
          <a:stCxn id="9" idx="0"/>
        </xdr:cNvCxnSpPr>
      </xdr:nvCxnSpPr>
      <xdr:spPr>
        <a:xfrm flipV="1">
          <a:off x="2295542" y="1834816"/>
          <a:ext cx="902853" cy="573832"/>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335882</xdr:colOff>
      <xdr:row>12</xdr:row>
      <xdr:rowOff>155408</xdr:rowOff>
    </xdr:from>
    <xdr:to>
      <xdr:col>6</xdr:col>
      <xdr:colOff>245644</xdr:colOff>
      <xdr:row>14</xdr:row>
      <xdr:rowOff>100263</xdr:rowOff>
    </xdr:to>
    <xdr:cxnSp macro="">
      <xdr:nvCxnSpPr>
        <xdr:cNvPr id="22" name="Gerade Verbindung mit Pfeil 21">
          <a:extLst>
            <a:ext uri="{FF2B5EF4-FFF2-40B4-BE49-F238E27FC236}">
              <a16:creationId xmlns:a16="http://schemas.microsoft.com/office/drawing/2014/main" id="{00000000-0008-0000-0D00-000016000000}"/>
            </a:ext>
          </a:extLst>
        </xdr:cNvPr>
        <xdr:cNvCxnSpPr/>
      </xdr:nvCxnSpPr>
      <xdr:spPr>
        <a:xfrm flipH="1" flipV="1">
          <a:off x="335882" y="2245895"/>
          <a:ext cx="1393657" cy="265697"/>
        </a:xfrm>
        <a:prstGeom prst="straightConnector1">
          <a:avLst/>
        </a:prstGeom>
        <a:ln>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ruendungstool@koeln.ihk.de"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vmlDrawing" Target="../drawings/vmlDrawing24.v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xml"/><Relationship Id="rId1" Type="http://schemas.openxmlformats.org/officeDocument/2006/relationships/printerSettings" Target="../printerSettings/printerSettings19.bin"/><Relationship Id="rId4" Type="http://schemas.openxmlformats.org/officeDocument/2006/relationships/comments" Target="../comments1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3.bin"/><Relationship Id="rId1" Type="http://schemas.openxmlformats.org/officeDocument/2006/relationships/hyperlink" Target="https://www.bundesfinanzministerium.de/Content/DE/Standardartikel/Themen/Steuern/Weitere_Steuerthemen/Betriebspruefung/AfA-Tabellen/Ergaenzende-AfA-Tabellen/AfA-Tabelle_AV.pdf?__blob=publicationFile&amp;v=3" TargetMode="External"/><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nrwbank.de/de/foerderung/foerderprodukte/60140/nrwseedcon.html" TargetMode="External"/><Relationship Id="rId13" Type="http://schemas.openxmlformats.org/officeDocument/2006/relationships/vmlDrawing" Target="../drawings/vmlDrawing13.vml"/><Relationship Id="rId3" Type="http://schemas.openxmlformats.org/officeDocument/2006/relationships/hyperlink" Target="https://www.kfw.de/inlandsfoerderung/Unternehmen/Gr%C3%BCndung-und-Nachfolge/F%C3%B6rderprodukte/ERP-F%C3%B6rderkredit-KMU-(365-366)/" TargetMode="External"/><Relationship Id="rId7" Type="http://schemas.openxmlformats.org/officeDocument/2006/relationships/hyperlink" Target="https://www.nrwbank.de/de/foerderung/foerderprodukte/15802/nrwseedcap.html" TargetMode="External"/><Relationship Id="rId12" Type="http://schemas.openxmlformats.org/officeDocument/2006/relationships/printerSettings" Target="../printerSettings/printerSettings7.bin"/><Relationship Id="rId2" Type="http://schemas.openxmlformats.org/officeDocument/2006/relationships/hyperlink" Target="https://www.kfw.de/inlandsfoerderung/Unternehmen/Gr%C3%BCndung-und-Nachfolge/F%C3%B6rderprodukte/ERP-F%C3%B6rderkredit-Gr%C3%BCndung-und-Nachfolge-(077)/" TargetMode="External"/><Relationship Id="rId1" Type="http://schemas.openxmlformats.org/officeDocument/2006/relationships/hyperlink" Target="https://www.kfw.de/inlandsfoerderung/Unternehmen/Gr%C3%BCnden-Nachfolgen/F%C3%B6rderprodukte/ERP-Gr%C3%BCnderkredit-Startgeld-(067)/" TargetMode="External"/><Relationship Id="rId6" Type="http://schemas.openxmlformats.org/officeDocument/2006/relationships/hyperlink" Target="https://www.nrwbank.de/de/foerderung/foerderprodukte/16043/nrwmicrocrowd.html" TargetMode="External"/><Relationship Id="rId11" Type="http://schemas.openxmlformats.org/officeDocument/2006/relationships/hyperlink" Target="https://www.ihk.de/koeln/hauptnavigation/gruendung-finanzierung-nachfolge/nrw-mikrodarlehen-5132154" TargetMode="External"/><Relationship Id="rId5" Type="http://schemas.openxmlformats.org/officeDocument/2006/relationships/hyperlink" Target="https://www.nrwbank.de/de/foerderung/foerderprodukte/15260/nrwbank-universalkredit.html" TargetMode="External"/><Relationship Id="rId15" Type="http://schemas.openxmlformats.org/officeDocument/2006/relationships/comments" Target="../comments7.xml"/><Relationship Id="rId10" Type="http://schemas.openxmlformats.org/officeDocument/2006/relationships/hyperlink" Target="https://www.ihk.de/koeln/hauptnavigation/gruendung-finanzierung-nachfolge/gruendung/finanzierung-foerderung-4939286" TargetMode="External"/><Relationship Id="rId4" Type="http://schemas.openxmlformats.org/officeDocument/2006/relationships/hyperlink" Target="https://www.nrwbank.de/de/foerderung/foerderprodukte/60100/nrwbank-gruendung-und-wachstum.html" TargetMode="External"/><Relationship Id="rId9" Type="http://schemas.openxmlformats.org/officeDocument/2006/relationships/hyperlink" Target="https://www.nrwbank.de/de/foerderung/foerderprodukte/15914/nrwbank-digitalisierung-und-innovation.html" TargetMode="External"/><Relationship Id="rId14" Type="http://schemas.openxmlformats.org/officeDocument/2006/relationships/vmlDrawing" Target="../drawings/vmlDrawing1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C30"/>
  <sheetViews>
    <sheetView showGridLines="0" tabSelected="1" zoomScale="115" zoomScaleNormal="115" workbookViewId="0">
      <selection activeCell="A11" sqref="A11"/>
    </sheetView>
  </sheetViews>
  <sheetFormatPr baseColWidth="10" defaultRowHeight="12.75"/>
  <cols>
    <col min="2" max="2" width="56.85546875" style="24" customWidth="1"/>
    <col min="3" max="3" width="50.28515625" customWidth="1"/>
  </cols>
  <sheetData>
    <row r="1" spans="1:3">
      <c r="A1" t="s">
        <v>63</v>
      </c>
    </row>
    <row r="3" spans="1:3">
      <c r="A3" t="s">
        <v>217</v>
      </c>
    </row>
    <row r="4" spans="1:3" ht="51.75" customHeight="1">
      <c r="A4" s="240" t="s">
        <v>108</v>
      </c>
      <c r="B4" s="240"/>
      <c r="C4" s="240"/>
    </row>
    <row r="5" spans="1:3">
      <c r="A5" s="30"/>
      <c r="B5" s="30"/>
    </row>
    <row r="6" spans="1:3" ht="12.75" customHeight="1">
      <c r="A6" s="51"/>
      <c r="B6" s="24" t="s">
        <v>69</v>
      </c>
    </row>
    <row r="7" spans="1:3" s="26" customFormat="1" ht="12.75" customHeight="1">
      <c r="B7" s="27"/>
    </row>
    <row r="8" spans="1:3" ht="51">
      <c r="A8" s="28"/>
      <c r="B8" s="117" t="s">
        <v>115</v>
      </c>
      <c r="C8" s="118"/>
    </row>
    <row r="10" spans="1:3">
      <c r="A10" t="s">
        <v>64</v>
      </c>
    </row>
    <row r="11" spans="1:3" ht="25.5" customHeight="1">
      <c r="A11" s="52"/>
      <c r="B11" s="240" t="s">
        <v>127</v>
      </c>
      <c r="C11" s="240"/>
    </row>
    <row r="12" spans="1:3" s="37" customFormat="1" ht="12.75" customHeight="1">
      <c r="A12" s="172"/>
      <c r="B12" s="173"/>
      <c r="C12" s="173"/>
    </row>
    <row r="13" spans="1:3">
      <c r="A13" s="166">
        <v>2025</v>
      </c>
      <c r="B13" s="164" t="s">
        <v>220</v>
      </c>
      <c r="C13" s="164"/>
    </row>
    <row r="14" spans="1:3" ht="12.75" customHeight="1">
      <c r="A14" s="25"/>
    </row>
    <row r="15" spans="1:3" ht="24.75" customHeight="1">
      <c r="A15" s="53"/>
      <c r="B15" s="241" t="s">
        <v>116</v>
      </c>
      <c r="C15" s="241"/>
    </row>
    <row r="16" spans="1:3" ht="12.75" customHeight="1"/>
    <row r="17" spans="1:3" ht="25.5" customHeight="1">
      <c r="A17" s="53"/>
      <c r="B17" s="240" t="s">
        <v>139</v>
      </c>
      <c r="C17" s="240"/>
    </row>
    <row r="19" spans="1:3" ht="25.5" customHeight="1">
      <c r="A19" s="53"/>
      <c r="B19" s="241" t="s">
        <v>120</v>
      </c>
      <c r="C19" s="241"/>
    </row>
    <row r="21" spans="1:3">
      <c r="A21" s="239" t="s">
        <v>136</v>
      </c>
      <c r="B21" s="239"/>
      <c r="C21" s="239"/>
    </row>
    <row r="22" spans="1:3">
      <c r="A22" s="239" t="s">
        <v>134</v>
      </c>
      <c r="B22" s="239"/>
      <c r="C22" s="239"/>
    </row>
    <row r="23" spans="1:3">
      <c r="A23" s="239" t="s">
        <v>135</v>
      </c>
      <c r="B23" s="239"/>
      <c r="C23" s="239"/>
    </row>
    <row r="24" spans="1:3" ht="25.5" customHeight="1">
      <c r="A24" s="238" t="s">
        <v>176</v>
      </c>
      <c r="B24" s="238"/>
      <c r="C24" s="238"/>
    </row>
    <row r="25" spans="1:3">
      <c r="A25" s="148" t="s">
        <v>216</v>
      </c>
      <c r="B25" s="147"/>
      <c r="C25" s="147"/>
    </row>
    <row r="26" spans="1:3" ht="25.5" customHeight="1">
      <c r="A26" s="8" t="s">
        <v>218</v>
      </c>
      <c r="B26" s="143"/>
      <c r="C26" s="8"/>
    </row>
    <row r="27" spans="1:3">
      <c r="A27" s="8"/>
      <c r="B27" s="143"/>
    </row>
    <row r="28" spans="1:3">
      <c r="A28" s="8" t="s">
        <v>68</v>
      </c>
      <c r="B28" s="143"/>
      <c r="C28" s="8"/>
    </row>
    <row r="29" spans="1:3">
      <c r="A29" s="8" t="s">
        <v>219</v>
      </c>
      <c r="B29" s="143"/>
      <c r="C29" s="8"/>
    </row>
    <row r="30" spans="1:3">
      <c r="A30" s="26"/>
      <c r="B30" s="143"/>
      <c r="C30" s="8"/>
    </row>
  </sheetData>
  <sheetProtection algorithmName="SHA-512" hashValue="V1sI13euHD3l7AlNnOFwbwN39b3G6qEvy36Lh+hi9hM8yu98wNylJY+PKJbH1t8bymgcIOD3yT2PJO1kIsOqUg==" saltValue="zeMklLkklgskBwVMlMLcIw==" spinCount="100000" sheet="1" formatColumns="0"/>
  <mergeCells count="9">
    <mergeCell ref="A24:C24"/>
    <mergeCell ref="A21:C21"/>
    <mergeCell ref="A22:C22"/>
    <mergeCell ref="A23:C23"/>
    <mergeCell ref="A4:C4"/>
    <mergeCell ref="B11:C11"/>
    <mergeCell ref="B15:C15"/>
    <mergeCell ref="B17:C17"/>
    <mergeCell ref="B19:C19"/>
  </mergeCells>
  <hyperlinks>
    <hyperlink ref="A25" r:id="rId1" xr:uid="{00000000-0004-0000-0000-000001000000}"/>
  </hyperlinks>
  <pageMargins left="0.70866141732283472" right="0.70866141732283472" top="1.5748031496062993" bottom="0.78740157480314965" header="0.31496062992125984" footer="0.31496062992125984"/>
  <pageSetup paperSize="9" scale="83" orientation="landscape" r:id="rId2"/>
  <headerFooter>
    <oddHeader>&amp;L&amp;G&amp;R&amp;"Arial,Fett"&amp;12IHK Köln - das Finanztool&amp;"Arial,Standard"&amp;10
&amp;A</oddHeader>
    <oddFooter>&amp;L&amp;8&amp;Z&amp;F\&amp;A\&amp;D\&amp;T&amp;RRelease 3.11</oddFooter>
  </headerFooter>
  <legacy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F36"/>
  <sheetViews>
    <sheetView workbookViewId="0">
      <selection activeCell="C4" sqref="C4"/>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6" ht="25.5" customHeight="1">
      <c r="C1" s="82">
        <f>+Rentabilitätsplan!P1</f>
        <v>2025</v>
      </c>
      <c r="D1" s="82">
        <f>+Rentabilitätsplan!AC1</f>
        <v>2026</v>
      </c>
      <c r="E1" s="82">
        <f>+Rentabilitätsplan!AP1</f>
        <v>2027</v>
      </c>
      <c r="F1" s="82">
        <f>+Rentabilitätsplan!BC1</f>
        <v>2028</v>
      </c>
    </row>
    <row r="2" spans="1:6" ht="11.25" customHeight="1">
      <c r="C2" s="82" t="s">
        <v>131</v>
      </c>
      <c r="D2" s="82" t="s">
        <v>131</v>
      </c>
      <c r="E2" s="82" t="s">
        <v>131</v>
      </c>
      <c r="F2" s="82" t="s">
        <v>131</v>
      </c>
    </row>
    <row r="3" spans="1:6" ht="24" customHeight="1">
      <c r="A3" s="83" t="s">
        <v>94</v>
      </c>
      <c r="B3" s="83"/>
      <c r="C3" s="36"/>
      <c r="D3" s="36"/>
      <c r="E3" s="36"/>
      <c r="F3" s="36"/>
    </row>
    <row r="4" spans="1:6">
      <c r="A4" s="8" t="s">
        <v>82</v>
      </c>
      <c r="C4" s="57"/>
      <c r="D4" s="57"/>
      <c r="E4" s="57"/>
      <c r="F4" s="57"/>
    </row>
    <row r="5" spans="1:6">
      <c r="A5" s="8" t="s">
        <v>83</v>
      </c>
      <c r="C5" s="57"/>
      <c r="D5" s="57"/>
      <c r="E5" s="57"/>
      <c r="F5" s="57"/>
    </row>
    <row r="6" spans="1:6">
      <c r="A6" s="8" t="s">
        <v>84</v>
      </c>
      <c r="C6" s="57"/>
      <c r="D6" s="57"/>
      <c r="E6" s="57"/>
      <c r="F6" s="57"/>
    </row>
    <row r="7" spans="1:6">
      <c r="A7" s="8" t="s">
        <v>89</v>
      </c>
      <c r="C7" s="57"/>
      <c r="D7" s="57"/>
      <c r="E7" s="57"/>
      <c r="F7" s="57"/>
    </row>
    <row r="8" spans="1:6">
      <c r="A8" s="8" t="s">
        <v>85</v>
      </c>
      <c r="C8" s="57"/>
      <c r="D8" s="57"/>
      <c r="E8" s="57"/>
      <c r="F8" s="57"/>
    </row>
    <row r="9" spans="1:6">
      <c r="A9" s="8" t="s">
        <v>91</v>
      </c>
      <c r="C9" s="57"/>
      <c r="D9" s="57"/>
      <c r="E9" s="57"/>
      <c r="F9" s="57"/>
    </row>
    <row r="10" spans="1:6">
      <c r="A10" s="8" t="s">
        <v>86</v>
      </c>
      <c r="C10" s="57"/>
      <c r="D10" s="57"/>
      <c r="E10" s="57"/>
      <c r="F10" s="57"/>
    </row>
    <row r="11" spans="1:6">
      <c r="A11" s="57" t="str">
        <f>IF(kapges=0,"","Gründungszuschuss/Einstiegsgeld")</f>
        <v/>
      </c>
      <c r="B11" s="57"/>
      <c r="C11" s="57"/>
      <c r="D11" s="57"/>
      <c r="E11" s="57"/>
      <c r="F11" s="57"/>
    </row>
    <row r="12" spans="1:6">
      <c r="A12" s="57" t="str">
        <f>IF(kapges=0,"","Gründungszuschuss/Einstiegsgeld")</f>
        <v/>
      </c>
      <c r="B12" s="57"/>
      <c r="C12" s="57"/>
      <c r="D12" s="57"/>
      <c r="E12" s="57"/>
      <c r="F12" s="57"/>
    </row>
    <row r="13" spans="1:6">
      <c r="A13" s="57" t="str">
        <f>IF(kapges=0,"","Gründungszuschuss/Einstiegsgeld")</f>
        <v/>
      </c>
      <c r="B13" s="57"/>
      <c r="C13" s="57"/>
      <c r="D13" s="57"/>
      <c r="E13" s="57"/>
      <c r="F13" s="57"/>
    </row>
    <row r="14" spans="1:6">
      <c r="A14" s="57" t="str">
        <f>IF(kapges=0,"","Gründungszuschuss/Einstiegsgeld")</f>
        <v/>
      </c>
      <c r="B14" s="57"/>
      <c r="C14" s="57"/>
      <c r="D14" s="57"/>
      <c r="E14" s="57"/>
      <c r="F14" s="57"/>
    </row>
    <row r="15" spans="1:6">
      <c r="A15" s="8" t="str">
        <f>IF(kapges=0,"","Gründungszuschuss/Einstiegsgeld")</f>
        <v/>
      </c>
      <c r="C15" s="57"/>
      <c r="D15" s="57"/>
      <c r="E15" s="57"/>
      <c r="F15" s="57"/>
    </row>
    <row r="16" spans="1:6">
      <c r="A16" s="8" t="s">
        <v>92</v>
      </c>
      <c r="C16" s="84">
        <f>SUM(C4:C15)</f>
        <v>0</v>
      </c>
      <c r="D16" s="84">
        <f>SUM(D4:D15)</f>
        <v>0</v>
      </c>
      <c r="E16" s="84">
        <f>SUM(E4:E15)</f>
        <v>0</v>
      </c>
      <c r="F16" s="84">
        <f>SUM(F4:F15)</f>
        <v>0</v>
      </c>
    </row>
    <row r="17" spans="1:6" ht="24" customHeight="1">
      <c r="A17" s="83" t="s">
        <v>93</v>
      </c>
      <c r="B17" s="83"/>
      <c r="C17" s="36"/>
      <c r="D17" s="36"/>
      <c r="E17" s="36"/>
      <c r="F17" s="36"/>
    </row>
    <row r="18" spans="1:6">
      <c r="A18" s="8" t="s">
        <v>104</v>
      </c>
      <c r="C18" s="57"/>
      <c r="D18" s="57"/>
      <c r="E18" s="57"/>
      <c r="F18" s="57"/>
    </row>
    <row r="19" spans="1:6">
      <c r="A19" s="8" t="s">
        <v>87</v>
      </c>
      <c r="C19" s="57"/>
      <c r="D19" s="57"/>
      <c r="E19" s="57"/>
      <c r="F19" s="57"/>
    </row>
    <row r="20" spans="1:6">
      <c r="A20" s="8" t="s">
        <v>88</v>
      </c>
      <c r="C20" s="57"/>
      <c r="D20" s="57"/>
      <c r="E20" s="57"/>
      <c r="F20" s="57"/>
    </row>
    <row r="21" spans="1:6">
      <c r="A21" s="8" t="s">
        <v>95</v>
      </c>
      <c r="C21" s="57"/>
      <c r="D21" s="57"/>
      <c r="E21" s="57"/>
      <c r="F21" s="57"/>
    </row>
    <row r="22" spans="1:6">
      <c r="A22" s="8" t="s">
        <v>97</v>
      </c>
      <c r="C22" s="57"/>
      <c r="D22" s="57"/>
      <c r="E22" s="57"/>
      <c r="F22" s="57"/>
    </row>
    <row r="23" spans="1:6">
      <c r="A23" s="8" t="s">
        <v>98</v>
      </c>
      <c r="C23" s="57"/>
      <c r="D23" s="57"/>
      <c r="E23" s="57"/>
      <c r="F23" s="57"/>
    </row>
    <row r="24" spans="1:6">
      <c r="A24" s="8" t="s">
        <v>96</v>
      </c>
      <c r="C24" s="57"/>
      <c r="D24" s="57"/>
      <c r="E24" s="57"/>
      <c r="F24" s="57"/>
    </row>
    <row r="25" spans="1:6">
      <c r="A25" s="8" t="s">
        <v>90</v>
      </c>
      <c r="C25" s="57"/>
      <c r="D25" s="57"/>
      <c r="E25" s="57"/>
      <c r="F25" s="57"/>
    </row>
    <row r="26" spans="1:6" ht="14.25">
      <c r="A26" s="8" t="s">
        <v>76</v>
      </c>
      <c r="C26" s="57"/>
      <c r="D26" s="57"/>
      <c r="E26" s="57"/>
      <c r="F26" s="57"/>
    </row>
    <row r="27" spans="1:6">
      <c r="A27" s="8" t="s">
        <v>130</v>
      </c>
      <c r="C27" s="84">
        <f>SUM(C18:C26)</f>
        <v>0</v>
      </c>
      <c r="D27" s="84">
        <f>SUM(D18:D26)</f>
        <v>0</v>
      </c>
      <c r="E27" s="84">
        <f>SUM(E18:E26)</f>
        <v>0</v>
      </c>
      <c r="F27" s="84">
        <f>SUM(F18:F26)</f>
        <v>0</v>
      </c>
    </row>
    <row r="28" spans="1:6" ht="3.75" customHeight="1">
      <c r="C28" s="9"/>
      <c r="D28" s="9"/>
      <c r="E28" s="9"/>
      <c r="F28" s="9"/>
    </row>
    <row r="29" spans="1:6" ht="13.5" thickBot="1">
      <c r="A29" s="8" t="s">
        <v>103</v>
      </c>
      <c r="C29" s="48">
        <f>-C16+C27</f>
        <v>0</v>
      </c>
      <c r="D29" s="48">
        <f>-D16+D27</f>
        <v>0</v>
      </c>
      <c r="E29" s="48">
        <f>-E16+E27</f>
        <v>0</v>
      </c>
      <c r="F29" s="48">
        <f>-F16+F27</f>
        <v>0</v>
      </c>
    </row>
    <row r="30" spans="1:6" ht="13.5" thickTop="1"/>
    <row r="31" spans="1:6" ht="14.25">
      <c r="A31" s="85" t="s">
        <v>129</v>
      </c>
      <c r="B31" s="85"/>
      <c r="C31" s="85"/>
      <c r="D31" s="85"/>
      <c r="E31" s="85"/>
      <c r="F31" s="85"/>
    </row>
    <row r="32" spans="1:6">
      <c r="A32" s="136" t="s">
        <v>200</v>
      </c>
      <c r="B32" s="8" t="s">
        <v>78</v>
      </c>
    </row>
    <row r="33" spans="1:6">
      <c r="A33" s="136" t="s">
        <v>201</v>
      </c>
      <c r="B33" s="8" t="s">
        <v>77</v>
      </c>
    </row>
    <row r="34" spans="1:6">
      <c r="A34" s="136" t="s">
        <v>79</v>
      </c>
      <c r="B34" s="8" t="s">
        <v>81</v>
      </c>
    </row>
    <row r="36" spans="1:6">
      <c r="A36" s="238" t="str">
        <f>IF('Infos vor dem Start'!A19=0,"Ein eventueller Gründungszuschuss oder Einstiegsgeld wird nicht hier, sondern in der Liquiditätsplanung eingetragen.","")</f>
        <v>Ein eventueller Gründungszuschuss oder Einstiegsgeld wird nicht hier, sondern in der Liquiditätsplanung eingetragen.</v>
      </c>
      <c r="B36" s="238"/>
      <c r="C36" s="238"/>
      <c r="D36" s="238"/>
      <c r="E36" s="238"/>
      <c r="F36" s="238"/>
    </row>
  </sheetData>
  <mergeCells count="1">
    <mergeCell ref="A36:F36"/>
  </mergeCells>
  <pageMargins left="0.70866141732283472" right="0.70866141732283472" top="1.1811023622047245" bottom="0.78740157480314965" header="0.31496062992125984" footer="0.31496062992125984"/>
  <pageSetup paperSize="9" scale="89" orientation="portrait" r:id="rId1"/>
  <headerFooter>
    <oddHeader>&amp;L&amp;G&amp;R&amp;"Arial,Fett"&amp;12IHK Köln - das Gründungstool&amp;"Arial,Standard"&amp;10
&amp;A</oddHeader>
    <oddFooter>&amp;L&amp;Z\&amp;F\&amp;A\&amp;D\&amp;T</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H36"/>
  <sheetViews>
    <sheetView workbookViewId="0">
      <pane ySplit="2" topLeftCell="A3" activePane="bottomLeft" state="frozen"/>
      <selection pane="bottomLeft" activeCell="A32" sqref="A32"/>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8" ht="25.5" customHeight="1">
      <c r="A1" s="9">
        <f>+'Privater Finanzbedarf'!C4+'Priv. Finanzb. 2. Gründ.'!C4+'Priv. Finanzb. 3. Gründ'!C4</f>
        <v>0</v>
      </c>
      <c r="C1" s="82">
        <f>+Rentabilitätsplan!P1</f>
        <v>2025</v>
      </c>
      <c r="D1" s="82">
        <f>+Rentabilitätsplan!AC1</f>
        <v>2026</v>
      </c>
      <c r="E1" s="82">
        <f>+Rentabilitätsplan!AP1</f>
        <v>2027</v>
      </c>
      <c r="F1" s="82">
        <f>+Rentabilitätsplan!BC1</f>
        <v>2028</v>
      </c>
    </row>
    <row r="2" spans="1:8" ht="11.25" customHeight="1">
      <c r="C2" s="82" t="s">
        <v>131</v>
      </c>
      <c r="D2" s="82" t="s">
        <v>131</v>
      </c>
      <c r="E2" s="82" t="s">
        <v>131</v>
      </c>
      <c r="F2" s="82" t="s">
        <v>131</v>
      </c>
    </row>
    <row r="3" spans="1:8" ht="24" customHeight="1">
      <c r="A3" s="83" t="s">
        <v>94</v>
      </c>
      <c r="B3" s="159"/>
      <c r="C3" s="160"/>
      <c r="D3" s="160"/>
      <c r="E3" s="160"/>
      <c r="F3" s="160"/>
      <c r="G3" s="159"/>
      <c r="H3" s="159"/>
    </row>
    <row r="4" spans="1:8">
      <c r="A4" s="8" t="s">
        <v>82</v>
      </c>
      <c r="B4" s="159"/>
      <c r="C4" s="107">
        <f>+'Privater Finanzbedarf'!C4+'Priv. Finanzb. 2. Gründ.'!C4+'Priv. Finanzb. 3. Gründ'!C4</f>
        <v>0</v>
      </c>
      <c r="D4" s="107">
        <f>+'Privater Finanzbedarf'!D4+'Priv. Finanzb. 2. Gründ.'!D4+'Priv. Finanzb. 3. Gründ'!D4</f>
        <v>0</v>
      </c>
      <c r="E4" s="107">
        <f>+'Privater Finanzbedarf'!E4+'Priv. Finanzb. 2. Gründ.'!E4+'Priv. Finanzb. 3. Gründ'!E4</f>
        <v>0</v>
      </c>
      <c r="F4" s="107">
        <f>+'Privater Finanzbedarf'!F4+'Priv. Finanzb. 2. Gründ.'!F4+'Priv. Finanzb. 3. Gründ'!F4</f>
        <v>0</v>
      </c>
      <c r="G4" s="159"/>
      <c r="H4" s="159"/>
    </row>
    <row r="5" spans="1:8">
      <c r="A5" s="8" t="s">
        <v>83</v>
      </c>
      <c r="B5" s="159"/>
      <c r="C5" s="107">
        <f>+'Privater Finanzbedarf'!C5+'Priv. Finanzb. 2. Gründ.'!C5+'Priv. Finanzb. 3. Gründ'!C5</f>
        <v>0</v>
      </c>
      <c r="D5" s="107">
        <f>+'Privater Finanzbedarf'!D5+'Priv. Finanzb. 2. Gründ.'!D5+'Priv. Finanzb. 3. Gründ'!D5</f>
        <v>0</v>
      </c>
      <c r="E5" s="107">
        <f>+'Privater Finanzbedarf'!E5+'Priv. Finanzb. 2. Gründ.'!E5+'Priv. Finanzb. 3. Gründ'!E5</f>
        <v>0</v>
      </c>
      <c r="F5" s="107">
        <f>+'Privater Finanzbedarf'!F5+'Priv. Finanzb. 2. Gründ.'!F5+'Priv. Finanzb. 3. Gründ'!F5</f>
        <v>0</v>
      </c>
      <c r="G5" s="159"/>
      <c r="H5" s="159"/>
    </row>
    <row r="6" spans="1:8">
      <c r="A6" s="8" t="s">
        <v>84</v>
      </c>
      <c r="B6" s="159"/>
      <c r="C6" s="107">
        <f>+'Privater Finanzbedarf'!C6+'Priv. Finanzb. 2. Gründ.'!C6+'Priv. Finanzb. 3. Gründ'!C6</f>
        <v>0</v>
      </c>
      <c r="D6" s="107">
        <f>+'Privater Finanzbedarf'!D6+'Priv. Finanzb. 2. Gründ.'!D6+'Priv. Finanzb. 3. Gründ'!D6</f>
        <v>0</v>
      </c>
      <c r="E6" s="107">
        <f>+'Privater Finanzbedarf'!E6+'Priv. Finanzb. 2. Gründ.'!E6+'Priv. Finanzb. 3. Gründ'!E6</f>
        <v>0</v>
      </c>
      <c r="F6" s="107">
        <f>+'Privater Finanzbedarf'!F6+'Priv. Finanzb. 2. Gründ.'!F6+'Priv. Finanzb. 3. Gründ'!F6</f>
        <v>0</v>
      </c>
      <c r="G6" s="159"/>
      <c r="H6" s="159"/>
    </row>
    <row r="7" spans="1:8">
      <c r="A7" s="8" t="s">
        <v>89</v>
      </c>
      <c r="B7" s="159"/>
      <c r="C7" s="107">
        <f>+'Privater Finanzbedarf'!C7+'Priv. Finanzb. 2. Gründ.'!C7+'Priv. Finanzb. 3. Gründ'!C7</f>
        <v>0</v>
      </c>
      <c r="D7" s="107">
        <f>+'Privater Finanzbedarf'!D7+'Priv. Finanzb. 2. Gründ.'!D7+'Priv. Finanzb. 3. Gründ'!D7</f>
        <v>0</v>
      </c>
      <c r="E7" s="107">
        <f>+'Privater Finanzbedarf'!E7+'Priv. Finanzb. 2. Gründ.'!E7+'Priv. Finanzb. 3. Gründ'!E7</f>
        <v>0</v>
      </c>
      <c r="F7" s="107">
        <f>+'Privater Finanzbedarf'!F7+'Priv. Finanzb. 2. Gründ.'!F7+'Priv. Finanzb. 3. Gründ'!F7</f>
        <v>0</v>
      </c>
      <c r="G7" s="159"/>
      <c r="H7" s="159"/>
    </row>
    <row r="8" spans="1:8">
      <c r="A8" s="8" t="s">
        <v>85</v>
      </c>
      <c r="B8" s="159"/>
      <c r="C8" s="107">
        <f>+'Privater Finanzbedarf'!C8+'Priv. Finanzb. 2. Gründ.'!C8+'Priv. Finanzb. 3. Gründ'!C8</f>
        <v>0</v>
      </c>
      <c r="D8" s="107">
        <f>+'Privater Finanzbedarf'!D8+'Priv. Finanzb. 2. Gründ.'!D8+'Priv. Finanzb. 3. Gründ'!D8</f>
        <v>0</v>
      </c>
      <c r="E8" s="107">
        <f>+'Privater Finanzbedarf'!E8+'Priv. Finanzb. 2. Gründ.'!E8+'Priv. Finanzb. 3. Gründ'!E8</f>
        <v>0</v>
      </c>
      <c r="F8" s="107">
        <f>+'Privater Finanzbedarf'!F8+'Priv. Finanzb. 2. Gründ.'!F8+'Priv. Finanzb. 3. Gründ'!F8</f>
        <v>0</v>
      </c>
      <c r="G8" s="159"/>
      <c r="H8" s="159"/>
    </row>
    <row r="9" spans="1:8">
      <c r="A9" s="8" t="s">
        <v>91</v>
      </c>
      <c r="B9" s="159"/>
      <c r="C9" s="107">
        <f>+'Privater Finanzbedarf'!C9+'Priv. Finanzb. 2. Gründ.'!C9+'Priv. Finanzb. 3. Gründ'!C9</f>
        <v>0</v>
      </c>
      <c r="D9" s="107">
        <f>+'Privater Finanzbedarf'!D9+'Priv. Finanzb. 2. Gründ.'!D9+'Priv. Finanzb. 3. Gründ'!D9</f>
        <v>0</v>
      </c>
      <c r="E9" s="107">
        <f>+'Privater Finanzbedarf'!E9+'Priv. Finanzb. 2. Gründ.'!E9+'Priv. Finanzb. 3. Gründ'!E9</f>
        <v>0</v>
      </c>
      <c r="F9" s="107">
        <f>+'Privater Finanzbedarf'!F9+'Priv. Finanzb. 2. Gründ.'!F9+'Priv. Finanzb. 3. Gründ'!F9</f>
        <v>0</v>
      </c>
      <c r="G9" s="159"/>
      <c r="H9" s="159"/>
    </row>
    <row r="10" spans="1:8">
      <c r="A10" s="8" t="s">
        <v>86</v>
      </c>
      <c r="B10" s="159"/>
      <c r="C10" s="107">
        <f>+'Privater Finanzbedarf'!C10+'Priv. Finanzb. 2. Gründ.'!C10+'Priv. Finanzb. 3. Gründ'!C10</f>
        <v>0</v>
      </c>
      <c r="D10" s="107">
        <f>+'Privater Finanzbedarf'!D10+'Priv. Finanzb. 2. Gründ.'!D10+'Priv. Finanzb. 3. Gründ'!D10</f>
        <v>0</v>
      </c>
      <c r="E10" s="107">
        <f>+'Privater Finanzbedarf'!E10+'Priv. Finanzb. 2. Gründ.'!E10+'Priv. Finanzb. 3. Gründ'!E10</f>
        <v>0</v>
      </c>
      <c r="F10" s="107">
        <f>+'Privater Finanzbedarf'!F10+'Priv. Finanzb. 2. Gründ.'!F10+'Priv. Finanzb. 3. Gründ'!F10</f>
        <v>0</v>
      </c>
      <c r="G10" s="159"/>
      <c r="H10" s="159"/>
    </row>
    <row r="11" spans="1:8">
      <c r="A11" s="8" t="s">
        <v>202</v>
      </c>
      <c r="B11" s="159"/>
      <c r="C11" s="107">
        <f>+'Privater Finanzbedarf'!C11+'Priv. Finanzb. 2. Gründ.'!C11+'Priv. Finanzb. 3. Gründ'!C11</f>
        <v>0</v>
      </c>
      <c r="D11" s="107">
        <f>+'Privater Finanzbedarf'!D11+'Priv. Finanzb. 2. Gründ.'!D11+'Priv. Finanzb. 3. Gründ'!D11</f>
        <v>0</v>
      </c>
      <c r="E11" s="107">
        <f>+'Privater Finanzbedarf'!E11+'Priv. Finanzb. 2. Gründ.'!E11+'Priv. Finanzb. 3. Gründ'!E11</f>
        <v>0</v>
      </c>
      <c r="F11" s="107">
        <f>+'Privater Finanzbedarf'!F11+'Priv. Finanzb. 2. Gründ.'!F11+'Priv. Finanzb. 3. Gründ'!F11</f>
        <v>0</v>
      </c>
      <c r="G11" s="159"/>
      <c r="H11" s="159"/>
    </row>
    <row r="12" spans="1:8">
      <c r="A12" s="8" t="s">
        <v>202</v>
      </c>
      <c r="B12" s="159"/>
      <c r="C12" s="107">
        <f>+'Privater Finanzbedarf'!C12+'Priv. Finanzb. 2. Gründ.'!C12+'Priv. Finanzb. 3. Gründ'!C12</f>
        <v>0</v>
      </c>
      <c r="D12" s="107">
        <f>+'Privater Finanzbedarf'!D12+'Priv. Finanzb. 2. Gründ.'!D12+'Priv. Finanzb. 3. Gründ'!D12</f>
        <v>0</v>
      </c>
      <c r="E12" s="107">
        <f>+'Privater Finanzbedarf'!E12+'Priv. Finanzb. 2. Gründ.'!E12+'Priv. Finanzb. 3. Gründ'!E12</f>
        <v>0</v>
      </c>
      <c r="F12" s="107">
        <f>+'Privater Finanzbedarf'!F12+'Priv. Finanzb. 2. Gründ.'!F12+'Priv. Finanzb. 3. Gründ'!F12</f>
        <v>0</v>
      </c>
      <c r="G12" s="159"/>
      <c r="H12" s="159"/>
    </row>
    <row r="13" spans="1:8">
      <c r="A13" s="8" t="s">
        <v>202</v>
      </c>
      <c r="B13" s="159"/>
      <c r="C13" s="107">
        <f>+'Privater Finanzbedarf'!C13+'Priv. Finanzb. 2. Gründ.'!C13+'Priv. Finanzb. 3. Gründ'!C13</f>
        <v>0</v>
      </c>
      <c r="D13" s="107">
        <f>+'Privater Finanzbedarf'!D13+'Priv. Finanzb. 2. Gründ.'!D13+'Priv. Finanzb. 3. Gründ'!D13</f>
        <v>0</v>
      </c>
      <c r="E13" s="107">
        <f>+'Privater Finanzbedarf'!E13+'Priv. Finanzb. 2. Gründ.'!E13+'Priv. Finanzb. 3. Gründ'!E13</f>
        <v>0</v>
      </c>
      <c r="F13" s="107">
        <f>+'Privater Finanzbedarf'!F13+'Priv. Finanzb. 2. Gründ.'!F13+'Priv. Finanzb. 3. Gründ'!F13</f>
        <v>0</v>
      </c>
      <c r="G13" s="159"/>
      <c r="H13" s="159"/>
    </row>
    <row r="14" spans="1:8">
      <c r="A14" s="8" t="s">
        <v>202</v>
      </c>
      <c r="B14" s="159"/>
      <c r="C14" s="107">
        <f>+'Privater Finanzbedarf'!C14+'Priv. Finanzb. 2. Gründ.'!C14+'Priv. Finanzb. 3. Gründ'!C14</f>
        <v>0</v>
      </c>
      <c r="D14" s="107">
        <f>+'Privater Finanzbedarf'!D14+'Priv. Finanzb. 2. Gründ.'!D14+'Priv. Finanzb. 3. Gründ'!D14</f>
        <v>0</v>
      </c>
      <c r="E14" s="107">
        <f>+'Privater Finanzbedarf'!E14+'Priv. Finanzb. 2. Gründ.'!E14+'Priv. Finanzb. 3. Gründ'!E14</f>
        <v>0</v>
      </c>
      <c r="F14" s="107">
        <f>+'Privater Finanzbedarf'!F14+'Priv. Finanzb. 2. Gründ.'!F14+'Priv. Finanzb. 3. Gründ'!F14</f>
        <v>0</v>
      </c>
      <c r="G14" s="159"/>
      <c r="H14" s="159"/>
    </row>
    <row r="15" spans="1:8">
      <c r="A15" s="8" t="s">
        <v>202</v>
      </c>
      <c r="B15" s="159"/>
      <c r="C15" s="107">
        <f>+'Privater Finanzbedarf'!C15+'Priv. Finanzb. 2. Gründ.'!C15+'Priv. Finanzb. 3. Gründ'!C15</f>
        <v>0</v>
      </c>
      <c r="D15" s="107">
        <f>+'Privater Finanzbedarf'!D15+'Priv. Finanzb. 2. Gründ.'!D15+'Priv. Finanzb. 3. Gründ'!D15</f>
        <v>0</v>
      </c>
      <c r="E15" s="107">
        <f>+'Privater Finanzbedarf'!E15+'Priv. Finanzb. 2. Gründ.'!E15+'Priv. Finanzb. 3. Gründ'!E15</f>
        <v>0</v>
      </c>
      <c r="F15" s="107">
        <f>+'Privater Finanzbedarf'!F15+'Priv. Finanzb. 2. Gründ.'!F15+'Priv. Finanzb. 3. Gründ'!F15</f>
        <v>0</v>
      </c>
      <c r="G15" s="159"/>
      <c r="H15" s="159"/>
    </row>
    <row r="16" spans="1:8">
      <c r="A16" s="8" t="s">
        <v>92</v>
      </c>
      <c r="B16" s="159"/>
      <c r="C16" s="161">
        <f>SUM(C4:C15)</f>
        <v>0</v>
      </c>
      <c r="D16" s="161">
        <f>SUM(D4:D15)</f>
        <v>0</v>
      </c>
      <c r="E16" s="161">
        <f>SUM(E4:E15)</f>
        <v>0</v>
      </c>
      <c r="F16" s="161">
        <f>SUM(F4:F15)</f>
        <v>0</v>
      </c>
      <c r="G16" s="159"/>
      <c r="H16" s="159"/>
    </row>
    <row r="17" spans="1:8" ht="24" customHeight="1">
      <c r="A17" s="83" t="s">
        <v>93</v>
      </c>
      <c r="B17" s="159"/>
      <c r="C17" s="160"/>
      <c r="D17" s="160"/>
      <c r="E17" s="160"/>
      <c r="F17" s="160"/>
      <c r="G17" s="159"/>
      <c r="H17" s="159"/>
    </row>
    <row r="18" spans="1:8">
      <c r="A18" s="8" t="s">
        <v>104</v>
      </c>
      <c r="B18" s="159"/>
      <c r="C18" s="107">
        <f>+'Privater Finanzbedarf'!C18+'Priv. Finanzb. 2. Gründ.'!C18+'Priv. Finanzb. 3. Gründ'!C18</f>
        <v>0</v>
      </c>
      <c r="D18" s="107">
        <f>+'Privater Finanzbedarf'!D18+'Priv. Finanzb. 2. Gründ.'!D18+'Priv. Finanzb. 3. Gründ'!D18</f>
        <v>0</v>
      </c>
      <c r="E18" s="107">
        <f>+'Privater Finanzbedarf'!E18+'Priv. Finanzb. 2. Gründ.'!E18+'Priv. Finanzb. 3. Gründ'!E18</f>
        <v>0</v>
      </c>
      <c r="F18" s="107">
        <f>+'Privater Finanzbedarf'!F18+'Priv. Finanzb. 2. Gründ.'!F18+'Priv. Finanzb. 3. Gründ'!F18</f>
        <v>0</v>
      </c>
      <c r="G18" s="159"/>
      <c r="H18" s="159"/>
    </row>
    <row r="19" spans="1:8">
      <c r="A19" s="8" t="s">
        <v>87</v>
      </c>
      <c r="B19" s="159"/>
      <c r="C19" s="107">
        <f>+'Privater Finanzbedarf'!C19+'Priv. Finanzb. 2. Gründ.'!C19+'Priv. Finanzb. 3. Gründ'!C19</f>
        <v>0</v>
      </c>
      <c r="D19" s="107">
        <f>+'Privater Finanzbedarf'!D19+'Priv. Finanzb. 2. Gründ.'!D19+'Priv. Finanzb. 3. Gründ'!D19</f>
        <v>0</v>
      </c>
      <c r="E19" s="107">
        <f>+'Privater Finanzbedarf'!E19+'Priv. Finanzb. 2. Gründ.'!E19+'Priv. Finanzb. 3. Gründ'!E19</f>
        <v>0</v>
      </c>
      <c r="F19" s="107">
        <f>+'Privater Finanzbedarf'!F19+'Priv. Finanzb. 2. Gründ.'!F19+'Priv. Finanzb. 3. Gründ'!F19</f>
        <v>0</v>
      </c>
      <c r="G19" s="159"/>
      <c r="H19" s="159"/>
    </row>
    <row r="20" spans="1:8">
      <c r="A20" s="8" t="s">
        <v>88</v>
      </c>
      <c r="B20" s="159"/>
      <c r="C20" s="107">
        <f>+'Privater Finanzbedarf'!C20+'Priv. Finanzb. 2. Gründ.'!C20+'Priv. Finanzb. 3. Gründ'!C20</f>
        <v>0</v>
      </c>
      <c r="D20" s="107">
        <f>+'Privater Finanzbedarf'!D20+'Priv. Finanzb. 2. Gründ.'!D20+'Priv. Finanzb. 3. Gründ'!D20</f>
        <v>0</v>
      </c>
      <c r="E20" s="107">
        <f>+'Privater Finanzbedarf'!E20+'Priv. Finanzb. 2. Gründ.'!E20+'Priv. Finanzb. 3. Gründ'!E20</f>
        <v>0</v>
      </c>
      <c r="F20" s="107">
        <f>+'Privater Finanzbedarf'!F20+'Priv. Finanzb. 2. Gründ.'!F20+'Priv. Finanzb. 3. Gründ'!F20</f>
        <v>0</v>
      </c>
      <c r="G20" s="159"/>
      <c r="H20" s="159"/>
    </row>
    <row r="21" spans="1:8">
      <c r="A21" s="8" t="s">
        <v>95</v>
      </c>
      <c r="B21" s="159"/>
      <c r="C21" s="107">
        <f>+'Privater Finanzbedarf'!C21+'Priv. Finanzb. 2. Gründ.'!C21+'Priv. Finanzb. 3. Gründ'!C21</f>
        <v>0</v>
      </c>
      <c r="D21" s="107">
        <f>+'Privater Finanzbedarf'!D21+'Priv. Finanzb. 2. Gründ.'!D21+'Priv. Finanzb. 3. Gründ'!D21</f>
        <v>0</v>
      </c>
      <c r="E21" s="107">
        <f>+'Privater Finanzbedarf'!E21+'Priv. Finanzb. 2. Gründ.'!E21+'Priv. Finanzb. 3. Gründ'!E21</f>
        <v>0</v>
      </c>
      <c r="F21" s="107">
        <f>+'Privater Finanzbedarf'!F21+'Priv. Finanzb. 2. Gründ.'!F21+'Priv. Finanzb. 3. Gründ'!F21</f>
        <v>0</v>
      </c>
      <c r="G21" s="159"/>
      <c r="H21" s="159"/>
    </row>
    <row r="22" spans="1:8">
      <c r="A22" s="8" t="s">
        <v>97</v>
      </c>
      <c r="B22" s="159"/>
      <c r="C22" s="107">
        <f>+'Privater Finanzbedarf'!C22+'Priv. Finanzb. 2. Gründ.'!C22+'Priv. Finanzb. 3. Gründ'!C22</f>
        <v>0</v>
      </c>
      <c r="D22" s="107">
        <f>+'Privater Finanzbedarf'!D22+'Priv. Finanzb. 2. Gründ.'!D22+'Priv. Finanzb. 3. Gründ'!D22</f>
        <v>0</v>
      </c>
      <c r="E22" s="107">
        <f>+'Privater Finanzbedarf'!E22+'Priv. Finanzb. 2. Gründ.'!E22+'Priv. Finanzb. 3. Gründ'!E22</f>
        <v>0</v>
      </c>
      <c r="F22" s="107">
        <f>+'Privater Finanzbedarf'!F22+'Priv. Finanzb. 2. Gründ.'!F22+'Priv. Finanzb. 3. Gründ'!F22</f>
        <v>0</v>
      </c>
      <c r="G22" s="159"/>
      <c r="H22" s="159"/>
    </row>
    <row r="23" spans="1:8">
      <c r="A23" s="8" t="s">
        <v>98</v>
      </c>
      <c r="B23" s="159"/>
      <c r="C23" s="107">
        <f>+'Privater Finanzbedarf'!C23+'Priv. Finanzb. 2. Gründ.'!C23+'Priv. Finanzb. 3. Gründ'!C23</f>
        <v>0</v>
      </c>
      <c r="D23" s="107">
        <f>+'Privater Finanzbedarf'!D23+'Priv. Finanzb. 2. Gründ.'!D23+'Priv. Finanzb. 3. Gründ'!D23</f>
        <v>0</v>
      </c>
      <c r="E23" s="107">
        <f>+'Privater Finanzbedarf'!E23+'Priv. Finanzb. 2. Gründ.'!E23+'Priv. Finanzb. 3. Gründ'!E23</f>
        <v>0</v>
      </c>
      <c r="F23" s="107">
        <f>+'Privater Finanzbedarf'!F23+'Priv. Finanzb. 2. Gründ.'!F23+'Priv. Finanzb. 3. Gründ'!F23</f>
        <v>0</v>
      </c>
      <c r="G23" s="159"/>
      <c r="H23" s="159"/>
    </row>
    <row r="24" spans="1:8">
      <c r="A24" s="8" t="s">
        <v>96</v>
      </c>
      <c r="B24" s="159"/>
      <c r="C24" s="107">
        <f>+'Privater Finanzbedarf'!C24+'Priv. Finanzb. 2. Gründ.'!C24+'Priv. Finanzb. 3. Gründ'!C24</f>
        <v>0</v>
      </c>
      <c r="D24" s="107">
        <f>+'Privater Finanzbedarf'!D24+'Priv. Finanzb. 2. Gründ.'!D24+'Priv. Finanzb. 3. Gründ'!D24</f>
        <v>0</v>
      </c>
      <c r="E24" s="107">
        <f>+'Privater Finanzbedarf'!E24+'Priv. Finanzb. 2. Gründ.'!E24+'Priv. Finanzb. 3. Gründ'!E24</f>
        <v>0</v>
      </c>
      <c r="F24" s="107">
        <f>+'Privater Finanzbedarf'!F24+'Priv. Finanzb. 2. Gründ.'!F24+'Priv. Finanzb. 3. Gründ'!F24</f>
        <v>0</v>
      </c>
      <c r="G24" s="159"/>
      <c r="H24" s="159"/>
    </row>
    <row r="25" spans="1:8">
      <c r="A25" s="8" t="s">
        <v>90</v>
      </c>
      <c r="B25" s="159"/>
      <c r="C25" s="107">
        <f>+'Privater Finanzbedarf'!C25+'Priv. Finanzb. 2. Gründ.'!C25+'Priv. Finanzb. 3. Gründ'!C25</f>
        <v>0</v>
      </c>
      <c r="D25" s="107">
        <f>+'Privater Finanzbedarf'!D25+'Priv. Finanzb. 2. Gründ.'!D25+'Priv. Finanzb. 3. Gründ'!D25</f>
        <v>0</v>
      </c>
      <c r="E25" s="107">
        <f>+'Privater Finanzbedarf'!E25+'Priv. Finanzb. 2. Gründ.'!E25+'Priv. Finanzb. 3. Gründ'!E25</f>
        <v>0</v>
      </c>
      <c r="F25" s="107">
        <f>+'Privater Finanzbedarf'!F25+'Priv. Finanzb. 2. Gründ.'!F25+'Priv. Finanzb. 3. Gründ'!F25</f>
        <v>0</v>
      </c>
      <c r="G25" s="159"/>
      <c r="H25" s="159"/>
    </row>
    <row r="26" spans="1:8" ht="14.25">
      <c r="A26" s="8" t="s">
        <v>76</v>
      </c>
      <c r="B26" s="159"/>
      <c r="C26" s="107">
        <f>+'Privater Finanzbedarf'!C26+'Priv. Finanzb. 2. Gründ.'!C26+'Priv. Finanzb. 3. Gründ'!C26</f>
        <v>0</v>
      </c>
      <c r="D26" s="107">
        <f>+'Privater Finanzbedarf'!D26+'Priv. Finanzb. 2. Gründ.'!D26+'Priv. Finanzb. 3. Gründ'!D26</f>
        <v>0</v>
      </c>
      <c r="E26" s="107">
        <f>+'Privater Finanzbedarf'!E26+'Priv. Finanzb. 2. Gründ.'!E26+'Priv. Finanzb. 3. Gründ'!E26</f>
        <v>0</v>
      </c>
      <c r="F26" s="107">
        <f>+'Privater Finanzbedarf'!F26+'Priv. Finanzb. 2. Gründ.'!F26+'Priv. Finanzb. 3. Gründ'!F26</f>
        <v>0</v>
      </c>
      <c r="G26" s="159"/>
      <c r="H26" s="159"/>
    </row>
    <row r="27" spans="1:8">
      <c r="A27" s="8" t="s">
        <v>130</v>
      </c>
      <c r="B27" s="159"/>
      <c r="C27" s="161">
        <f>SUM(C18:C26)</f>
        <v>0</v>
      </c>
      <c r="D27" s="161">
        <f>SUM(D18:D26)</f>
        <v>0</v>
      </c>
      <c r="E27" s="161">
        <f>SUM(E18:E26)</f>
        <v>0</v>
      </c>
      <c r="F27" s="161">
        <f>SUM(F18:F26)</f>
        <v>0</v>
      </c>
      <c r="G27" s="159"/>
      <c r="H27" s="159"/>
    </row>
    <row r="28" spans="1:8" ht="3.75" customHeight="1">
      <c r="C28" s="9"/>
      <c r="D28" s="9"/>
      <c r="E28" s="9"/>
      <c r="F28" s="9"/>
    </row>
    <row r="29" spans="1:8" ht="13.5" thickBot="1">
      <c r="A29" s="8" t="s">
        <v>103</v>
      </c>
      <c r="C29" s="48">
        <f>-C16+C27</f>
        <v>0</v>
      </c>
      <c r="D29" s="48">
        <f>-D16+D27</f>
        <v>0</v>
      </c>
      <c r="E29" s="48">
        <f>-E16+E27</f>
        <v>0</v>
      </c>
      <c r="F29" s="48">
        <f>-F16+F27</f>
        <v>0</v>
      </c>
    </row>
    <row r="30" spans="1:8" ht="13.5" thickTop="1"/>
    <row r="31" spans="1:8">
      <c r="A31" s="85" t="s">
        <v>204</v>
      </c>
      <c r="B31" s="85"/>
      <c r="C31" s="85"/>
      <c r="D31" s="85"/>
      <c r="E31" s="85"/>
      <c r="F31" s="85"/>
    </row>
    <row r="32" spans="1:8">
      <c r="A32" s="10" t="s">
        <v>203</v>
      </c>
    </row>
    <row r="33" spans="1:6">
      <c r="A33" s="136"/>
    </row>
    <row r="34" spans="1:6">
      <c r="A34" s="136"/>
    </row>
    <row r="36" spans="1:6">
      <c r="A36" s="143"/>
      <c r="B36" s="143"/>
      <c r="C36" s="143"/>
      <c r="D36" s="143"/>
      <c r="E36" s="143"/>
      <c r="F36" s="143"/>
    </row>
  </sheetData>
  <pageMargins left="0.70866141732283472" right="0.70866141732283472" top="1.1811023622047245" bottom="0.78740157480314965" header="0.31496062992125984" footer="0.31496062992125984"/>
  <pageSetup paperSize="9" scale="89" orientation="portrait" r:id="rId1"/>
  <headerFooter>
    <oddHeader>&amp;L&amp;G&amp;R&amp;"Arial,Fett"&amp;12IHK Köln - das Gründungstool&amp;"Arial,Standard"&amp;10
&amp;A</oddHeader>
    <oddFooter>&amp;L&amp;Z\&amp;F\&amp;A\&amp;D\&amp;T</odd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A57"/>
  <sheetViews>
    <sheetView zoomScale="85" zoomScaleNormal="85" workbookViewId="0">
      <pane ySplit="2" topLeftCell="A3" activePane="bottomLeft" state="frozen"/>
      <selection activeCell="G7" sqref="G7"/>
      <selection pane="bottomLeft" activeCell="P74" sqref="P74"/>
    </sheetView>
  </sheetViews>
  <sheetFormatPr baseColWidth="10" defaultColWidth="11.42578125" defaultRowHeight="12.75" outlineLevelCol="1"/>
  <cols>
    <col min="1" max="2" width="2.42578125" style="8" customWidth="1"/>
    <col min="3" max="3" width="43" style="8" customWidth="1"/>
    <col min="4" max="5" width="11.42578125" style="8"/>
    <col min="6" max="8" width="11.42578125" style="8" hidden="1" customWidth="1" outlineLevel="1"/>
    <col min="9" max="9" width="11.42578125" style="8" collapsed="1"/>
    <col min="10" max="11" width="11.42578125" style="8"/>
    <col min="12" max="14" width="11.42578125" style="8" hidden="1" customWidth="1" outlineLevel="1"/>
    <col min="15" max="15" width="11.42578125" style="8" collapsed="1"/>
    <col min="16" max="17" width="11.42578125" style="8"/>
    <col min="18" max="20" width="11.42578125" style="8" hidden="1" customWidth="1" outlineLevel="1"/>
    <col min="21" max="21" width="11.42578125" style="8" collapsed="1"/>
    <col min="22" max="23" width="11.42578125" style="8"/>
    <col min="24" max="26" width="11.42578125" style="8" hidden="1" customWidth="1" outlineLevel="1"/>
    <col min="27" max="27" width="11.42578125" style="8" collapsed="1"/>
    <col min="28" max="16384" width="11.42578125" style="8"/>
  </cols>
  <sheetData>
    <row r="1" spans="1:26" ht="27" customHeight="1">
      <c r="A1" s="266" t="s">
        <v>180</v>
      </c>
      <c r="B1" s="266"/>
      <c r="C1" s="267"/>
      <c r="D1" s="271">
        <f>+gj</f>
        <v>2025</v>
      </c>
      <c r="E1" s="271"/>
      <c r="F1" s="271"/>
      <c r="G1" s="271"/>
      <c r="H1" s="271"/>
      <c r="I1" s="271">
        <f>+gj+1</f>
        <v>2026</v>
      </c>
      <c r="J1" s="271"/>
      <c r="K1" s="271"/>
      <c r="L1" s="271"/>
      <c r="M1" s="271"/>
      <c r="N1" s="271"/>
      <c r="O1" s="271">
        <f>+gj+2</f>
        <v>2027</v>
      </c>
      <c r="P1" s="271"/>
      <c r="Q1" s="271"/>
      <c r="R1" s="271"/>
      <c r="S1" s="271"/>
      <c r="T1" s="271"/>
      <c r="U1" s="271">
        <f>+gj+3</f>
        <v>2028</v>
      </c>
      <c r="V1" s="271"/>
      <c r="W1" s="271"/>
      <c r="X1" s="271"/>
      <c r="Y1" s="271"/>
      <c r="Z1" s="271"/>
    </row>
    <row r="2" spans="1:26" ht="25.5" customHeight="1">
      <c r="A2" s="266"/>
      <c r="B2" s="266"/>
      <c r="C2" s="267"/>
      <c r="D2" s="268" t="s">
        <v>159</v>
      </c>
      <c r="E2" s="270"/>
      <c r="F2" s="268" t="s">
        <v>160</v>
      </c>
      <c r="G2" s="269"/>
      <c r="H2" s="270"/>
      <c r="I2" s="268" t="s">
        <v>159</v>
      </c>
      <c r="J2" s="269"/>
      <c r="K2" s="270"/>
      <c r="L2" s="268" t="s">
        <v>160</v>
      </c>
      <c r="M2" s="269"/>
      <c r="N2" s="270"/>
      <c r="O2" s="268" t="s">
        <v>159</v>
      </c>
      <c r="P2" s="269"/>
      <c r="Q2" s="270"/>
      <c r="R2" s="268" t="s">
        <v>160</v>
      </c>
      <c r="S2" s="269"/>
      <c r="T2" s="270"/>
      <c r="U2" s="268" t="s">
        <v>159</v>
      </c>
      <c r="V2" s="269"/>
      <c r="W2" s="270"/>
      <c r="X2" s="268" t="s">
        <v>160</v>
      </c>
      <c r="Y2" s="269"/>
      <c r="Z2" s="270"/>
    </row>
    <row r="3" spans="1:26" ht="49.5" customHeight="1">
      <c r="A3" s="266"/>
      <c r="B3" s="266"/>
      <c r="C3" s="267"/>
      <c r="D3" s="60" t="s">
        <v>53</v>
      </c>
      <c r="E3" s="61" t="s">
        <v>122</v>
      </c>
      <c r="F3" s="61" t="s">
        <v>53</v>
      </c>
      <c r="G3" s="61" t="s">
        <v>157</v>
      </c>
      <c r="H3" s="61" t="s">
        <v>158</v>
      </c>
      <c r="I3" s="60" t="str">
        <f>+D3</f>
        <v>EUR</v>
      </c>
      <c r="J3" s="61" t="str">
        <f>+E3</f>
        <v>Anteil an Gesamt-leistung
in %</v>
      </c>
      <c r="K3" s="61" t="s">
        <v>123</v>
      </c>
      <c r="L3" s="61" t="s">
        <v>53</v>
      </c>
      <c r="M3" s="61" t="s">
        <v>157</v>
      </c>
      <c r="N3" s="61" t="s">
        <v>158</v>
      </c>
      <c r="O3" s="60" t="str">
        <f>+D3</f>
        <v>EUR</v>
      </c>
      <c r="P3" s="61" t="str">
        <f>+E3</f>
        <v>Anteil an Gesamt-leistung
in %</v>
      </c>
      <c r="Q3" s="61" t="str">
        <f>+K3</f>
        <v>Veränderung gegenüber Vorjahr in %</v>
      </c>
      <c r="R3" s="61" t="s">
        <v>53</v>
      </c>
      <c r="S3" s="61" t="s">
        <v>157</v>
      </c>
      <c r="T3" s="61" t="s">
        <v>158</v>
      </c>
      <c r="U3" s="60" t="str">
        <f>+D3</f>
        <v>EUR</v>
      </c>
      <c r="V3" s="61" t="str">
        <f>+E3</f>
        <v>Anteil an Gesamt-leistung
in %</v>
      </c>
      <c r="W3" s="61" t="str">
        <f>+K3</f>
        <v>Veränderung gegenüber Vorjahr in %</v>
      </c>
      <c r="X3" s="61" t="s">
        <v>53</v>
      </c>
      <c r="Y3" s="61" t="s">
        <v>157</v>
      </c>
      <c r="Z3" s="61" t="s">
        <v>158</v>
      </c>
    </row>
    <row r="4" spans="1:26" ht="23.25" customHeight="1">
      <c r="A4" s="8" t="str">
        <f>+Rentabilitätsplan!A2</f>
        <v>Umsatz Handel/Produktion</v>
      </c>
      <c r="E4" s="62"/>
      <c r="H4" s="62"/>
      <c r="J4" s="62"/>
      <c r="P4" s="62"/>
      <c r="V4" s="62"/>
    </row>
    <row r="5" spans="1:26">
      <c r="B5" s="8" t="str">
        <f>+Rentabilitätsplan!B3</f>
        <v>Umsatz</v>
      </c>
      <c r="D5" s="87">
        <f>+Rentabilitätsplan!P3</f>
        <v>0</v>
      </c>
      <c r="E5" s="63" t="str">
        <f>(IF(D$9=0,"-",+D5/D$9))</f>
        <v>-</v>
      </c>
      <c r="F5" s="98"/>
      <c r="G5" s="87">
        <f>IF(+F5-D5=0,0,+F5-D5)</f>
        <v>0</v>
      </c>
      <c r="H5" s="63" t="str">
        <f t="shared" ref="H5:H10" si="0">IF(+D5=0,"-",+G5/D5)</f>
        <v>-</v>
      </c>
      <c r="I5" s="87">
        <f>+Rentabilitätsplan!AC3</f>
        <v>0</v>
      </c>
      <c r="J5" s="63" t="str">
        <f t="shared" ref="J5:J10" si="1">(IF(I$9=0,"",+I5/I$9))</f>
        <v/>
      </c>
      <c r="K5" s="63" t="str">
        <f t="shared" ref="K5:K10" si="2">IF(D5=0,"",(I5-D5)/D5)</f>
        <v/>
      </c>
      <c r="L5" s="98"/>
      <c r="M5" s="87">
        <f>IF(+L5-I5=0,0,+L5-I5)</f>
        <v>0</v>
      </c>
      <c r="N5" s="63" t="str">
        <f t="shared" ref="N5:N10" si="3">IF(+I5=0,"-",+M5/I5)</f>
        <v>-</v>
      </c>
      <c r="O5" s="87">
        <f>+Rentabilitätsplan!AP3</f>
        <v>0</v>
      </c>
      <c r="P5" s="63" t="str">
        <f t="shared" ref="P5:P10" si="4">(IF(O$9=0,"",+O5/O$9))</f>
        <v/>
      </c>
      <c r="Q5" s="63" t="str">
        <f t="shared" ref="Q5:Q10" si="5">IF(I5=0,"",(O5-I5)/I5)</f>
        <v/>
      </c>
      <c r="R5" s="98"/>
      <c r="S5" s="87">
        <f>IF(+R5-O5=0,0,+R5-O5)</f>
        <v>0</v>
      </c>
      <c r="T5" s="63" t="str">
        <f t="shared" ref="T5:T10" si="6">IF(+O5=0,"-",+S5/O5)</f>
        <v>-</v>
      </c>
      <c r="U5" s="87">
        <f>+Rentabilitätsplan!BC3</f>
        <v>0</v>
      </c>
      <c r="V5" s="63" t="str">
        <f t="shared" ref="V5:V10" si="7">(IF(U$9=0,"",+U5/U$9))</f>
        <v/>
      </c>
      <c r="W5" s="63" t="str">
        <f t="shared" ref="W5:W10" si="8">IF(O5=0,"",(U5-O5)/O5)</f>
        <v/>
      </c>
      <c r="X5" s="98"/>
      <c r="Y5" s="87">
        <f>IF(+X5-U5=0,0,+X5-U5)</f>
        <v>0</v>
      </c>
      <c r="Z5" s="63" t="str">
        <f t="shared" ref="Z5:Z10" si="9">IF(+U5=0,"-",+Y5/U5)</f>
        <v>-</v>
      </c>
    </row>
    <row r="6" spans="1:26">
      <c r="B6" s="8" t="str">
        <f>+Rentabilitätsplan!B4</f>
        <v>Umsatz</v>
      </c>
      <c r="D6" s="87">
        <f>+Rentabilitätsplan!P4</f>
        <v>0</v>
      </c>
      <c r="E6" s="63" t="str">
        <f>(IF(D$9=0,"-",+D6/D$9))</f>
        <v>-</v>
      </c>
      <c r="F6" s="98"/>
      <c r="G6" s="87">
        <f>IF(+F6-D6=0,0,+F6-D6)</f>
        <v>0</v>
      </c>
      <c r="H6" s="63" t="str">
        <f t="shared" si="0"/>
        <v>-</v>
      </c>
      <c r="I6" s="87">
        <f>+Rentabilitätsplan!AC4</f>
        <v>0</v>
      </c>
      <c r="J6" s="63" t="str">
        <f t="shared" si="1"/>
        <v/>
      </c>
      <c r="K6" s="63" t="str">
        <f t="shared" si="2"/>
        <v/>
      </c>
      <c r="L6" s="98"/>
      <c r="M6" s="87">
        <f>IF(+L6-I6=0,0,+L6-I6)</f>
        <v>0</v>
      </c>
      <c r="N6" s="63" t="str">
        <f t="shared" si="3"/>
        <v>-</v>
      </c>
      <c r="O6" s="87">
        <f>+Rentabilitätsplan!AP4</f>
        <v>0</v>
      </c>
      <c r="P6" s="63" t="str">
        <f t="shared" si="4"/>
        <v/>
      </c>
      <c r="Q6" s="63" t="str">
        <f t="shared" si="5"/>
        <v/>
      </c>
      <c r="R6" s="98"/>
      <c r="S6" s="87">
        <f>IF(+R6-O6=0,0,+R6-O6)</f>
        <v>0</v>
      </c>
      <c r="T6" s="63" t="str">
        <f t="shared" si="6"/>
        <v>-</v>
      </c>
      <c r="U6" s="87">
        <f>+Rentabilitätsplan!BC4</f>
        <v>0</v>
      </c>
      <c r="V6" s="63" t="str">
        <f t="shared" si="7"/>
        <v/>
      </c>
      <c r="W6" s="63" t="str">
        <f t="shared" si="8"/>
        <v/>
      </c>
      <c r="X6" s="98"/>
      <c r="Y6" s="87">
        <f>IF(+X6-U6=0,0,+X6-U6)</f>
        <v>0</v>
      </c>
      <c r="Z6" s="63" t="str">
        <f t="shared" si="9"/>
        <v>-</v>
      </c>
    </row>
    <row r="7" spans="1:26">
      <c r="A7" s="8" t="str">
        <f>+Rentabilitätsplan!A5</f>
        <v>Umsatzplan Dienstleistungen</v>
      </c>
      <c r="D7" s="87">
        <f>+Rentabilitätsplan!P5</f>
        <v>0</v>
      </c>
      <c r="E7" s="63" t="str">
        <f>(IF(D$9=0,"-",+D7/D$9))</f>
        <v>-</v>
      </c>
      <c r="F7" s="98"/>
      <c r="G7" s="87">
        <f>IF(+F7-D7=0,0,+F7-D7)</f>
        <v>0</v>
      </c>
      <c r="H7" s="63" t="str">
        <f t="shared" si="0"/>
        <v>-</v>
      </c>
      <c r="I7" s="87">
        <f>+Rentabilitätsplan!AC5</f>
        <v>0</v>
      </c>
      <c r="J7" s="63" t="str">
        <f t="shared" si="1"/>
        <v/>
      </c>
      <c r="K7" s="63" t="str">
        <f t="shared" si="2"/>
        <v/>
      </c>
      <c r="L7" s="98"/>
      <c r="M7" s="87">
        <f>IF(+L7-I7=0,0,+L7-I7)</f>
        <v>0</v>
      </c>
      <c r="N7" s="63" t="str">
        <f t="shared" si="3"/>
        <v>-</v>
      </c>
      <c r="O7" s="87">
        <f>+Rentabilitätsplan!AP5</f>
        <v>0</v>
      </c>
      <c r="P7" s="63" t="str">
        <f t="shared" si="4"/>
        <v/>
      </c>
      <c r="Q7" s="63" t="str">
        <f t="shared" si="5"/>
        <v/>
      </c>
      <c r="R7" s="98"/>
      <c r="S7" s="87">
        <f>IF(+R7-O7=0,0,+R7-O7)</f>
        <v>0</v>
      </c>
      <c r="T7" s="63" t="str">
        <f t="shared" si="6"/>
        <v>-</v>
      </c>
      <c r="U7" s="87">
        <f>+Rentabilitätsplan!BC5</f>
        <v>0</v>
      </c>
      <c r="V7" s="63" t="str">
        <f t="shared" si="7"/>
        <v/>
      </c>
      <c r="W7" s="63" t="str">
        <f t="shared" si="8"/>
        <v/>
      </c>
      <c r="X7" s="98"/>
      <c r="Y7" s="87">
        <f>IF(+X7-U7=0,0,+X7-U7)</f>
        <v>0</v>
      </c>
      <c r="Z7" s="63" t="str">
        <f t="shared" si="9"/>
        <v>-</v>
      </c>
    </row>
    <row r="8" spans="1:26">
      <c r="A8" s="8" t="str">
        <f>+Rentabilitätsplan!C6</f>
        <v>Erlösschmälerungen (Skonto)</v>
      </c>
      <c r="D8" s="87">
        <f>+Rentabilitätsplan!P6</f>
        <v>0</v>
      </c>
      <c r="E8" s="63" t="str">
        <f>(IF(D$9=0,"-",+D8/D$9))</f>
        <v>-</v>
      </c>
      <c r="F8" s="98"/>
      <c r="G8" s="87">
        <f>IF(+F8-D8=0,0,+F8-D8)</f>
        <v>0</v>
      </c>
      <c r="H8" s="63" t="str">
        <f t="shared" si="0"/>
        <v>-</v>
      </c>
      <c r="I8" s="87">
        <f>+Rentabilitätsplan!AC6</f>
        <v>0</v>
      </c>
      <c r="J8" s="63" t="str">
        <f t="shared" si="1"/>
        <v/>
      </c>
      <c r="K8" s="63" t="str">
        <f t="shared" si="2"/>
        <v/>
      </c>
      <c r="L8" s="98"/>
      <c r="M8" s="87">
        <f>IF(+L8-I8=0,0,+L8-I8)</f>
        <v>0</v>
      </c>
      <c r="N8" s="63" t="str">
        <f t="shared" si="3"/>
        <v>-</v>
      </c>
      <c r="O8" s="87">
        <f>+Rentabilitätsplan!AP6</f>
        <v>0</v>
      </c>
      <c r="P8" s="63" t="str">
        <f t="shared" si="4"/>
        <v/>
      </c>
      <c r="Q8" s="63" t="str">
        <f t="shared" si="5"/>
        <v/>
      </c>
      <c r="R8" s="98"/>
      <c r="S8" s="87">
        <f>IF(+R8-O8=0,0,+R8-O8)</f>
        <v>0</v>
      </c>
      <c r="T8" s="63" t="str">
        <f t="shared" si="6"/>
        <v>-</v>
      </c>
      <c r="U8" s="87">
        <f>+Rentabilitätsplan!BC6</f>
        <v>0</v>
      </c>
      <c r="V8" s="63" t="str">
        <f t="shared" si="7"/>
        <v/>
      </c>
      <c r="W8" s="63" t="str">
        <f t="shared" si="8"/>
        <v/>
      </c>
      <c r="X8" s="98"/>
      <c r="Y8" s="87">
        <f>IF(+X8-U8=0,0,+X8-U8)</f>
        <v>0</v>
      </c>
      <c r="Z8" s="63" t="str">
        <f t="shared" si="9"/>
        <v>-</v>
      </c>
    </row>
    <row r="9" spans="1:26">
      <c r="A9" s="8" t="s">
        <v>121</v>
      </c>
      <c r="D9" s="64">
        <f>+D5+D6+D7-D8</f>
        <v>0</v>
      </c>
      <c r="E9" s="65" t="str">
        <f>(IF(D$9=0,"",+D9/D$9))</f>
        <v/>
      </c>
      <c r="F9" s="64">
        <f>+F5+F6+F7-F8</f>
        <v>0</v>
      </c>
      <c r="G9" s="64">
        <f>+G5+G6+G7-G8</f>
        <v>0</v>
      </c>
      <c r="H9" s="65" t="str">
        <f t="shared" si="0"/>
        <v>-</v>
      </c>
      <c r="I9" s="64">
        <f>+I5+I6+I7-I8</f>
        <v>0</v>
      </c>
      <c r="J9" s="65" t="str">
        <f t="shared" si="1"/>
        <v/>
      </c>
      <c r="K9" s="65" t="str">
        <f t="shared" si="2"/>
        <v/>
      </c>
      <c r="L9" s="64">
        <f>+L5+L6+L7-L8</f>
        <v>0</v>
      </c>
      <c r="M9" s="64">
        <f>+M5+M6+M7-M8</f>
        <v>0</v>
      </c>
      <c r="N9" s="65" t="str">
        <f t="shared" si="3"/>
        <v>-</v>
      </c>
      <c r="O9" s="64">
        <f>+O5+O6+O7-O8</f>
        <v>0</v>
      </c>
      <c r="P9" s="65" t="str">
        <f t="shared" si="4"/>
        <v/>
      </c>
      <c r="Q9" s="65" t="str">
        <f t="shared" si="5"/>
        <v/>
      </c>
      <c r="R9" s="64">
        <f>+R5+R6+R7-R8</f>
        <v>0</v>
      </c>
      <c r="S9" s="64">
        <f>+S5+S6+S7-S8</f>
        <v>0</v>
      </c>
      <c r="T9" s="65" t="str">
        <f t="shared" si="6"/>
        <v>-</v>
      </c>
      <c r="U9" s="64">
        <f>+U5+U6+U7-U8</f>
        <v>0</v>
      </c>
      <c r="V9" s="65" t="str">
        <f t="shared" si="7"/>
        <v/>
      </c>
      <c r="W9" s="65" t="str">
        <f t="shared" si="8"/>
        <v/>
      </c>
      <c r="X9" s="64">
        <f>+X5+X6+X7-X8</f>
        <v>0</v>
      </c>
      <c r="Y9" s="64">
        <f>+Y5+Y6+Y7-Y8</f>
        <v>0</v>
      </c>
      <c r="Z9" s="65" t="str">
        <f t="shared" si="9"/>
        <v>-</v>
      </c>
    </row>
    <row r="10" spans="1:26" ht="19.5" customHeight="1">
      <c r="A10" s="8" t="str">
        <f>+Rentabilitätsplan!A7</f>
        <v>sonstige betriebliche Erträge</v>
      </c>
      <c r="D10" s="87">
        <f>+Rentabilitätsplan!P7</f>
        <v>0</v>
      </c>
      <c r="E10" s="63" t="str">
        <f>(IF(D$9=0,"",+D10/D$9))</f>
        <v/>
      </c>
      <c r="F10" s="98"/>
      <c r="G10" s="87">
        <f>IF(+F10-D10=0,0,+F10-D10)</f>
        <v>0</v>
      </c>
      <c r="H10" s="63" t="str">
        <f t="shared" si="0"/>
        <v>-</v>
      </c>
      <c r="I10" s="87">
        <f>+Rentabilitätsplan!AC7</f>
        <v>0</v>
      </c>
      <c r="J10" s="63" t="str">
        <f t="shared" si="1"/>
        <v/>
      </c>
      <c r="K10" s="63" t="str">
        <f t="shared" si="2"/>
        <v/>
      </c>
      <c r="L10" s="98"/>
      <c r="M10" s="87">
        <f>IF(+L10-I10=0,0,+L10-I10)</f>
        <v>0</v>
      </c>
      <c r="N10" s="63" t="str">
        <f t="shared" si="3"/>
        <v>-</v>
      </c>
      <c r="O10" s="87">
        <f>+Rentabilitätsplan!AP7</f>
        <v>0</v>
      </c>
      <c r="P10" s="63" t="str">
        <f t="shared" si="4"/>
        <v/>
      </c>
      <c r="Q10" s="63" t="str">
        <f t="shared" si="5"/>
        <v/>
      </c>
      <c r="R10" s="98"/>
      <c r="S10" s="87">
        <f>IF(+R10-O10=0,0,+R10-O10)</f>
        <v>0</v>
      </c>
      <c r="T10" s="63" t="str">
        <f t="shared" si="6"/>
        <v>-</v>
      </c>
      <c r="U10" s="87">
        <f>+Rentabilitätsplan!BC7</f>
        <v>0</v>
      </c>
      <c r="V10" s="63" t="str">
        <f t="shared" si="7"/>
        <v/>
      </c>
      <c r="W10" s="63" t="str">
        <f t="shared" si="8"/>
        <v/>
      </c>
      <c r="X10" s="98"/>
      <c r="Y10" s="87">
        <f>IF(+X10-U10=0,0,+X10-U10)</f>
        <v>0</v>
      </c>
      <c r="Z10" s="63" t="str">
        <f t="shared" si="9"/>
        <v>-</v>
      </c>
    </row>
    <row r="11" spans="1:26">
      <c r="A11" s="8" t="str">
        <f>+Rentabilitätsplan!A8</f>
        <v>Wareneinkauf/Materialaufwand</v>
      </c>
      <c r="D11" s="87"/>
      <c r="E11" s="63"/>
      <c r="F11" s="87"/>
      <c r="G11" s="87"/>
      <c r="H11" s="63"/>
      <c r="I11" s="87"/>
      <c r="J11" s="63"/>
      <c r="K11" s="63"/>
      <c r="L11" s="87"/>
      <c r="M11" s="87"/>
      <c r="N11" s="63"/>
      <c r="O11" s="87"/>
      <c r="P11" s="63"/>
      <c r="Q11" s="63"/>
      <c r="R11" s="87"/>
      <c r="S11" s="87"/>
      <c r="T11" s="63"/>
      <c r="U11" s="87"/>
      <c r="V11" s="63"/>
      <c r="W11" s="63"/>
      <c r="X11" s="87"/>
      <c r="Y11" s="87"/>
      <c r="Z11" s="63"/>
    </row>
    <row r="12" spans="1:26">
      <c r="B12" s="8" t="str">
        <f>+Rentabilitätsplan!C9</f>
        <v>pauschaler Wareneinsatz</v>
      </c>
      <c r="D12" s="87">
        <f>+Rentabilitätsplan!P9</f>
        <v>0</v>
      </c>
      <c r="E12" s="63" t="str">
        <f t="shared" ref="E12:E18" si="10">(IF(D$9=0,"",+D12/D$9))</f>
        <v/>
      </c>
      <c r="F12" s="98"/>
      <c r="G12" s="87">
        <f t="shared" ref="G12:G18" si="11">IF(+F12-D12=0,0,+F12-D12)</f>
        <v>0</v>
      </c>
      <c r="H12" s="63" t="str">
        <f t="shared" ref="H12:H18" si="12">IF(+D12=0,"-",+G12/D12)</f>
        <v>-</v>
      </c>
      <c r="I12" s="87">
        <f>+Rentabilitätsplan!AC9</f>
        <v>0</v>
      </c>
      <c r="J12" s="63" t="str">
        <f t="shared" ref="J12:J18" si="13">(IF(I$9=0,"",+I12/I$9))</f>
        <v/>
      </c>
      <c r="K12" s="63" t="str">
        <f t="shared" ref="K12:K18" si="14">IF(D12=0,"",(I12-D12)/D12)</f>
        <v/>
      </c>
      <c r="L12" s="98"/>
      <c r="M12" s="87">
        <f t="shared" ref="M12:M18" si="15">IF(+L12-I12=0,0,+L12-I12)</f>
        <v>0</v>
      </c>
      <c r="N12" s="63" t="str">
        <f t="shared" ref="N12:N18" si="16">IF(+I12=0,"-",+M12/I12)</f>
        <v>-</v>
      </c>
      <c r="O12" s="87">
        <f>+Rentabilitätsplan!AP9</f>
        <v>0</v>
      </c>
      <c r="P12" s="63" t="str">
        <f t="shared" ref="P12:P18" si="17">(IF(O$9=0,"",+O12/O$9))</f>
        <v/>
      </c>
      <c r="Q12" s="63" t="str">
        <f t="shared" ref="Q12:Q55" si="18">IF(I12=0,"",(O12-I12)/I12)</f>
        <v/>
      </c>
      <c r="R12" s="98"/>
      <c r="S12" s="87">
        <f t="shared" ref="S12:S18" si="19">IF(+R12-O12=0,0,+R12-O12)</f>
        <v>0</v>
      </c>
      <c r="T12" s="63" t="str">
        <f t="shared" ref="T12:T18" si="20">IF(+O12=0,"-",+S12/O12)</f>
        <v>-</v>
      </c>
      <c r="U12" s="87">
        <f>+Rentabilitätsplan!BC9</f>
        <v>0</v>
      </c>
      <c r="V12" s="63" t="str">
        <f t="shared" ref="V12:V18" si="21">(IF(U$9=0,"",+U12/U$9))</f>
        <v/>
      </c>
      <c r="W12" s="63" t="str">
        <f t="shared" ref="W12:W55" si="22">IF(O12=0,"",(U12-O12)/O12)</f>
        <v/>
      </c>
      <c r="X12" s="98"/>
      <c r="Y12" s="87">
        <f t="shared" ref="Y12:Y18" si="23">IF(+X12-U12=0,0,+X12-U12)</f>
        <v>0</v>
      </c>
      <c r="Z12" s="63" t="str">
        <f t="shared" ref="Z12:Z18" si="24">IF(+U12=0,"-",+Y12/U12)</f>
        <v>-</v>
      </c>
    </row>
    <row r="13" spans="1:26">
      <c r="B13" s="8" t="str">
        <f>+Rentabilitätsplan!B12</f>
        <v>Fremdleistungen</v>
      </c>
      <c r="D13" s="87">
        <f>+Rentabilitätsplan!P12</f>
        <v>0</v>
      </c>
      <c r="E13" s="63" t="str">
        <f t="shared" si="10"/>
        <v/>
      </c>
      <c r="F13" s="98"/>
      <c r="G13" s="87">
        <f t="shared" si="11"/>
        <v>0</v>
      </c>
      <c r="H13" s="63" t="str">
        <f t="shared" si="12"/>
        <v>-</v>
      </c>
      <c r="I13" s="87">
        <f>+Rentabilitätsplan!AC12</f>
        <v>0</v>
      </c>
      <c r="J13" s="63" t="str">
        <f t="shared" si="13"/>
        <v/>
      </c>
      <c r="K13" s="63" t="str">
        <f t="shared" si="14"/>
        <v/>
      </c>
      <c r="L13" s="98"/>
      <c r="M13" s="87">
        <f t="shared" si="15"/>
        <v>0</v>
      </c>
      <c r="N13" s="63" t="str">
        <f t="shared" si="16"/>
        <v>-</v>
      </c>
      <c r="O13" s="87">
        <f>+Rentabilitätsplan!AP12</f>
        <v>0</v>
      </c>
      <c r="P13" s="63" t="str">
        <f t="shared" si="17"/>
        <v/>
      </c>
      <c r="Q13" s="63" t="str">
        <f t="shared" si="18"/>
        <v/>
      </c>
      <c r="R13" s="98"/>
      <c r="S13" s="87">
        <f t="shared" si="19"/>
        <v>0</v>
      </c>
      <c r="T13" s="63" t="str">
        <f t="shared" si="20"/>
        <v>-</v>
      </c>
      <c r="U13" s="87">
        <f>+Rentabilitätsplan!BC12</f>
        <v>0</v>
      </c>
      <c r="V13" s="63" t="str">
        <f t="shared" si="21"/>
        <v/>
      </c>
      <c r="W13" s="63" t="str">
        <f t="shared" si="22"/>
        <v/>
      </c>
      <c r="X13" s="98"/>
      <c r="Y13" s="87">
        <f t="shared" si="23"/>
        <v>0</v>
      </c>
      <c r="Z13" s="63" t="str">
        <f t="shared" si="24"/>
        <v>-</v>
      </c>
    </row>
    <row r="14" spans="1:26">
      <c r="B14" s="8" t="str">
        <f>+Rentabilitätsplan!B10</f>
        <v>Wareneinkauf Saisongeschäft</v>
      </c>
      <c r="D14" s="87">
        <f>+Rentabilitätsplan!P10</f>
        <v>0</v>
      </c>
      <c r="E14" s="63" t="str">
        <f t="shared" ref="E14:E16" si="25">(IF(D$9=0,"",+D14/D$9))</f>
        <v/>
      </c>
      <c r="F14" s="98"/>
      <c r="G14" s="87">
        <f t="shared" ref="G14:G15" si="26">IF(+F14-D14=0,0,+F14-D14)</f>
        <v>0</v>
      </c>
      <c r="H14" s="63" t="str">
        <f t="shared" ref="H14:H15" si="27">IF(+D14=0,"-",+G14/D14)</f>
        <v>-</v>
      </c>
      <c r="I14" s="87">
        <f>+Rentabilitätsplan!AC10</f>
        <v>0</v>
      </c>
      <c r="J14" s="63" t="str">
        <f t="shared" ref="J14:J16" si="28">(IF(I$9=0,"",+I14/I$9))</f>
        <v/>
      </c>
      <c r="K14" s="63" t="str">
        <f t="shared" ref="K14:K15" si="29">IF(D14=0,"",(I14-D14)/D14)</f>
        <v/>
      </c>
      <c r="L14" s="98"/>
      <c r="M14" s="87">
        <f t="shared" ref="M14:M15" si="30">IF(+L14-I14=0,0,+L14-I14)</f>
        <v>0</v>
      </c>
      <c r="N14" s="63" t="str">
        <f t="shared" ref="N14:N15" si="31">IF(+I14=0,"-",+M14/I14)</f>
        <v>-</v>
      </c>
      <c r="O14" s="87">
        <f>+Rentabilitätsplan!AP10</f>
        <v>0</v>
      </c>
      <c r="P14" s="63" t="str">
        <f t="shared" ref="P14:P16" si="32">(IF(O$9=0,"",+O14/O$9))</f>
        <v/>
      </c>
      <c r="Q14" s="63" t="str">
        <f t="shared" ref="Q14:Q15" si="33">IF(I14=0,"",(O14-I14)/I14)</f>
        <v/>
      </c>
      <c r="R14" s="98"/>
      <c r="S14" s="87">
        <f t="shared" ref="S14:S15" si="34">IF(+R14-O14=0,0,+R14-O14)</f>
        <v>0</v>
      </c>
      <c r="T14" s="63" t="str">
        <f t="shared" ref="T14:T15" si="35">IF(+O14=0,"-",+S14/O14)</f>
        <v>-</v>
      </c>
      <c r="U14" s="87">
        <f>+Rentabilitätsplan!BC10</f>
        <v>0</v>
      </c>
      <c r="V14" s="63" t="str">
        <f t="shared" ref="V14:V16" si="36">(IF(U$9=0,"",+U14/U$9))</f>
        <v/>
      </c>
      <c r="W14" s="63" t="str">
        <f t="shared" ref="W14:W15" si="37">IF(O14=0,"",(U14-O14)/O14)</f>
        <v/>
      </c>
      <c r="X14" s="98"/>
      <c r="Y14" s="87">
        <f t="shared" ref="Y14:Y15" si="38">IF(+X14-U14=0,0,+X14-U14)</f>
        <v>0</v>
      </c>
      <c r="Z14" s="63" t="str">
        <f t="shared" ref="Z14:Z15" si="39">IF(+U14=0,"-",+Y14/U14)</f>
        <v>-</v>
      </c>
    </row>
    <row r="15" spans="1:26">
      <c r="B15" s="8" t="str">
        <f>+Rentabilitätsplan!B11</f>
        <v>Warenlager-Erstausstattung und -aufstockung</v>
      </c>
      <c r="D15" s="87">
        <f>+Rentabilitätsplan!P11</f>
        <v>0</v>
      </c>
      <c r="E15" s="63" t="str">
        <f t="shared" si="25"/>
        <v/>
      </c>
      <c r="F15" s="98"/>
      <c r="G15" s="87">
        <f t="shared" si="26"/>
        <v>0</v>
      </c>
      <c r="H15" s="63" t="str">
        <f t="shared" si="27"/>
        <v>-</v>
      </c>
      <c r="I15" s="87">
        <f>+Rentabilitätsplan!AC11</f>
        <v>0</v>
      </c>
      <c r="J15" s="63" t="str">
        <f t="shared" si="28"/>
        <v/>
      </c>
      <c r="K15" s="63" t="str">
        <f t="shared" si="29"/>
        <v/>
      </c>
      <c r="L15" s="98"/>
      <c r="M15" s="87">
        <f t="shared" si="30"/>
        <v>0</v>
      </c>
      <c r="N15" s="63" t="str">
        <f t="shared" si="31"/>
        <v>-</v>
      </c>
      <c r="O15" s="87">
        <f>+Rentabilitätsplan!AP11</f>
        <v>0</v>
      </c>
      <c r="P15" s="63" t="str">
        <f t="shared" si="32"/>
        <v/>
      </c>
      <c r="Q15" s="63" t="str">
        <f t="shared" si="33"/>
        <v/>
      </c>
      <c r="R15" s="98"/>
      <c r="S15" s="87">
        <f t="shared" si="34"/>
        <v>0</v>
      </c>
      <c r="T15" s="63" t="str">
        <f t="shared" si="35"/>
        <v>-</v>
      </c>
      <c r="U15" s="87">
        <f>+Rentabilitätsplan!BC11</f>
        <v>0</v>
      </c>
      <c r="V15" s="63" t="str">
        <f t="shared" si="36"/>
        <v/>
      </c>
      <c r="W15" s="63" t="str">
        <f t="shared" si="37"/>
        <v/>
      </c>
      <c r="X15" s="98"/>
      <c r="Y15" s="87">
        <f t="shared" si="38"/>
        <v>0</v>
      </c>
      <c r="Z15" s="63" t="str">
        <f t="shared" si="39"/>
        <v>-</v>
      </c>
    </row>
    <row r="16" spans="1:26">
      <c r="A16" s="8" t="str">
        <f>+Rentabilitätsplan!A13</f>
        <v>Rohergebnis</v>
      </c>
      <c r="D16" s="64">
        <f>D9+D10-D12-D13-D14-D15</f>
        <v>0</v>
      </c>
      <c r="E16" s="65" t="str">
        <f t="shared" si="25"/>
        <v/>
      </c>
      <c r="F16" s="64">
        <f t="shared" ref="F16:U16" si="40">F9+F10-F12-F13-F14-F15</f>
        <v>0</v>
      </c>
      <c r="G16" s="64">
        <f t="shared" si="40"/>
        <v>0</v>
      </c>
      <c r="H16" s="64" t="e">
        <f t="shared" si="40"/>
        <v>#VALUE!</v>
      </c>
      <c r="I16" s="64">
        <f t="shared" si="40"/>
        <v>0</v>
      </c>
      <c r="J16" s="65" t="str">
        <f t="shared" si="28"/>
        <v/>
      </c>
      <c r="K16" s="65" t="str">
        <f t="shared" ref="K16" si="41">IF(D16=0,"",(I16-D16)/D16)</f>
        <v/>
      </c>
      <c r="L16" s="64">
        <f t="shared" si="40"/>
        <v>0</v>
      </c>
      <c r="M16" s="64">
        <f t="shared" si="40"/>
        <v>0</v>
      </c>
      <c r="N16" s="64" t="e">
        <f t="shared" si="40"/>
        <v>#VALUE!</v>
      </c>
      <c r="O16" s="64">
        <f t="shared" si="40"/>
        <v>0</v>
      </c>
      <c r="P16" s="65" t="str">
        <f t="shared" si="32"/>
        <v/>
      </c>
      <c r="Q16" s="65" t="str">
        <f t="shared" ref="Q16" si="42">IF(I16=0,"",(O16-I16)/I16)</f>
        <v/>
      </c>
      <c r="R16" s="64">
        <f t="shared" si="40"/>
        <v>0</v>
      </c>
      <c r="S16" s="64">
        <f t="shared" si="40"/>
        <v>0</v>
      </c>
      <c r="T16" s="64" t="e">
        <f t="shared" si="40"/>
        <v>#VALUE!</v>
      </c>
      <c r="U16" s="64">
        <f t="shared" si="40"/>
        <v>0</v>
      </c>
      <c r="V16" s="65" t="str">
        <f t="shared" si="36"/>
        <v/>
      </c>
      <c r="W16" s="65" t="str">
        <f t="shared" ref="W16" si="43">IF(O16=0,"",(U16-O16)/O16)</f>
        <v/>
      </c>
      <c r="X16" s="64">
        <f>X9+X10-X12-X13-X15</f>
        <v>0</v>
      </c>
      <c r="Y16" s="64">
        <f t="shared" si="23"/>
        <v>0</v>
      </c>
      <c r="Z16" s="65" t="str">
        <f t="shared" si="24"/>
        <v>-</v>
      </c>
    </row>
    <row r="17" spans="1:26" ht="20.25" customHeight="1">
      <c r="A17" s="8" t="str">
        <f>+Rentabilitätsplan!A14</f>
        <v>Personalaufwand incl. Sozialabgaben (ca. 22%)</v>
      </c>
      <c r="D17" s="87">
        <f>+Rentabilitätsplan!P14</f>
        <v>0</v>
      </c>
      <c r="E17" s="63" t="str">
        <f t="shared" si="10"/>
        <v/>
      </c>
      <c r="F17" s="98"/>
      <c r="G17" s="87">
        <f t="shared" si="11"/>
        <v>0</v>
      </c>
      <c r="H17" s="63" t="str">
        <f t="shared" si="12"/>
        <v>-</v>
      </c>
      <c r="I17" s="87">
        <f>+Rentabilitätsplan!AC14</f>
        <v>0</v>
      </c>
      <c r="J17" s="63" t="str">
        <f t="shared" si="13"/>
        <v/>
      </c>
      <c r="K17" s="63" t="str">
        <f t="shared" si="14"/>
        <v/>
      </c>
      <c r="L17" s="98"/>
      <c r="M17" s="87">
        <f t="shared" si="15"/>
        <v>0</v>
      </c>
      <c r="N17" s="63" t="str">
        <f t="shared" si="16"/>
        <v>-</v>
      </c>
      <c r="O17" s="87">
        <f>+Rentabilitätsplan!AP14</f>
        <v>0</v>
      </c>
      <c r="P17" s="63" t="str">
        <f t="shared" si="17"/>
        <v/>
      </c>
      <c r="Q17" s="63" t="str">
        <f t="shared" si="18"/>
        <v/>
      </c>
      <c r="R17" s="98"/>
      <c r="S17" s="87">
        <f t="shared" si="19"/>
        <v>0</v>
      </c>
      <c r="T17" s="63" t="str">
        <f t="shared" si="20"/>
        <v>-</v>
      </c>
      <c r="U17" s="87">
        <f>+Rentabilitätsplan!BC14</f>
        <v>0</v>
      </c>
      <c r="V17" s="63" t="str">
        <f t="shared" si="21"/>
        <v/>
      </c>
      <c r="W17" s="63" t="str">
        <f t="shared" si="22"/>
        <v/>
      </c>
      <c r="X17" s="98"/>
      <c r="Y17" s="87">
        <f t="shared" si="23"/>
        <v>0</v>
      </c>
      <c r="Z17" s="63" t="str">
        <f t="shared" si="24"/>
        <v>-</v>
      </c>
    </row>
    <row r="18" spans="1:26">
      <c r="A18" s="8" t="str">
        <f>+Rentabilitätsplan!A15</f>
        <v>Abschreibungen</v>
      </c>
      <c r="D18" s="87">
        <f>+Rentabilitätsplan!P15</f>
        <v>0</v>
      </c>
      <c r="E18" s="63" t="str">
        <f t="shared" si="10"/>
        <v/>
      </c>
      <c r="F18" s="98"/>
      <c r="G18" s="87">
        <f t="shared" si="11"/>
        <v>0</v>
      </c>
      <c r="H18" s="63" t="str">
        <f t="shared" si="12"/>
        <v>-</v>
      </c>
      <c r="I18" s="87">
        <f>+Rentabilitätsplan!AC15</f>
        <v>0</v>
      </c>
      <c r="J18" s="63" t="str">
        <f t="shared" si="13"/>
        <v/>
      </c>
      <c r="K18" s="63" t="str">
        <f t="shared" si="14"/>
        <v/>
      </c>
      <c r="L18" s="98"/>
      <c r="M18" s="87">
        <f t="shared" si="15"/>
        <v>0</v>
      </c>
      <c r="N18" s="63" t="str">
        <f t="shared" si="16"/>
        <v>-</v>
      </c>
      <c r="O18" s="87">
        <f>+Rentabilitätsplan!AP15</f>
        <v>0</v>
      </c>
      <c r="P18" s="63" t="str">
        <f t="shared" si="17"/>
        <v/>
      </c>
      <c r="Q18" s="63" t="str">
        <f t="shared" si="18"/>
        <v/>
      </c>
      <c r="R18" s="98"/>
      <c r="S18" s="87">
        <f t="shared" si="19"/>
        <v>0</v>
      </c>
      <c r="T18" s="63" t="str">
        <f t="shared" si="20"/>
        <v>-</v>
      </c>
      <c r="U18" s="87">
        <f>+Rentabilitätsplan!BC15</f>
        <v>0</v>
      </c>
      <c r="V18" s="63" t="str">
        <f t="shared" si="21"/>
        <v/>
      </c>
      <c r="W18" s="63" t="str">
        <f t="shared" si="22"/>
        <v/>
      </c>
      <c r="X18" s="98"/>
      <c r="Y18" s="87">
        <f t="shared" si="23"/>
        <v>0</v>
      </c>
      <c r="Z18" s="63" t="str">
        <f t="shared" si="24"/>
        <v>-</v>
      </c>
    </row>
    <row r="19" spans="1:26">
      <c r="A19" s="8" t="str">
        <f>+Rentabilitätsplan!A16</f>
        <v>Sonstige betriebliche Aufwendungen</v>
      </c>
      <c r="D19" s="87"/>
      <c r="E19" s="63"/>
      <c r="F19" s="87"/>
      <c r="G19" s="87"/>
      <c r="H19" s="63"/>
      <c r="I19" s="87"/>
      <c r="J19" s="63"/>
      <c r="K19" s="63"/>
      <c r="L19" s="87"/>
      <c r="M19" s="87"/>
      <c r="N19" s="63"/>
      <c r="O19" s="87"/>
      <c r="P19" s="63"/>
      <c r="Q19" s="63"/>
      <c r="R19" s="87"/>
      <c r="S19" s="87"/>
      <c r="T19" s="63"/>
      <c r="U19" s="87"/>
      <c r="V19" s="63"/>
      <c r="W19" s="63"/>
      <c r="X19" s="87"/>
      <c r="Y19" s="87"/>
      <c r="Z19" s="63"/>
    </row>
    <row r="20" spans="1:26">
      <c r="B20" s="8" t="str">
        <f>+Rentabilitätsplan!B17</f>
        <v>Raumkosten (Miete, Nebenkosten, Reinigung etc.)</v>
      </c>
      <c r="D20" s="87"/>
      <c r="E20" s="63"/>
      <c r="F20" s="87"/>
      <c r="G20" s="87"/>
      <c r="H20" s="63"/>
      <c r="I20" s="87"/>
      <c r="J20" s="63"/>
      <c r="K20" s="63"/>
      <c r="L20" s="87"/>
      <c r="M20" s="87"/>
      <c r="N20" s="63"/>
      <c r="O20" s="87"/>
      <c r="P20" s="63"/>
      <c r="Q20" s="63"/>
      <c r="R20" s="87"/>
      <c r="S20" s="87"/>
      <c r="T20" s="63"/>
      <c r="U20" s="87"/>
      <c r="V20" s="63"/>
      <c r="W20" s="63"/>
      <c r="X20" s="87"/>
      <c r="Y20" s="87"/>
      <c r="Z20" s="63"/>
    </row>
    <row r="21" spans="1:26">
      <c r="C21" s="8" t="str">
        <f>+Rentabilitätsplan!C18</f>
        <v>Miete und Nebenkosten</v>
      </c>
      <c r="D21" s="87">
        <f>+Rentabilitätsplan!P18</f>
        <v>0</v>
      </c>
      <c r="E21" s="63" t="str">
        <f>(IF(D$9=0,"",+D21/D$9))</f>
        <v/>
      </c>
      <c r="F21" s="98"/>
      <c r="G21" s="87">
        <f>IF(+F21-D21=0,0,+F21-D21)</f>
        <v>0</v>
      </c>
      <c r="H21" s="63" t="str">
        <f>IF(+D21=0,"-",+G21/D21)</f>
        <v>-</v>
      </c>
      <c r="I21" s="87">
        <f>+Rentabilitätsplan!AC18</f>
        <v>0</v>
      </c>
      <c r="J21" s="63" t="str">
        <f>(IF(I$9=0,"",+I21/I$9))</f>
        <v/>
      </c>
      <c r="K21" s="63" t="str">
        <f>IF(D21=0,"",(I21-D21)/D21)</f>
        <v/>
      </c>
      <c r="L21" s="98"/>
      <c r="M21" s="87">
        <f>IF(+L21-I21=0,0,+L21-I21)</f>
        <v>0</v>
      </c>
      <c r="N21" s="63" t="str">
        <f>IF(+I21=0,"-",+M21/I21)</f>
        <v>-</v>
      </c>
      <c r="O21" s="87">
        <f>+Rentabilitätsplan!AP18</f>
        <v>0</v>
      </c>
      <c r="P21" s="63" t="str">
        <f>(IF(O$9=0,"",+O21/O$9))</f>
        <v/>
      </c>
      <c r="Q21" s="63" t="str">
        <f t="shared" si="18"/>
        <v/>
      </c>
      <c r="R21" s="98"/>
      <c r="S21" s="87">
        <f>IF(+R21-O21=0,0,+R21-O21)</f>
        <v>0</v>
      </c>
      <c r="T21" s="63" t="str">
        <f>IF(+O21=0,"-",+S21/O21)</f>
        <v>-</v>
      </c>
      <c r="U21" s="87">
        <f>+Rentabilitätsplan!BC18</f>
        <v>0</v>
      </c>
      <c r="V21" s="63" t="str">
        <f>(IF(U$9=0,"",+U21/U$9))</f>
        <v/>
      </c>
      <c r="W21" s="63" t="str">
        <f t="shared" si="22"/>
        <v/>
      </c>
      <c r="X21" s="98"/>
      <c r="Y21" s="87">
        <f>IF(+X21-U21=0,0,+X21-U21)</f>
        <v>0</v>
      </c>
      <c r="Z21" s="63" t="str">
        <f>IF(+U21=0,"-",+Y21/U21)</f>
        <v>-</v>
      </c>
    </row>
    <row r="22" spans="1:26">
      <c r="C22" s="8" t="str">
        <f>+Rentabilitätsplan!C19</f>
        <v>Instandhaltung</v>
      </c>
      <c r="D22" s="87">
        <f>+Rentabilitätsplan!P19</f>
        <v>0</v>
      </c>
      <c r="E22" s="63" t="str">
        <f>(IF(D$9=0,"",+D22/D$9))</f>
        <v/>
      </c>
      <c r="F22" s="98"/>
      <c r="G22" s="87">
        <f>IF(+F22-D22=0,0,+F22-D22)</f>
        <v>0</v>
      </c>
      <c r="H22" s="63" t="str">
        <f>IF(+D22=0,"-",+G22/D22)</f>
        <v>-</v>
      </c>
      <c r="I22" s="87">
        <f>+Rentabilitätsplan!AC19</f>
        <v>0</v>
      </c>
      <c r="J22" s="63" t="str">
        <f>(IF(I$9=0,"",+I22/I$9))</f>
        <v/>
      </c>
      <c r="K22" s="63" t="str">
        <f>IF(D22=0,"",(I22-D22)/D22)</f>
        <v/>
      </c>
      <c r="L22" s="98"/>
      <c r="M22" s="87">
        <f>IF(+L22-I22=0,0,+L22-I22)</f>
        <v>0</v>
      </c>
      <c r="N22" s="63" t="str">
        <f>IF(+I22=0,"-",+M22/I22)</f>
        <v>-</v>
      </c>
      <c r="O22" s="87">
        <f>+Rentabilitätsplan!AP19</f>
        <v>0</v>
      </c>
      <c r="P22" s="63" t="str">
        <f>(IF(O$9=0,"",+O22/O$9))</f>
        <v/>
      </c>
      <c r="Q22" s="63" t="str">
        <f t="shared" si="18"/>
        <v/>
      </c>
      <c r="R22" s="98"/>
      <c r="S22" s="87">
        <f>IF(+R22-O22=0,0,+R22-O22)</f>
        <v>0</v>
      </c>
      <c r="T22" s="63" t="str">
        <f>IF(+O22=0,"-",+S22/O22)</f>
        <v>-</v>
      </c>
      <c r="U22" s="87">
        <f>+Rentabilitätsplan!BC19</f>
        <v>0</v>
      </c>
      <c r="V22" s="63" t="str">
        <f>(IF(U$9=0,"",+U22/U$9))</f>
        <v/>
      </c>
      <c r="W22" s="63" t="str">
        <f t="shared" si="22"/>
        <v/>
      </c>
      <c r="X22" s="98"/>
      <c r="Y22" s="87">
        <f>IF(+X22-U22=0,0,+X22-U22)</f>
        <v>0</v>
      </c>
      <c r="Z22" s="63" t="str">
        <f>IF(+U22=0,"-",+Y22/U22)</f>
        <v>-</v>
      </c>
    </row>
    <row r="23" spans="1:26">
      <c r="B23" s="8" t="str">
        <f>+Rentabilitätsplan!B20</f>
        <v>Telefon, Fax</v>
      </c>
      <c r="D23" s="87">
        <f>+Rentabilitätsplan!P20</f>
        <v>0</v>
      </c>
      <c r="E23" s="63" t="str">
        <f>(IF(D$9=0,"",+D23/D$9))</f>
        <v/>
      </c>
      <c r="F23" s="98"/>
      <c r="G23" s="87">
        <f>IF(+F23-D23=0,0,+F23-D23)</f>
        <v>0</v>
      </c>
      <c r="H23" s="63" t="str">
        <f>IF(+D23=0,"-",+G23/D23)</f>
        <v>-</v>
      </c>
      <c r="I23" s="87">
        <f>+Rentabilitätsplan!AC20</f>
        <v>0</v>
      </c>
      <c r="J23" s="63" t="str">
        <f>(IF(I$9=0,"",+I23/I$9))</f>
        <v/>
      </c>
      <c r="K23" s="63" t="str">
        <f>IF(D23=0,"",(I23-D23)/D23)</f>
        <v/>
      </c>
      <c r="L23" s="98"/>
      <c r="M23" s="87">
        <f>IF(+L23-I23=0,0,+L23-I23)</f>
        <v>0</v>
      </c>
      <c r="N23" s="63" t="str">
        <f>IF(+I23=0,"-",+M23/I23)</f>
        <v>-</v>
      </c>
      <c r="O23" s="87">
        <f>+Rentabilitätsplan!AP20</f>
        <v>0</v>
      </c>
      <c r="P23" s="63" t="str">
        <f>(IF(O$9=0,"",+O23/O$9))</f>
        <v/>
      </c>
      <c r="Q23" s="63" t="str">
        <f t="shared" si="18"/>
        <v/>
      </c>
      <c r="R23" s="98"/>
      <c r="S23" s="87">
        <f>IF(+R23-O23=0,0,+R23-O23)</f>
        <v>0</v>
      </c>
      <c r="T23" s="63" t="str">
        <f>IF(+O23=0,"-",+S23/O23)</f>
        <v>-</v>
      </c>
      <c r="U23" s="87">
        <f>+Rentabilitätsplan!BC20</f>
        <v>0</v>
      </c>
      <c r="V23" s="63" t="str">
        <f>(IF(U$9=0,"",+U23/U$9))</f>
        <v/>
      </c>
      <c r="W23" s="63" t="str">
        <f t="shared" si="22"/>
        <v/>
      </c>
      <c r="X23" s="98"/>
      <c r="Y23" s="87">
        <f>IF(+X23-U23=0,0,+X23-U23)</f>
        <v>0</v>
      </c>
      <c r="Z23" s="63" t="str">
        <f>IF(+U23=0,"-",+Y23/U23)</f>
        <v>-</v>
      </c>
    </row>
    <row r="24" spans="1:26">
      <c r="B24" s="8" t="str">
        <f>+Rentabilitätsplan!B21</f>
        <v>Kfz-Kosten</v>
      </c>
      <c r="D24" s="87"/>
      <c r="E24" s="63"/>
      <c r="F24" s="87"/>
      <c r="G24" s="87"/>
      <c r="H24" s="63"/>
      <c r="I24" s="87"/>
      <c r="J24" s="63"/>
      <c r="K24" s="63"/>
      <c r="L24" s="87"/>
      <c r="M24" s="87"/>
      <c r="N24" s="63"/>
      <c r="O24" s="87"/>
      <c r="P24" s="63"/>
      <c r="Q24" s="63"/>
      <c r="R24" s="87"/>
      <c r="S24" s="87"/>
      <c r="T24" s="63"/>
      <c r="U24" s="87"/>
      <c r="V24" s="63"/>
      <c r="W24" s="63"/>
      <c r="X24" s="87"/>
      <c r="Y24" s="87"/>
      <c r="Z24" s="63"/>
    </row>
    <row r="25" spans="1:26">
      <c r="C25" s="8" t="str">
        <f>+Rentabilitätsplan!C22</f>
        <v>Kfz-Versicherungen</v>
      </c>
      <c r="D25" s="87">
        <f>+Rentabilitätsplan!P22</f>
        <v>0</v>
      </c>
      <c r="E25" s="63" t="str">
        <f t="shared" ref="E25:E30" si="44">(IF(D$9=0,"",+D25/D$9))</f>
        <v/>
      </c>
      <c r="F25" s="98"/>
      <c r="G25" s="87">
        <f t="shared" ref="G25:G30" si="45">IF(+F25-D25=0,0,+F25-D25)</f>
        <v>0</v>
      </c>
      <c r="H25" s="63" t="str">
        <f t="shared" ref="H25:H30" si="46">IF(+D25=0,"-",+G25/D25)</f>
        <v>-</v>
      </c>
      <c r="I25" s="87">
        <f>+Rentabilitätsplan!AC22</f>
        <v>0</v>
      </c>
      <c r="J25" s="63" t="str">
        <f t="shared" ref="J25:J30" si="47">(IF(I$9=0,"",+I25/I$9))</f>
        <v/>
      </c>
      <c r="K25" s="63" t="str">
        <f t="shared" ref="K25:K30" si="48">IF(D25=0,"",(I25-D25)/D25)</f>
        <v/>
      </c>
      <c r="L25" s="98"/>
      <c r="M25" s="87">
        <f t="shared" ref="M25:M30" si="49">IF(+L25-I25=0,0,+L25-I25)</f>
        <v>0</v>
      </c>
      <c r="N25" s="63" t="str">
        <f t="shared" ref="N25:N30" si="50">IF(+I25=0,"-",+M25/I25)</f>
        <v>-</v>
      </c>
      <c r="O25" s="87">
        <f>+Rentabilitätsplan!AP22</f>
        <v>0</v>
      </c>
      <c r="P25" s="63" t="str">
        <f t="shared" ref="P25:P30" si="51">(IF(O$9=0,"",+O25/O$9))</f>
        <v/>
      </c>
      <c r="Q25" s="63" t="str">
        <f t="shared" si="18"/>
        <v/>
      </c>
      <c r="R25" s="98"/>
      <c r="S25" s="87">
        <f t="shared" ref="S25:S30" si="52">IF(+R25-O25=0,0,+R25-O25)</f>
        <v>0</v>
      </c>
      <c r="T25" s="63" t="str">
        <f t="shared" ref="T25:T30" si="53">IF(+O25=0,"-",+S25/O25)</f>
        <v>-</v>
      </c>
      <c r="U25" s="87">
        <f>+Rentabilitätsplan!BC22</f>
        <v>0</v>
      </c>
      <c r="V25" s="63" t="str">
        <f t="shared" ref="V25:V30" si="54">(IF(U$9=0,"",+U25/U$9))</f>
        <v/>
      </c>
      <c r="W25" s="63" t="str">
        <f t="shared" si="22"/>
        <v/>
      </c>
      <c r="X25" s="98"/>
      <c r="Y25" s="87">
        <f t="shared" ref="Y25:Y30" si="55">IF(+X25-U25=0,0,+X25-U25)</f>
        <v>0</v>
      </c>
      <c r="Z25" s="63" t="str">
        <f t="shared" ref="Z25:Z30" si="56">IF(+U25=0,"-",+Y25/U25)</f>
        <v>-</v>
      </c>
    </row>
    <row r="26" spans="1:26">
      <c r="C26" s="8" t="str">
        <f>+Rentabilitätsplan!C23</f>
        <v>Wartung und Reparatur</v>
      </c>
      <c r="D26" s="87">
        <f>+Rentabilitätsplan!P23</f>
        <v>0</v>
      </c>
      <c r="E26" s="63" t="str">
        <f t="shared" si="44"/>
        <v/>
      </c>
      <c r="F26" s="98"/>
      <c r="G26" s="87">
        <f t="shared" si="45"/>
        <v>0</v>
      </c>
      <c r="H26" s="63" t="str">
        <f t="shared" si="46"/>
        <v>-</v>
      </c>
      <c r="I26" s="87">
        <f>+Rentabilitätsplan!AC23</f>
        <v>0</v>
      </c>
      <c r="J26" s="63" t="str">
        <f t="shared" si="47"/>
        <v/>
      </c>
      <c r="K26" s="63" t="str">
        <f t="shared" si="48"/>
        <v/>
      </c>
      <c r="L26" s="98"/>
      <c r="M26" s="87">
        <f t="shared" si="49"/>
        <v>0</v>
      </c>
      <c r="N26" s="63" t="str">
        <f t="shared" si="50"/>
        <v>-</v>
      </c>
      <c r="O26" s="87">
        <f>+Rentabilitätsplan!AP23</f>
        <v>0</v>
      </c>
      <c r="P26" s="63" t="str">
        <f t="shared" si="51"/>
        <v/>
      </c>
      <c r="Q26" s="63" t="str">
        <f t="shared" si="18"/>
        <v/>
      </c>
      <c r="R26" s="98"/>
      <c r="S26" s="87">
        <f t="shared" si="52"/>
        <v>0</v>
      </c>
      <c r="T26" s="63" t="str">
        <f t="shared" si="53"/>
        <v>-</v>
      </c>
      <c r="U26" s="87">
        <f>+Rentabilitätsplan!BC23</f>
        <v>0</v>
      </c>
      <c r="V26" s="63" t="str">
        <f t="shared" si="54"/>
        <v/>
      </c>
      <c r="W26" s="63" t="str">
        <f t="shared" si="22"/>
        <v/>
      </c>
      <c r="X26" s="98"/>
      <c r="Y26" s="87">
        <f t="shared" si="55"/>
        <v>0</v>
      </c>
      <c r="Z26" s="63" t="str">
        <f t="shared" si="56"/>
        <v>-</v>
      </c>
    </row>
    <row r="27" spans="1:26">
      <c r="C27" s="8" t="str">
        <f>+Rentabilitätsplan!C24</f>
        <v>Leasing (nur Kfz)</v>
      </c>
      <c r="D27" s="87">
        <f>+Rentabilitätsplan!P24</f>
        <v>0</v>
      </c>
      <c r="E27" s="63" t="str">
        <f t="shared" si="44"/>
        <v/>
      </c>
      <c r="F27" s="98"/>
      <c r="G27" s="87">
        <f t="shared" si="45"/>
        <v>0</v>
      </c>
      <c r="H27" s="63" t="str">
        <f t="shared" si="46"/>
        <v>-</v>
      </c>
      <c r="I27" s="87">
        <f>+Rentabilitätsplan!AC24</f>
        <v>0</v>
      </c>
      <c r="J27" s="63" t="str">
        <f t="shared" si="47"/>
        <v/>
      </c>
      <c r="K27" s="63" t="str">
        <f t="shared" si="48"/>
        <v/>
      </c>
      <c r="L27" s="98"/>
      <c r="M27" s="87">
        <f t="shared" si="49"/>
        <v>0</v>
      </c>
      <c r="N27" s="63" t="str">
        <f t="shared" si="50"/>
        <v>-</v>
      </c>
      <c r="O27" s="87">
        <f>+Rentabilitätsplan!AP24</f>
        <v>0</v>
      </c>
      <c r="P27" s="63" t="str">
        <f t="shared" si="51"/>
        <v/>
      </c>
      <c r="Q27" s="63" t="str">
        <f>IF(I27=0,"",(O27-I27)/I27)</f>
        <v/>
      </c>
      <c r="R27" s="98"/>
      <c r="S27" s="87">
        <f t="shared" si="52"/>
        <v>0</v>
      </c>
      <c r="T27" s="63" t="str">
        <f t="shared" si="53"/>
        <v>-</v>
      </c>
      <c r="U27" s="87">
        <f>+Rentabilitätsplan!BC24</f>
        <v>0</v>
      </c>
      <c r="V27" s="63" t="str">
        <f t="shared" si="54"/>
        <v/>
      </c>
      <c r="W27" s="63" t="str">
        <f>IF(O27=0,"",(U27-O27)/O27)</f>
        <v/>
      </c>
      <c r="X27" s="98"/>
      <c r="Y27" s="87">
        <f t="shared" si="55"/>
        <v>0</v>
      </c>
      <c r="Z27" s="63" t="str">
        <f t="shared" si="56"/>
        <v>-</v>
      </c>
    </row>
    <row r="28" spans="1:26">
      <c r="C28" s="8" t="str">
        <f>+Rentabilitätsplan!C25</f>
        <v>Betriebskosten</v>
      </c>
      <c r="D28" s="87">
        <f>+Rentabilitätsplan!P25</f>
        <v>0</v>
      </c>
      <c r="E28" s="63" t="str">
        <f t="shared" si="44"/>
        <v/>
      </c>
      <c r="F28" s="98"/>
      <c r="G28" s="87">
        <f t="shared" si="45"/>
        <v>0</v>
      </c>
      <c r="H28" s="63" t="str">
        <f t="shared" si="46"/>
        <v>-</v>
      </c>
      <c r="I28" s="87">
        <f>+Rentabilitätsplan!AC25</f>
        <v>0</v>
      </c>
      <c r="J28" s="63" t="str">
        <f t="shared" si="47"/>
        <v/>
      </c>
      <c r="K28" s="63" t="str">
        <f t="shared" si="48"/>
        <v/>
      </c>
      <c r="L28" s="98"/>
      <c r="M28" s="87">
        <f t="shared" si="49"/>
        <v>0</v>
      </c>
      <c r="N28" s="63" t="str">
        <f t="shared" si="50"/>
        <v>-</v>
      </c>
      <c r="O28" s="87">
        <f>+Rentabilitätsplan!AP25</f>
        <v>0</v>
      </c>
      <c r="P28" s="63" t="str">
        <f t="shared" si="51"/>
        <v/>
      </c>
      <c r="Q28" s="63" t="str">
        <f t="shared" si="18"/>
        <v/>
      </c>
      <c r="R28" s="98"/>
      <c r="S28" s="87">
        <f t="shared" si="52"/>
        <v>0</v>
      </c>
      <c r="T28" s="63" t="str">
        <f t="shared" si="53"/>
        <v>-</v>
      </c>
      <c r="U28" s="87">
        <f>+Rentabilitätsplan!BC25</f>
        <v>0</v>
      </c>
      <c r="V28" s="63" t="str">
        <f t="shared" si="54"/>
        <v/>
      </c>
      <c r="W28" s="63" t="str">
        <f t="shared" si="22"/>
        <v/>
      </c>
      <c r="X28" s="98"/>
      <c r="Y28" s="87">
        <f t="shared" si="55"/>
        <v>0</v>
      </c>
      <c r="Z28" s="63" t="str">
        <f t="shared" si="56"/>
        <v>-</v>
      </c>
    </row>
    <row r="29" spans="1:26">
      <c r="B29" s="8" t="str">
        <f>+Rentabilitätsplan!B26</f>
        <v>Reise- und Bewirtungskosten</v>
      </c>
      <c r="D29" s="87">
        <f>+Rentabilitätsplan!P26</f>
        <v>0</v>
      </c>
      <c r="E29" s="63" t="str">
        <f t="shared" si="44"/>
        <v/>
      </c>
      <c r="F29" s="98"/>
      <c r="G29" s="87">
        <f t="shared" si="45"/>
        <v>0</v>
      </c>
      <c r="H29" s="63" t="str">
        <f t="shared" si="46"/>
        <v>-</v>
      </c>
      <c r="I29" s="87">
        <f>+Rentabilitätsplan!AC26</f>
        <v>0</v>
      </c>
      <c r="J29" s="63" t="str">
        <f t="shared" si="47"/>
        <v/>
      </c>
      <c r="K29" s="63" t="str">
        <f t="shared" si="48"/>
        <v/>
      </c>
      <c r="L29" s="98"/>
      <c r="M29" s="87">
        <f t="shared" si="49"/>
        <v>0</v>
      </c>
      <c r="N29" s="63" t="str">
        <f t="shared" si="50"/>
        <v>-</v>
      </c>
      <c r="O29" s="87">
        <f>+Rentabilitätsplan!AP26</f>
        <v>0</v>
      </c>
      <c r="P29" s="63" t="str">
        <f t="shared" si="51"/>
        <v/>
      </c>
      <c r="Q29" s="63" t="str">
        <f t="shared" si="18"/>
        <v/>
      </c>
      <c r="R29" s="98"/>
      <c r="S29" s="87">
        <f t="shared" si="52"/>
        <v>0</v>
      </c>
      <c r="T29" s="63" t="str">
        <f t="shared" si="53"/>
        <v>-</v>
      </c>
      <c r="U29" s="87">
        <f>+Rentabilitätsplan!BC26</f>
        <v>0</v>
      </c>
      <c r="V29" s="63" t="str">
        <f t="shared" si="54"/>
        <v/>
      </c>
      <c r="W29" s="63" t="str">
        <f t="shared" si="22"/>
        <v/>
      </c>
      <c r="X29" s="98"/>
      <c r="Y29" s="87">
        <f t="shared" si="55"/>
        <v>0</v>
      </c>
      <c r="Z29" s="63" t="str">
        <f t="shared" si="56"/>
        <v>-</v>
      </c>
    </row>
    <row r="30" spans="1:26">
      <c r="B30" s="8" t="str">
        <f>+Rentabilitätsplan!B27</f>
        <v>Anzeigen- und sonst. Werbung</v>
      </c>
      <c r="D30" s="87">
        <f>+Rentabilitätsplan!P27</f>
        <v>0</v>
      </c>
      <c r="E30" s="63" t="str">
        <f t="shared" si="44"/>
        <v/>
      </c>
      <c r="F30" s="98"/>
      <c r="G30" s="87">
        <f t="shared" si="45"/>
        <v>0</v>
      </c>
      <c r="H30" s="63" t="str">
        <f t="shared" si="46"/>
        <v>-</v>
      </c>
      <c r="I30" s="87">
        <f>+Rentabilitätsplan!AC27</f>
        <v>0</v>
      </c>
      <c r="J30" s="63" t="str">
        <f t="shared" si="47"/>
        <v/>
      </c>
      <c r="K30" s="63" t="str">
        <f t="shared" si="48"/>
        <v/>
      </c>
      <c r="L30" s="98"/>
      <c r="M30" s="87">
        <f t="shared" si="49"/>
        <v>0</v>
      </c>
      <c r="N30" s="63" t="str">
        <f t="shared" si="50"/>
        <v>-</v>
      </c>
      <c r="O30" s="87">
        <f>+Rentabilitätsplan!AP27</f>
        <v>0</v>
      </c>
      <c r="P30" s="63" t="str">
        <f t="shared" si="51"/>
        <v/>
      </c>
      <c r="Q30" s="63" t="str">
        <f t="shared" si="18"/>
        <v/>
      </c>
      <c r="R30" s="98"/>
      <c r="S30" s="87">
        <f t="shared" si="52"/>
        <v>0</v>
      </c>
      <c r="T30" s="63" t="str">
        <f t="shared" si="53"/>
        <v>-</v>
      </c>
      <c r="U30" s="87">
        <f>+Rentabilitätsplan!BC27</f>
        <v>0</v>
      </c>
      <c r="V30" s="63" t="str">
        <f t="shared" si="54"/>
        <v/>
      </c>
      <c r="W30" s="63" t="str">
        <f t="shared" si="22"/>
        <v/>
      </c>
      <c r="X30" s="98"/>
      <c r="Y30" s="87">
        <f t="shared" si="55"/>
        <v>0</v>
      </c>
      <c r="Z30" s="63" t="str">
        <f t="shared" si="56"/>
        <v>-</v>
      </c>
    </row>
    <row r="31" spans="1:26">
      <c r="B31" s="8" t="str">
        <f>+Rentabilitätsplan!B28</f>
        <v>Kosten der Warenabgabe</v>
      </c>
      <c r="D31" s="87"/>
      <c r="E31" s="63"/>
      <c r="F31" s="87"/>
      <c r="G31" s="87"/>
      <c r="H31" s="63"/>
      <c r="I31" s="87"/>
      <c r="J31" s="63"/>
      <c r="K31" s="63"/>
      <c r="L31" s="87"/>
      <c r="M31" s="87"/>
      <c r="N31" s="63"/>
      <c r="O31" s="87"/>
      <c r="P31" s="63"/>
      <c r="Q31" s="63"/>
      <c r="R31" s="87"/>
      <c r="S31" s="87"/>
      <c r="T31" s="63"/>
      <c r="U31" s="87"/>
      <c r="V31" s="63"/>
      <c r="W31" s="63"/>
      <c r="X31" s="87"/>
      <c r="Y31" s="87"/>
      <c r="Z31" s="63"/>
    </row>
    <row r="32" spans="1:26">
      <c r="C32" s="8" t="str">
        <f>+Rentabilitätsplan!C29</f>
        <v>Verpackung/Ausgangsfrachten</v>
      </c>
      <c r="D32" s="87">
        <f>+Rentabilitätsplan!P29</f>
        <v>0</v>
      </c>
      <c r="E32" s="63" t="str">
        <f t="shared" ref="E32:E43" si="57">(IF(D$9=0,"",+D32/D$9))</f>
        <v/>
      </c>
      <c r="F32" s="98"/>
      <c r="G32" s="87">
        <f t="shared" ref="G32:G43" si="58">IF(+F32-D32=0,0,+F32-D32)</f>
        <v>0</v>
      </c>
      <c r="H32" s="63" t="str">
        <f t="shared" ref="H32:H43" si="59">IF(+D32=0,"-",+G32/D32)</f>
        <v>-</v>
      </c>
      <c r="I32" s="87">
        <f>+Rentabilitätsplan!AC29</f>
        <v>0</v>
      </c>
      <c r="J32" s="63" t="str">
        <f t="shared" ref="J32:J43" si="60">(IF(I$9=0,"",+I32/I$9))</f>
        <v/>
      </c>
      <c r="K32" s="63" t="str">
        <f t="shared" ref="K32:K43" si="61">IF(D32=0,"",(I32-D32)/D32)</f>
        <v/>
      </c>
      <c r="L32" s="98"/>
      <c r="M32" s="87">
        <f t="shared" ref="M32:M43" si="62">IF(+L32-I32=0,0,+L32-I32)</f>
        <v>0</v>
      </c>
      <c r="N32" s="63" t="str">
        <f t="shared" ref="N32:N43" si="63">IF(+I32=0,"-",+M32/I32)</f>
        <v>-</v>
      </c>
      <c r="O32" s="87">
        <f>+Rentabilitätsplan!AP29</f>
        <v>0</v>
      </c>
      <c r="P32" s="63" t="str">
        <f t="shared" ref="P32:P43" si="64">(IF(O$9=0,"",+O32/O$9))</f>
        <v/>
      </c>
      <c r="Q32" s="63" t="str">
        <f>IF(I32=0,"",(O32-I32)/I32)</f>
        <v/>
      </c>
      <c r="R32" s="98"/>
      <c r="S32" s="87">
        <f t="shared" ref="S32:S43" si="65">IF(+R32-O32=0,0,+R32-O32)</f>
        <v>0</v>
      </c>
      <c r="T32" s="63" t="str">
        <f t="shared" ref="T32:T43" si="66">IF(+O32=0,"-",+S32/O32)</f>
        <v>-</v>
      </c>
      <c r="U32" s="87">
        <f>+Rentabilitätsplan!BC29</f>
        <v>0</v>
      </c>
      <c r="V32" s="63" t="str">
        <f t="shared" ref="V32:V43" si="67">(IF(U$9=0,"",+U32/U$9))</f>
        <v/>
      </c>
      <c r="W32" s="63" t="str">
        <f>IF(O32=0,"",(U32-O32)/O32)</f>
        <v/>
      </c>
      <c r="X32" s="98"/>
      <c r="Y32" s="87">
        <f t="shared" ref="Y32:Y43" si="68">IF(+X32-U32=0,0,+X32-U32)</f>
        <v>0</v>
      </c>
      <c r="Z32" s="63" t="str">
        <f t="shared" ref="Z32:Z43" si="69">IF(+U32=0,"-",+Y32/U32)</f>
        <v>-</v>
      </c>
    </row>
    <row r="33" spans="2:26">
      <c r="C33" s="8" t="str">
        <f>+Rentabilitätsplan!C30</f>
        <v>Provisionen</v>
      </c>
      <c r="D33" s="87">
        <f>+Rentabilitätsplan!P30</f>
        <v>0</v>
      </c>
      <c r="E33" s="63" t="str">
        <f t="shared" si="57"/>
        <v/>
      </c>
      <c r="F33" s="98"/>
      <c r="G33" s="87">
        <f t="shared" si="58"/>
        <v>0</v>
      </c>
      <c r="H33" s="63" t="str">
        <f t="shared" si="59"/>
        <v>-</v>
      </c>
      <c r="I33" s="87">
        <f>+Rentabilitätsplan!AC30</f>
        <v>0</v>
      </c>
      <c r="J33" s="63" t="str">
        <f t="shared" si="60"/>
        <v/>
      </c>
      <c r="K33" s="63" t="str">
        <f t="shared" si="61"/>
        <v/>
      </c>
      <c r="L33" s="98"/>
      <c r="M33" s="87">
        <f t="shared" si="62"/>
        <v>0</v>
      </c>
      <c r="N33" s="63" t="str">
        <f t="shared" si="63"/>
        <v>-</v>
      </c>
      <c r="O33" s="87">
        <f>+Rentabilitätsplan!AP30</f>
        <v>0</v>
      </c>
      <c r="P33" s="63" t="str">
        <f t="shared" si="64"/>
        <v/>
      </c>
      <c r="Q33" s="63" t="str">
        <f>IF(I33=0,"",(O33-I33)/I33)</f>
        <v/>
      </c>
      <c r="R33" s="98"/>
      <c r="S33" s="87">
        <f t="shared" si="65"/>
        <v>0</v>
      </c>
      <c r="T33" s="63" t="str">
        <f t="shared" si="66"/>
        <v>-</v>
      </c>
      <c r="U33" s="87">
        <f>+Rentabilitätsplan!BC30</f>
        <v>0</v>
      </c>
      <c r="V33" s="63" t="str">
        <f t="shared" si="67"/>
        <v/>
      </c>
      <c r="W33" s="63" t="str">
        <f>IF(O33=0,"",(U33-O33)/O33)</f>
        <v/>
      </c>
      <c r="X33" s="98"/>
      <c r="Y33" s="87">
        <f t="shared" si="68"/>
        <v>0</v>
      </c>
      <c r="Z33" s="63" t="str">
        <f t="shared" si="69"/>
        <v>-</v>
      </c>
    </row>
    <row r="34" spans="2:26">
      <c r="B34" s="8" t="str">
        <f>+Rentabilitätsplan!B31</f>
        <v>Instandhaltung Betriebs- und Geschäftsausstattung</v>
      </c>
      <c r="D34" s="87">
        <f>+Rentabilitätsplan!P31</f>
        <v>0</v>
      </c>
      <c r="E34" s="63" t="str">
        <f t="shared" si="57"/>
        <v/>
      </c>
      <c r="F34" s="98"/>
      <c r="G34" s="87">
        <f t="shared" si="58"/>
        <v>0</v>
      </c>
      <c r="H34" s="63" t="str">
        <f t="shared" si="59"/>
        <v>-</v>
      </c>
      <c r="I34" s="87">
        <f>+Rentabilitätsplan!AC31</f>
        <v>0</v>
      </c>
      <c r="J34" s="63" t="str">
        <f t="shared" si="60"/>
        <v/>
      </c>
      <c r="K34" s="63" t="str">
        <f t="shared" si="61"/>
        <v/>
      </c>
      <c r="L34" s="98"/>
      <c r="M34" s="87">
        <f t="shared" si="62"/>
        <v>0</v>
      </c>
      <c r="N34" s="63" t="str">
        <f t="shared" si="63"/>
        <v>-</v>
      </c>
      <c r="O34" s="87">
        <f>+Rentabilitätsplan!AP31</f>
        <v>0</v>
      </c>
      <c r="P34" s="63" t="str">
        <f t="shared" si="64"/>
        <v/>
      </c>
      <c r="Q34" s="63" t="str">
        <f t="shared" si="18"/>
        <v/>
      </c>
      <c r="R34" s="98"/>
      <c r="S34" s="87">
        <f t="shared" si="65"/>
        <v>0</v>
      </c>
      <c r="T34" s="63" t="str">
        <f t="shared" si="66"/>
        <v>-</v>
      </c>
      <c r="U34" s="87">
        <f>+Rentabilitätsplan!BC31</f>
        <v>0</v>
      </c>
      <c r="V34" s="63" t="str">
        <f t="shared" si="67"/>
        <v/>
      </c>
      <c r="W34" s="63" t="str">
        <f t="shared" si="22"/>
        <v/>
      </c>
      <c r="X34" s="98"/>
      <c r="Y34" s="87">
        <f t="shared" si="68"/>
        <v>0</v>
      </c>
      <c r="Z34" s="63" t="str">
        <f t="shared" si="69"/>
        <v>-</v>
      </c>
    </row>
    <row r="35" spans="2:26">
      <c r="B35" s="8" t="str">
        <f>+Rentabilitätsplan!B32</f>
        <v>Leasing (außer Kfz)</v>
      </c>
      <c r="D35" s="87">
        <f>+Rentabilitätsplan!P32</f>
        <v>0</v>
      </c>
      <c r="E35" s="63" t="str">
        <f t="shared" si="57"/>
        <v/>
      </c>
      <c r="F35" s="98"/>
      <c r="G35" s="87">
        <f t="shared" si="58"/>
        <v>0</v>
      </c>
      <c r="H35" s="63" t="str">
        <f t="shared" si="59"/>
        <v>-</v>
      </c>
      <c r="I35" s="87">
        <f>+Rentabilitätsplan!AC32</f>
        <v>0</v>
      </c>
      <c r="J35" s="63" t="str">
        <f t="shared" si="60"/>
        <v/>
      </c>
      <c r="K35" s="63" t="str">
        <f t="shared" si="61"/>
        <v/>
      </c>
      <c r="L35" s="98"/>
      <c r="M35" s="87">
        <f t="shared" si="62"/>
        <v>0</v>
      </c>
      <c r="N35" s="63" t="str">
        <f t="shared" si="63"/>
        <v>-</v>
      </c>
      <c r="O35" s="87">
        <f>+Rentabilitätsplan!AP32</f>
        <v>0</v>
      </c>
      <c r="P35" s="63" t="str">
        <f t="shared" si="64"/>
        <v/>
      </c>
      <c r="Q35" s="63" t="str">
        <f>IF(I35=0,"",(O35-I35)/I35)</f>
        <v/>
      </c>
      <c r="R35" s="98"/>
      <c r="S35" s="87">
        <f t="shared" si="65"/>
        <v>0</v>
      </c>
      <c r="T35" s="63" t="str">
        <f t="shared" si="66"/>
        <v>-</v>
      </c>
      <c r="U35" s="87">
        <f>+Rentabilitätsplan!BC32</f>
        <v>0</v>
      </c>
      <c r="V35" s="63" t="str">
        <f t="shared" si="67"/>
        <v/>
      </c>
      <c r="W35" s="63" t="str">
        <f>IF(O35=0,"",(U35-O35)/O35)</f>
        <v/>
      </c>
      <c r="X35" s="98"/>
      <c r="Y35" s="87">
        <f t="shared" si="68"/>
        <v>0</v>
      </c>
      <c r="Z35" s="63" t="str">
        <f t="shared" si="69"/>
        <v>-</v>
      </c>
    </row>
    <row r="36" spans="2:26">
      <c r="B36" s="8" t="str">
        <f>+Rentabilitätsplan!B33</f>
        <v>Software-Updates</v>
      </c>
      <c r="D36" s="87">
        <f>+Rentabilitätsplan!P33</f>
        <v>0</v>
      </c>
      <c r="E36" s="63" t="str">
        <f t="shared" si="57"/>
        <v/>
      </c>
      <c r="F36" s="98"/>
      <c r="G36" s="87">
        <f t="shared" si="58"/>
        <v>0</v>
      </c>
      <c r="H36" s="63" t="str">
        <f t="shared" si="59"/>
        <v>-</v>
      </c>
      <c r="I36" s="87">
        <f>+Rentabilitätsplan!AC33</f>
        <v>0</v>
      </c>
      <c r="J36" s="63" t="str">
        <f t="shared" si="60"/>
        <v/>
      </c>
      <c r="K36" s="63" t="str">
        <f t="shared" si="61"/>
        <v/>
      </c>
      <c r="L36" s="98"/>
      <c r="M36" s="87">
        <f t="shared" si="62"/>
        <v>0</v>
      </c>
      <c r="N36" s="63" t="str">
        <f t="shared" si="63"/>
        <v>-</v>
      </c>
      <c r="O36" s="87">
        <f>+Rentabilitätsplan!AP33</f>
        <v>0</v>
      </c>
      <c r="P36" s="63" t="str">
        <f t="shared" si="64"/>
        <v/>
      </c>
      <c r="Q36" s="63" t="str">
        <f t="shared" si="18"/>
        <v/>
      </c>
      <c r="R36" s="98"/>
      <c r="S36" s="87">
        <f t="shared" si="65"/>
        <v>0</v>
      </c>
      <c r="T36" s="63" t="str">
        <f t="shared" si="66"/>
        <v>-</v>
      </c>
      <c r="U36" s="87">
        <f>+Rentabilitätsplan!BC33</f>
        <v>0</v>
      </c>
      <c r="V36" s="63" t="str">
        <f t="shared" si="67"/>
        <v/>
      </c>
      <c r="W36" s="63" t="str">
        <f t="shared" si="22"/>
        <v/>
      </c>
      <c r="X36" s="98"/>
      <c r="Y36" s="87">
        <f t="shared" si="68"/>
        <v>0</v>
      </c>
      <c r="Z36" s="63" t="str">
        <f t="shared" si="69"/>
        <v>-</v>
      </c>
    </row>
    <row r="37" spans="2:26">
      <c r="B37" s="8" t="str">
        <f>+Rentabilitätsplan!B34</f>
        <v>Versicherungen (ohne Kfz)</v>
      </c>
      <c r="D37" s="87">
        <f>+Rentabilitätsplan!P34</f>
        <v>0</v>
      </c>
      <c r="E37" s="63" t="str">
        <f t="shared" si="57"/>
        <v/>
      </c>
      <c r="F37" s="98"/>
      <c r="G37" s="87">
        <f t="shared" si="58"/>
        <v>0</v>
      </c>
      <c r="H37" s="63" t="str">
        <f t="shared" si="59"/>
        <v>-</v>
      </c>
      <c r="I37" s="87">
        <f>+Rentabilitätsplan!AC34</f>
        <v>0</v>
      </c>
      <c r="J37" s="63" t="str">
        <f t="shared" si="60"/>
        <v/>
      </c>
      <c r="K37" s="63" t="str">
        <f t="shared" si="61"/>
        <v/>
      </c>
      <c r="L37" s="98"/>
      <c r="M37" s="87">
        <f t="shared" si="62"/>
        <v>0</v>
      </c>
      <c r="N37" s="63" t="str">
        <f t="shared" si="63"/>
        <v>-</v>
      </c>
      <c r="O37" s="87">
        <f>+Rentabilitätsplan!AP34</f>
        <v>0</v>
      </c>
      <c r="P37" s="63" t="str">
        <f t="shared" si="64"/>
        <v/>
      </c>
      <c r="Q37" s="63" t="str">
        <f t="shared" si="18"/>
        <v/>
      </c>
      <c r="R37" s="98"/>
      <c r="S37" s="87">
        <f t="shared" si="65"/>
        <v>0</v>
      </c>
      <c r="T37" s="63" t="str">
        <f t="shared" si="66"/>
        <v>-</v>
      </c>
      <c r="U37" s="87">
        <f>+Rentabilitätsplan!BC34</f>
        <v>0</v>
      </c>
      <c r="V37" s="63" t="str">
        <f t="shared" si="67"/>
        <v/>
      </c>
      <c r="W37" s="63" t="str">
        <f t="shared" si="22"/>
        <v/>
      </c>
      <c r="X37" s="98"/>
      <c r="Y37" s="87">
        <f t="shared" si="68"/>
        <v>0</v>
      </c>
      <c r="Z37" s="63" t="str">
        <f t="shared" si="69"/>
        <v>-</v>
      </c>
    </row>
    <row r="38" spans="2:26">
      <c r="B38" s="8" t="str">
        <f>+Rentabilitätsplan!B35</f>
        <v>Beiträge, Gebühren</v>
      </c>
      <c r="D38" s="87">
        <f>+Rentabilitätsplan!P35</f>
        <v>0</v>
      </c>
      <c r="E38" s="63" t="str">
        <f t="shared" si="57"/>
        <v/>
      </c>
      <c r="F38" s="98"/>
      <c r="G38" s="87">
        <f t="shared" si="58"/>
        <v>0</v>
      </c>
      <c r="H38" s="63" t="str">
        <f t="shared" si="59"/>
        <v>-</v>
      </c>
      <c r="I38" s="87">
        <f>+Rentabilitätsplan!AC35</f>
        <v>0</v>
      </c>
      <c r="J38" s="63" t="str">
        <f t="shared" si="60"/>
        <v/>
      </c>
      <c r="K38" s="63" t="str">
        <f t="shared" si="61"/>
        <v/>
      </c>
      <c r="L38" s="98"/>
      <c r="M38" s="87">
        <f t="shared" si="62"/>
        <v>0</v>
      </c>
      <c r="N38" s="63" t="str">
        <f t="shared" si="63"/>
        <v>-</v>
      </c>
      <c r="O38" s="87">
        <f>+Rentabilitätsplan!AP35</f>
        <v>0</v>
      </c>
      <c r="P38" s="63" t="str">
        <f t="shared" si="64"/>
        <v/>
      </c>
      <c r="Q38" s="63" t="str">
        <f t="shared" si="18"/>
        <v/>
      </c>
      <c r="R38" s="98"/>
      <c r="S38" s="87">
        <f t="shared" si="65"/>
        <v>0</v>
      </c>
      <c r="T38" s="63" t="str">
        <f t="shared" si="66"/>
        <v>-</v>
      </c>
      <c r="U38" s="87">
        <f>+Rentabilitätsplan!BC35</f>
        <v>0</v>
      </c>
      <c r="V38" s="63" t="str">
        <f t="shared" si="67"/>
        <v/>
      </c>
      <c r="W38" s="63" t="str">
        <f t="shared" si="22"/>
        <v/>
      </c>
      <c r="X38" s="98"/>
      <c r="Y38" s="87">
        <f t="shared" si="68"/>
        <v>0</v>
      </c>
      <c r="Z38" s="63" t="str">
        <f t="shared" si="69"/>
        <v>-</v>
      </c>
    </row>
    <row r="39" spans="2:26">
      <c r="B39" s="8" t="str">
        <f>+Rentabilitätsplan!B36</f>
        <v>Bürobedarf</v>
      </c>
      <c r="D39" s="87">
        <f>+Rentabilitätsplan!P36</f>
        <v>0</v>
      </c>
      <c r="E39" s="63" t="str">
        <f t="shared" si="57"/>
        <v/>
      </c>
      <c r="F39" s="98"/>
      <c r="G39" s="87">
        <f t="shared" si="58"/>
        <v>0</v>
      </c>
      <c r="H39" s="63" t="str">
        <f t="shared" si="59"/>
        <v>-</v>
      </c>
      <c r="I39" s="87">
        <f>+Rentabilitätsplan!AC36</f>
        <v>0</v>
      </c>
      <c r="J39" s="63" t="str">
        <f t="shared" si="60"/>
        <v/>
      </c>
      <c r="K39" s="63" t="str">
        <f t="shared" si="61"/>
        <v/>
      </c>
      <c r="L39" s="98"/>
      <c r="M39" s="87">
        <f t="shared" si="62"/>
        <v>0</v>
      </c>
      <c r="N39" s="63" t="str">
        <f t="shared" si="63"/>
        <v>-</v>
      </c>
      <c r="O39" s="87">
        <f>+Rentabilitätsplan!AP36</f>
        <v>0</v>
      </c>
      <c r="P39" s="63" t="str">
        <f t="shared" si="64"/>
        <v/>
      </c>
      <c r="Q39" s="63" t="str">
        <f t="shared" si="18"/>
        <v/>
      </c>
      <c r="R39" s="98"/>
      <c r="S39" s="87">
        <f t="shared" si="65"/>
        <v>0</v>
      </c>
      <c r="T39" s="63" t="str">
        <f t="shared" si="66"/>
        <v>-</v>
      </c>
      <c r="U39" s="87">
        <f>+Rentabilitätsplan!BC36</f>
        <v>0</v>
      </c>
      <c r="V39" s="63" t="str">
        <f t="shared" si="67"/>
        <v/>
      </c>
      <c r="W39" s="63" t="str">
        <f t="shared" si="22"/>
        <v/>
      </c>
      <c r="X39" s="98"/>
      <c r="Y39" s="87">
        <f t="shared" si="68"/>
        <v>0</v>
      </c>
      <c r="Z39" s="63" t="str">
        <f t="shared" si="69"/>
        <v>-</v>
      </c>
    </row>
    <row r="40" spans="2:26">
      <c r="B40" s="8" t="str">
        <f>+Rentabilitätsplan!B37</f>
        <v>Postwertzeichen</v>
      </c>
      <c r="D40" s="87">
        <f>+Rentabilitätsplan!P37</f>
        <v>0</v>
      </c>
      <c r="E40" s="63" t="str">
        <f t="shared" si="57"/>
        <v/>
      </c>
      <c r="F40" s="98"/>
      <c r="G40" s="87">
        <f t="shared" si="58"/>
        <v>0</v>
      </c>
      <c r="H40" s="63" t="str">
        <f t="shared" si="59"/>
        <v>-</v>
      </c>
      <c r="I40" s="87">
        <f>+Rentabilitätsplan!AC37</f>
        <v>0</v>
      </c>
      <c r="J40" s="63" t="str">
        <f t="shared" si="60"/>
        <v/>
      </c>
      <c r="K40" s="63" t="str">
        <f t="shared" si="61"/>
        <v/>
      </c>
      <c r="L40" s="98"/>
      <c r="M40" s="87">
        <f t="shared" si="62"/>
        <v>0</v>
      </c>
      <c r="N40" s="63" t="str">
        <f t="shared" si="63"/>
        <v>-</v>
      </c>
      <c r="O40" s="87">
        <f>+Rentabilitätsplan!AP37</f>
        <v>0</v>
      </c>
      <c r="P40" s="63" t="str">
        <f t="shared" si="64"/>
        <v/>
      </c>
      <c r="Q40" s="63" t="str">
        <f t="shared" si="18"/>
        <v/>
      </c>
      <c r="R40" s="98"/>
      <c r="S40" s="87">
        <f t="shared" si="65"/>
        <v>0</v>
      </c>
      <c r="T40" s="63" t="str">
        <f t="shared" si="66"/>
        <v>-</v>
      </c>
      <c r="U40" s="87">
        <f>+Rentabilitätsplan!BC37</f>
        <v>0</v>
      </c>
      <c r="V40" s="63" t="str">
        <f t="shared" si="67"/>
        <v/>
      </c>
      <c r="W40" s="63" t="str">
        <f t="shared" si="22"/>
        <v/>
      </c>
      <c r="X40" s="98"/>
      <c r="Y40" s="87">
        <f t="shared" si="68"/>
        <v>0</v>
      </c>
      <c r="Z40" s="63" t="str">
        <f t="shared" si="69"/>
        <v>-</v>
      </c>
    </row>
    <row r="41" spans="2:26">
      <c r="B41" s="8" t="str">
        <f>+Rentabilitätsplan!B38</f>
        <v>Fachliteratur</v>
      </c>
      <c r="D41" s="87">
        <f>+Rentabilitätsplan!P38</f>
        <v>0</v>
      </c>
      <c r="E41" s="63" t="str">
        <f t="shared" si="57"/>
        <v/>
      </c>
      <c r="F41" s="98"/>
      <c r="G41" s="87">
        <f t="shared" si="58"/>
        <v>0</v>
      </c>
      <c r="H41" s="63" t="str">
        <f t="shared" si="59"/>
        <v>-</v>
      </c>
      <c r="I41" s="87">
        <f>+Rentabilitätsplan!AC38</f>
        <v>0</v>
      </c>
      <c r="J41" s="63" t="str">
        <f t="shared" si="60"/>
        <v/>
      </c>
      <c r="K41" s="63" t="str">
        <f t="shared" si="61"/>
        <v/>
      </c>
      <c r="L41" s="98"/>
      <c r="M41" s="87">
        <f t="shared" si="62"/>
        <v>0</v>
      </c>
      <c r="N41" s="63" t="str">
        <f t="shared" si="63"/>
        <v>-</v>
      </c>
      <c r="O41" s="87">
        <f>+Rentabilitätsplan!AP38</f>
        <v>0</v>
      </c>
      <c r="P41" s="63" t="str">
        <f t="shared" si="64"/>
        <v/>
      </c>
      <c r="Q41" s="63" t="str">
        <f t="shared" si="18"/>
        <v/>
      </c>
      <c r="R41" s="98"/>
      <c r="S41" s="87">
        <f t="shared" si="65"/>
        <v>0</v>
      </c>
      <c r="T41" s="63" t="str">
        <f t="shared" si="66"/>
        <v>-</v>
      </c>
      <c r="U41" s="87">
        <f>+Rentabilitätsplan!BC38</f>
        <v>0</v>
      </c>
      <c r="V41" s="63" t="str">
        <f t="shared" si="67"/>
        <v/>
      </c>
      <c r="W41" s="63" t="str">
        <f t="shared" si="22"/>
        <v/>
      </c>
      <c r="X41" s="98"/>
      <c r="Y41" s="87">
        <f t="shared" si="68"/>
        <v>0</v>
      </c>
      <c r="Z41" s="63" t="str">
        <f t="shared" si="69"/>
        <v>-</v>
      </c>
    </row>
    <row r="42" spans="2:26">
      <c r="B42" s="8" t="str">
        <f>+Rentabilitätsplan!B39</f>
        <v>Fortbildung</v>
      </c>
      <c r="D42" s="87">
        <f>+Rentabilitätsplan!P39</f>
        <v>0</v>
      </c>
      <c r="E42" s="63" t="str">
        <f t="shared" si="57"/>
        <v/>
      </c>
      <c r="F42" s="98"/>
      <c r="G42" s="87">
        <f t="shared" si="58"/>
        <v>0</v>
      </c>
      <c r="H42" s="63" t="str">
        <f t="shared" si="59"/>
        <v>-</v>
      </c>
      <c r="I42" s="87">
        <f>+Rentabilitätsplan!AC39</f>
        <v>0</v>
      </c>
      <c r="J42" s="63" t="str">
        <f t="shared" si="60"/>
        <v/>
      </c>
      <c r="K42" s="63" t="str">
        <f t="shared" si="61"/>
        <v/>
      </c>
      <c r="L42" s="98"/>
      <c r="M42" s="87">
        <f t="shared" si="62"/>
        <v>0</v>
      </c>
      <c r="N42" s="63" t="str">
        <f t="shared" si="63"/>
        <v>-</v>
      </c>
      <c r="O42" s="87">
        <f>+Rentabilitätsplan!AP39</f>
        <v>0</v>
      </c>
      <c r="P42" s="63" t="str">
        <f t="shared" si="64"/>
        <v/>
      </c>
      <c r="Q42" s="63" t="str">
        <f t="shared" si="18"/>
        <v/>
      </c>
      <c r="R42" s="98"/>
      <c r="S42" s="87">
        <f t="shared" si="65"/>
        <v>0</v>
      </c>
      <c r="T42" s="63" t="str">
        <f t="shared" si="66"/>
        <v>-</v>
      </c>
      <c r="U42" s="87">
        <f>+Rentabilitätsplan!BC39</f>
        <v>0</v>
      </c>
      <c r="V42" s="63" t="str">
        <f t="shared" si="67"/>
        <v/>
      </c>
      <c r="W42" s="63" t="str">
        <f t="shared" si="22"/>
        <v/>
      </c>
      <c r="X42" s="98"/>
      <c r="Y42" s="87">
        <f t="shared" si="68"/>
        <v>0</v>
      </c>
      <c r="Z42" s="63" t="str">
        <f t="shared" si="69"/>
        <v>-</v>
      </c>
    </row>
    <row r="43" spans="2:26">
      <c r="B43" s="8" t="str">
        <f>+Rentabilitätsplan!B40</f>
        <v>Messen und Ausstellungen</v>
      </c>
      <c r="D43" s="87">
        <f>+Rentabilitätsplan!P40</f>
        <v>0</v>
      </c>
      <c r="E43" s="63" t="str">
        <f t="shared" si="57"/>
        <v/>
      </c>
      <c r="F43" s="98"/>
      <c r="G43" s="87">
        <f t="shared" si="58"/>
        <v>0</v>
      </c>
      <c r="H43" s="63" t="str">
        <f t="shared" si="59"/>
        <v>-</v>
      </c>
      <c r="I43" s="87">
        <f>+Rentabilitätsplan!AC40</f>
        <v>0</v>
      </c>
      <c r="J43" s="63" t="str">
        <f t="shared" si="60"/>
        <v/>
      </c>
      <c r="K43" s="63" t="str">
        <f t="shared" si="61"/>
        <v/>
      </c>
      <c r="L43" s="98"/>
      <c r="M43" s="87">
        <f t="shared" si="62"/>
        <v>0</v>
      </c>
      <c r="N43" s="63" t="str">
        <f t="shared" si="63"/>
        <v>-</v>
      </c>
      <c r="O43" s="87">
        <f>+Rentabilitätsplan!AP40</f>
        <v>0</v>
      </c>
      <c r="P43" s="63" t="str">
        <f t="shared" si="64"/>
        <v/>
      </c>
      <c r="Q43" s="63" t="str">
        <f t="shared" si="18"/>
        <v/>
      </c>
      <c r="R43" s="98"/>
      <c r="S43" s="87">
        <f t="shared" si="65"/>
        <v>0</v>
      </c>
      <c r="T43" s="63" t="str">
        <f t="shared" si="66"/>
        <v>-</v>
      </c>
      <c r="U43" s="87">
        <f>+Rentabilitätsplan!BC40</f>
        <v>0</v>
      </c>
      <c r="V43" s="63" t="str">
        <f t="shared" si="67"/>
        <v/>
      </c>
      <c r="W43" s="63" t="str">
        <f t="shared" si="22"/>
        <v/>
      </c>
      <c r="X43" s="98"/>
      <c r="Y43" s="87">
        <f t="shared" si="68"/>
        <v>0</v>
      </c>
      <c r="Z43" s="63" t="str">
        <f t="shared" si="69"/>
        <v>-</v>
      </c>
    </row>
    <row r="44" spans="2:26">
      <c r="B44" s="8" t="str">
        <f>+Rentabilitätsplan!B41</f>
        <v>Beratungskosten</v>
      </c>
      <c r="D44" s="87"/>
      <c r="E44" s="63"/>
      <c r="F44" s="87"/>
      <c r="G44" s="87"/>
      <c r="H44" s="63"/>
      <c r="I44" s="87"/>
      <c r="J44" s="63"/>
      <c r="K44" s="63"/>
      <c r="L44" s="87"/>
      <c r="M44" s="87"/>
      <c r="N44" s="63"/>
      <c r="O44" s="87"/>
      <c r="P44" s="63"/>
      <c r="Q44" s="63"/>
      <c r="R44" s="87"/>
      <c r="S44" s="87"/>
      <c r="T44" s="63"/>
      <c r="U44" s="87"/>
      <c r="V44" s="63"/>
      <c r="W44" s="63"/>
      <c r="X44" s="87"/>
      <c r="Y44" s="87"/>
      <c r="Z44" s="63"/>
    </row>
    <row r="45" spans="2:26">
      <c r="C45" s="8" t="str">
        <f>+Rentabilitätsplan!C42</f>
        <v>Steuerberatung</v>
      </c>
      <c r="D45" s="87">
        <f>+Rentabilitätsplan!P42</f>
        <v>0</v>
      </c>
      <c r="E45" s="63" t="str">
        <f t="shared" ref="E45:E55" si="70">(IF(D$9=0,"",+D45/D$9))</f>
        <v/>
      </c>
      <c r="F45" s="98"/>
      <c r="G45" s="87">
        <f t="shared" ref="G45:G55" si="71">IF(+F45-D45=0,0,+F45-D45)</f>
        <v>0</v>
      </c>
      <c r="H45" s="63" t="str">
        <f t="shared" ref="H45:H55" si="72">IF(+D45=0,"-",+G45/D45)</f>
        <v>-</v>
      </c>
      <c r="I45" s="87">
        <f>+Rentabilitätsplan!AC42</f>
        <v>0</v>
      </c>
      <c r="J45" s="63" t="str">
        <f t="shared" ref="J45:J55" si="73">(IF(I$9=0,"",+I45/I$9))</f>
        <v/>
      </c>
      <c r="K45" s="63" t="str">
        <f t="shared" ref="K45:K55" si="74">IF(D45=0,"",(I45-D45)/D45)</f>
        <v/>
      </c>
      <c r="L45" s="98"/>
      <c r="M45" s="87">
        <f t="shared" ref="M45:M51" si="75">IF(+L45-I45=0,0,+L45-I45)</f>
        <v>0</v>
      </c>
      <c r="N45" s="63" t="str">
        <f t="shared" ref="N45:N55" si="76">IF(+I45=0,"-",+M45/I45)</f>
        <v>-</v>
      </c>
      <c r="O45" s="87">
        <f>+Rentabilitätsplan!AP42</f>
        <v>0</v>
      </c>
      <c r="P45" s="63" t="str">
        <f t="shared" ref="P45:P55" si="77">(IF(O$9=0,"",+O45/O$9))</f>
        <v/>
      </c>
      <c r="Q45" s="63" t="str">
        <f t="shared" si="18"/>
        <v/>
      </c>
      <c r="R45" s="98"/>
      <c r="S45" s="87">
        <f t="shared" ref="S45:S51" si="78">IF(+R45-O45=0,0,+R45-O45)</f>
        <v>0</v>
      </c>
      <c r="T45" s="63" t="str">
        <f t="shared" ref="T45:T55" si="79">IF(+O45=0,"-",+S45/O45)</f>
        <v>-</v>
      </c>
      <c r="U45" s="87">
        <f>+Rentabilitätsplan!BC42</f>
        <v>0</v>
      </c>
      <c r="V45" s="63" t="str">
        <f t="shared" ref="V45:V55" si="80">(IF(U$9=0,"",+U45/U$9))</f>
        <v/>
      </c>
      <c r="W45" s="63" t="str">
        <f t="shared" si="22"/>
        <v/>
      </c>
      <c r="X45" s="98"/>
      <c r="Y45" s="87">
        <f t="shared" ref="Y45:Y51" si="81">IF(+X45-U45=0,0,+X45-U45)</f>
        <v>0</v>
      </c>
      <c r="Z45" s="63" t="str">
        <f t="shared" ref="Z45:Z55" si="82">IF(+U45=0,"-",+Y45/U45)</f>
        <v>-</v>
      </c>
    </row>
    <row r="46" spans="2:26">
      <c r="C46" s="8" t="str">
        <f>+Rentabilitätsplan!C43</f>
        <v>Unternehmensberatung</v>
      </c>
      <c r="D46" s="87">
        <f>+Rentabilitätsplan!P43</f>
        <v>0</v>
      </c>
      <c r="E46" s="63" t="str">
        <f t="shared" si="70"/>
        <v/>
      </c>
      <c r="F46" s="98"/>
      <c r="G46" s="87">
        <f t="shared" si="71"/>
        <v>0</v>
      </c>
      <c r="H46" s="63" t="str">
        <f t="shared" si="72"/>
        <v>-</v>
      </c>
      <c r="I46" s="87">
        <f>+Rentabilitätsplan!AC43</f>
        <v>0</v>
      </c>
      <c r="J46" s="63" t="str">
        <f t="shared" si="73"/>
        <v/>
      </c>
      <c r="K46" s="63" t="str">
        <f t="shared" si="74"/>
        <v/>
      </c>
      <c r="L46" s="98"/>
      <c r="M46" s="87">
        <f t="shared" si="75"/>
        <v>0</v>
      </c>
      <c r="N46" s="63" t="str">
        <f t="shared" si="76"/>
        <v>-</v>
      </c>
      <c r="O46" s="87">
        <f>+Rentabilitätsplan!AP43</f>
        <v>0</v>
      </c>
      <c r="P46" s="63" t="str">
        <f t="shared" si="77"/>
        <v/>
      </c>
      <c r="Q46" s="63" t="str">
        <f t="shared" si="18"/>
        <v/>
      </c>
      <c r="R46" s="98"/>
      <c r="S46" s="87">
        <f t="shared" si="78"/>
        <v>0</v>
      </c>
      <c r="T46" s="63" t="str">
        <f t="shared" si="79"/>
        <v>-</v>
      </c>
      <c r="U46" s="87">
        <f>+Rentabilitätsplan!BC43</f>
        <v>0</v>
      </c>
      <c r="V46" s="63" t="str">
        <f t="shared" si="80"/>
        <v/>
      </c>
      <c r="W46" s="63" t="str">
        <f t="shared" si="22"/>
        <v/>
      </c>
      <c r="X46" s="98"/>
      <c r="Y46" s="87">
        <f t="shared" si="81"/>
        <v>0</v>
      </c>
      <c r="Z46" s="63" t="str">
        <f t="shared" si="82"/>
        <v>-</v>
      </c>
    </row>
    <row r="47" spans="2:26">
      <c r="C47" s="8" t="str">
        <f>+Rentabilitätsplan!C44</f>
        <v>Rechtsberatung</v>
      </c>
      <c r="D47" s="87">
        <f>+Rentabilitätsplan!P44</f>
        <v>0</v>
      </c>
      <c r="E47" s="63" t="str">
        <f t="shared" si="70"/>
        <v/>
      </c>
      <c r="F47" s="98"/>
      <c r="G47" s="87">
        <f t="shared" si="71"/>
        <v>0</v>
      </c>
      <c r="H47" s="63" t="str">
        <f t="shared" si="72"/>
        <v>-</v>
      </c>
      <c r="I47" s="87">
        <f>+Rentabilitätsplan!AC44</f>
        <v>0</v>
      </c>
      <c r="J47" s="63" t="str">
        <f t="shared" si="73"/>
        <v/>
      </c>
      <c r="K47" s="63" t="str">
        <f t="shared" si="74"/>
        <v/>
      </c>
      <c r="L47" s="98"/>
      <c r="M47" s="87">
        <f t="shared" si="75"/>
        <v>0</v>
      </c>
      <c r="N47" s="63" t="str">
        <f t="shared" si="76"/>
        <v>-</v>
      </c>
      <c r="O47" s="87">
        <f>+Rentabilitätsplan!AP44</f>
        <v>0</v>
      </c>
      <c r="P47" s="63" t="str">
        <f t="shared" si="77"/>
        <v/>
      </c>
      <c r="Q47" s="63" t="str">
        <f t="shared" si="18"/>
        <v/>
      </c>
      <c r="R47" s="98"/>
      <c r="S47" s="87">
        <f t="shared" si="78"/>
        <v>0</v>
      </c>
      <c r="T47" s="63" t="str">
        <f t="shared" si="79"/>
        <v>-</v>
      </c>
      <c r="U47" s="87">
        <f>+Rentabilitätsplan!BC44</f>
        <v>0</v>
      </c>
      <c r="V47" s="63" t="str">
        <f t="shared" si="80"/>
        <v/>
      </c>
      <c r="W47" s="63" t="str">
        <f t="shared" si="22"/>
        <v/>
      </c>
      <c r="X47" s="98"/>
      <c r="Y47" s="87">
        <f t="shared" si="81"/>
        <v>0</v>
      </c>
      <c r="Z47" s="63" t="str">
        <f t="shared" si="82"/>
        <v>-</v>
      </c>
    </row>
    <row r="48" spans="2:26">
      <c r="B48" s="8" t="str">
        <f>+Rentabilitätsplan!B45</f>
        <v>Kosten des Geldverkehrs</v>
      </c>
      <c r="D48" s="87">
        <f>+Rentabilitätsplan!P45</f>
        <v>0</v>
      </c>
      <c r="E48" s="63" t="str">
        <f t="shared" si="70"/>
        <v/>
      </c>
      <c r="F48" s="98"/>
      <c r="G48" s="87">
        <f t="shared" si="71"/>
        <v>0</v>
      </c>
      <c r="H48" s="63" t="str">
        <f t="shared" si="72"/>
        <v>-</v>
      </c>
      <c r="I48" s="87">
        <f>+Rentabilitätsplan!AC45</f>
        <v>0</v>
      </c>
      <c r="J48" s="63" t="str">
        <f t="shared" si="73"/>
        <v/>
      </c>
      <c r="K48" s="63" t="str">
        <f t="shared" si="74"/>
        <v/>
      </c>
      <c r="L48" s="98"/>
      <c r="M48" s="87">
        <f t="shared" si="75"/>
        <v>0</v>
      </c>
      <c r="N48" s="63" t="str">
        <f t="shared" si="76"/>
        <v>-</v>
      </c>
      <c r="O48" s="87">
        <f>+Rentabilitätsplan!AP45</f>
        <v>0</v>
      </c>
      <c r="P48" s="63" t="str">
        <f t="shared" si="77"/>
        <v/>
      </c>
      <c r="Q48" s="63" t="str">
        <f t="shared" si="18"/>
        <v/>
      </c>
      <c r="R48" s="98"/>
      <c r="S48" s="87">
        <f t="shared" si="78"/>
        <v>0</v>
      </c>
      <c r="T48" s="63" t="str">
        <f t="shared" si="79"/>
        <v>-</v>
      </c>
      <c r="U48" s="87">
        <f>+Rentabilitätsplan!BC45</f>
        <v>0</v>
      </c>
      <c r="V48" s="63" t="str">
        <f t="shared" si="80"/>
        <v/>
      </c>
      <c r="W48" s="63" t="str">
        <f t="shared" si="22"/>
        <v/>
      </c>
      <c r="X48" s="98"/>
      <c r="Y48" s="87">
        <f t="shared" si="81"/>
        <v>0</v>
      </c>
      <c r="Z48" s="63" t="str">
        <f t="shared" si="82"/>
        <v>-</v>
      </c>
    </row>
    <row r="49" spans="1:26">
      <c r="B49" s="8" t="str">
        <f>+Rentabilitätsplan!B46</f>
        <v>Andere betriebliche Aufwendungen</v>
      </c>
      <c r="D49" s="87">
        <f>+Rentabilitätsplan!P46</f>
        <v>0</v>
      </c>
      <c r="E49" s="63" t="str">
        <f t="shared" si="70"/>
        <v/>
      </c>
      <c r="F49" s="98"/>
      <c r="G49" s="87">
        <f t="shared" si="71"/>
        <v>0</v>
      </c>
      <c r="H49" s="63" t="str">
        <f t="shared" si="72"/>
        <v>-</v>
      </c>
      <c r="I49" s="87">
        <f>+Rentabilitätsplan!AC46</f>
        <v>0</v>
      </c>
      <c r="J49" s="63" t="str">
        <f t="shared" si="73"/>
        <v/>
      </c>
      <c r="K49" s="63" t="str">
        <f t="shared" si="74"/>
        <v/>
      </c>
      <c r="L49" s="98"/>
      <c r="M49" s="87">
        <f t="shared" si="75"/>
        <v>0</v>
      </c>
      <c r="N49" s="63" t="str">
        <f t="shared" si="76"/>
        <v>-</v>
      </c>
      <c r="O49" s="87">
        <f>+Rentabilitätsplan!AP46</f>
        <v>0</v>
      </c>
      <c r="P49" s="63" t="str">
        <f t="shared" si="77"/>
        <v/>
      </c>
      <c r="Q49" s="63" t="str">
        <f t="shared" si="18"/>
        <v/>
      </c>
      <c r="R49" s="98"/>
      <c r="S49" s="87">
        <f t="shared" si="78"/>
        <v>0</v>
      </c>
      <c r="T49" s="63" t="str">
        <f t="shared" si="79"/>
        <v>-</v>
      </c>
      <c r="U49" s="87">
        <f>+Rentabilitätsplan!BC46</f>
        <v>0</v>
      </c>
      <c r="V49" s="63" t="str">
        <f t="shared" si="80"/>
        <v/>
      </c>
      <c r="W49" s="63" t="str">
        <f t="shared" si="22"/>
        <v/>
      </c>
      <c r="X49" s="98"/>
      <c r="Y49" s="87">
        <f t="shared" si="81"/>
        <v>0</v>
      </c>
      <c r="Z49" s="63" t="str">
        <f t="shared" si="82"/>
        <v>-</v>
      </c>
    </row>
    <row r="50" spans="1:26">
      <c r="A50" s="8" t="str">
        <f>+Rentabilitätsplan!A47</f>
        <v>Summe betrieblicher Aufwendungen</v>
      </c>
      <c r="D50" s="64">
        <f>SUM(D17:D49)</f>
        <v>0</v>
      </c>
      <c r="E50" s="65" t="str">
        <f t="shared" si="70"/>
        <v/>
      </c>
      <c r="F50" s="64">
        <f>SUM(F17:F49)</f>
        <v>0</v>
      </c>
      <c r="G50" s="64">
        <f t="shared" si="71"/>
        <v>0</v>
      </c>
      <c r="H50" s="65" t="str">
        <f t="shared" si="72"/>
        <v>-</v>
      </c>
      <c r="I50" s="64">
        <f>SUM(I17:I49)</f>
        <v>0</v>
      </c>
      <c r="J50" s="65" t="str">
        <f t="shared" si="73"/>
        <v/>
      </c>
      <c r="K50" s="65" t="str">
        <f t="shared" si="74"/>
        <v/>
      </c>
      <c r="L50" s="64">
        <f>SUM(L17:L49)</f>
        <v>0</v>
      </c>
      <c r="M50" s="64">
        <f t="shared" si="75"/>
        <v>0</v>
      </c>
      <c r="N50" s="65" t="str">
        <f t="shared" si="76"/>
        <v>-</v>
      </c>
      <c r="O50" s="64">
        <f>SUM(O17:O49)</f>
        <v>0</v>
      </c>
      <c r="P50" s="65" t="str">
        <f t="shared" si="77"/>
        <v/>
      </c>
      <c r="Q50" s="65" t="str">
        <f t="shared" si="18"/>
        <v/>
      </c>
      <c r="R50" s="64">
        <f>SUM(R17:R49)</f>
        <v>0</v>
      </c>
      <c r="S50" s="64">
        <f t="shared" si="78"/>
        <v>0</v>
      </c>
      <c r="T50" s="65" t="str">
        <f t="shared" si="79"/>
        <v>-</v>
      </c>
      <c r="U50" s="64">
        <f>SUM(U17:U49)</f>
        <v>0</v>
      </c>
      <c r="V50" s="65" t="str">
        <f t="shared" si="80"/>
        <v/>
      </c>
      <c r="W50" s="65" t="str">
        <f t="shared" si="22"/>
        <v/>
      </c>
      <c r="X50" s="64">
        <f>SUM(X17:X49)</f>
        <v>0</v>
      </c>
      <c r="Y50" s="64">
        <f t="shared" si="81"/>
        <v>0</v>
      </c>
      <c r="Z50" s="65" t="str">
        <f t="shared" si="82"/>
        <v>-</v>
      </c>
    </row>
    <row r="51" spans="1:26">
      <c r="A51" s="8" t="str">
        <f>+Rentabilitätsplan!A48</f>
        <v>Betriebsergebnis</v>
      </c>
      <c r="D51" s="66">
        <f>+D16-D50</f>
        <v>0</v>
      </c>
      <c r="E51" s="67" t="str">
        <f t="shared" si="70"/>
        <v/>
      </c>
      <c r="F51" s="66">
        <f>+F16-F50</f>
        <v>0</v>
      </c>
      <c r="G51" s="66">
        <f t="shared" si="71"/>
        <v>0</v>
      </c>
      <c r="H51" s="67" t="str">
        <f t="shared" si="72"/>
        <v>-</v>
      </c>
      <c r="I51" s="66">
        <f>+I16-I50</f>
        <v>0</v>
      </c>
      <c r="J51" s="67" t="str">
        <f t="shared" si="73"/>
        <v/>
      </c>
      <c r="K51" s="67" t="str">
        <f t="shared" si="74"/>
        <v/>
      </c>
      <c r="L51" s="66">
        <f>+L16-L50</f>
        <v>0</v>
      </c>
      <c r="M51" s="66">
        <f t="shared" si="75"/>
        <v>0</v>
      </c>
      <c r="N51" s="67" t="str">
        <f t="shared" si="76"/>
        <v>-</v>
      </c>
      <c r="O51" s="66">
        <f>+O16-O50</f>
        <v>0</v>
      </c>
      <c r="P51" s="67" t="str">
        <f t="shared" si="77"/>
        <v/>
      </c>
      <c r="Q51" s="67" t="str">
        <f t="shared" si="18"/>
        <v/>
      </c>
      <c r="R51" s="66">
        <f>+R16-R50</f>
        <v>0</v>
      </c>
      <c r="S51" s="66">
        <f t="shared" si="78"/>
        <v>0</v>
      </c>
      <c r="T51" s="67" t="str">
        <f t="shared" si="79"/>
        <v>-</v>
      </c>
      <c r="U51" s="66">
        <f>+U16-U50</f>
        <v>0</v>
      </c>
      <c r="V51" s="67" t="str">
        <f t="shared" si="80"/>
        <v/>
      </c>
      <c r="W51" s="67" t="str">
        <f t="shared" si="22"/>
        <v/>
      </c>
      <c r="X51" s="66">
        <f>+X16-X50</f>
        <v>0</v>
      </c>
      <c r="Y51" s="66">
        <f t="shared" si="81"/>
        <v>0</v>
      </c>
      <c r="Z51" s="67" t="str">
        <f t="shared" si="82"/>
        <v>-</v>
      </c>
    </row>
    <row r="52" spans="1:26">
      <c r="A52" s="8" t="s">
        <v>114</v>
      </c>
      <c r="D52" s="87">
        <f>+Rentabilitätsplan!P49</f>
        <v>0</v>
      </c>
      <c r="E52" s="63" t="str">
        <f t="shared" si="70"/>
        <v/>
      </c>
      <c r="F52" s="98"/>
      <c r="G52" s="87">
        <f t="shared" si="71"/>
        <v>0</v>
      </c>
      <c r="H52" s="63" t="str">
        <f t="shared" si="72"/>
        <v>-</v>
      </c>
      <c r="I52" s="87">
        <f>+Rentabilitätsplan!AC49</f>
        <v>0</v>
      </c>
      <c r="J52" s="63" t="str">
        <f t="shared" si="73"/>
        <v/>
      </c>
      <c r="K52" s="63" t="str">
        <f t="shared" si="74"/>
        <v/>
      </c>
      <c r="L52" s="98"/>
      <c r="M52" s="87">
        <f>IF(+L52-I52=0,0,+L52-I52)</f>
        <v>0</v>
      </c>
      <c r="N52" s="63" t="str">
        <f t="shared" si="76"/>
        <v>-</v>
      </c>
      <c r="O52" s="87">
        <f>+Rentabilitätsplan!AP49</f>
        <v>0</v>
      </c>
      <c r="P52" s="63" t="str">
        <f t="shared" si="77"/>
        <v/>
      </c>
      <c r="Q52" s="63" t="str">
        <f t="shared" si="18"/>
        <v/>
      </c>
      <c r="R52" s="98"/>
      <c r="S52" s="87">
        <f>IF(+R52-O52=0,0,+R52-O52)</f>
        <v>0</v>
      </c>
      <c r="T52" s="63" t="str">
        <f t="shared" si="79"/>
        <v>-</v>
      </c>
      <c r="U52" s="87">
        <f>+Rentabilitätsplan!BC49</f>
        <v>0</v>
      </c>
      <c r="V52" s="63" t="str">
        <f t="shared" si="80"/>
        <v/>
      </c>
      <c r="W52" s="63" t="str">
        <f t="shared" si="22"/>
        <v/>
      </c>
      <c r="X52" s="98"/>
      <c r="Y52" s="87">
        <f>IF(+X52-U52=0,0,+X52-U52)</f>
        <v>0</v>
      </c>
      <c r="Z52" s="63" t="str">
        <f t="shared" si="82"/>
        <v>-</v>
      </c>
    </row>
    <row r="53" spans="1:26">
      <c r="A53" s="8" t="str">
        <f>+Rentabilitätsplan!A50</f>
        <v>Gewinn/Verlust vor Steuern</v>
      </c>
      <c r="D53" s="68">
        <f>+D51-D52</f>
        <v>0</v>
      </c>
      <c r="E53" s="69" t="str">
        <f t="shared" si="70"/>
        <v/>
      </c>
      <c r="F53" s="68">
        <f>+F51-F52</f>
        <v>0</v>
      </c>
      <c r="G53" s="68">
        <f t="shared" si="71"/>
        <v>0</v>
      </c>
      <c r="H53" s="69" t="str">
        <f t="shared" si="72"/>
        <v>-</v>
      </c>
      <c r="I53" s="68">
        <f>+I51-I52</f>
        <v>0</v>
      </c>
      <c r="J53" s="69" t="str">
        <f t="shared" si="73"/>
        <v/>
      </c>
      <c r="K53" s="69" t="str">
        <f t="shared" si="74"/>
        <v/>
      </c>
      <c r="L53" s="68">
        <f>+L51-L52</f>
        <v>0</v>
      </c>
      <c r="M53" s="68">
        <f>IF(+L53-I53=0,0,+L53-I53)</f>
        <v>0</v>
      </c>
      <c r="N53" s="69" t="str">
        <f t="shared" si="76"/>
        <v>-</v>
      </c>
      <c r="O53" s="68">
        <f>+O51-O52</f>
        <v>0</v>
      </c>
      <c r="P53" s="69" t="str">
        <f t="shared" si="77"/>
        <v/>
      </c>
      <c r="Q53" s="69" t="str">
        <f t="shared" si="18"/>
        <v/>
      </c>
      <c r="R53" s="68">
        <f>+R51-R52</f>
        <v>0</v>
      </c>
      <c r="S53" s="68">
        <f>IF(+R53-O53=0,0,+R53-O53)</f>
        <v>0</v>
      </c>
      <c r="T53" s="69" t="str">
        <f t="shared" si="79"/>
        <v>-</v>
      </c>
      <c r="U53" s="68">
        <f>+U51-U52</f>
        <v>0</v>
      </c>
      <c r="V53" s="69" t="str">
        <f t="shared" si="80"/>
        <v/>
      </c>
      <c r="W53" s="69" t="str">
        <f t="shared" si="22"/>
        <v/>
      </c>
      <c r="X53" s="68">
        <f>+X51-X52</f>
        <v>0</v>
      </c>
      <c r="Y53" s="68">
        <f>IF(+X53-U53=0,0,+X53-U53)</f>
        <v>0</v>
      </c>
      <c r="Z53" s="69" t="str">
        <f t="shared" si="82"/>
        <v>-</v>
      </c>
    </row>
    <row r="54" spans="1:26">
      <c r="A54" s="8" t="str">
        <f>+Rentabilitätsplan!A51</f>
        <v>Sonstige Steuern (betrieblich)</v>
      </c>
      <c r="D54" s="88">
        <f>+Rentabilitätsplan!P51</f>
        <v>0</v>
      </c>
      <c r="E54" s="63" t="str">
        <f t="shared" si="70"/>
        <v/>
      </c>
      <c r="F54" s="98"/>
      <c r="G54" s="88">
        <f t="shared" si="71"/>
        <v>0</v>
      </c>
      <c r="H54" s="63" t="str">
        <f t="shared" si="72"/>
        <v>-</v>
      </c>
      <c r="I54" s="88">
        <f>+Rentabilitätsplan!AC51</f>
        <v>0</v>
      </c>
      <c r="J54" s="63" t="str">
        <f t="shared" si="73"/>
        <v/>
      </c>
      <c r="K54" s="63" t="str">
        <f t="shared" si="74"/>
        <v/>
      </c>
      <c r="L54" s="98"/>
      <c r="M54" s="88">
        <f>IF(+L54-I54=0,0,+L54-I54)</f>
        <v>0</v>
      </c>
      <c r="N54" s="63" t="str">
        <f t="shared" si="76"/>
        <v>-</v>
      </c>
      <c r="O54" s="88">
        <f>+Rentabilitätsplan!AP51</f>
        <v>0</v>
      </c>
      <c r="P54" s="63" t="str">
        <f t="shared" si="77"/>
        <v/>
      </c>
      <c r="Q54" s="63" t="str">
        <f t="shared" si="18"/>
        <v/>
      </c>
      <c r="R54" s="98"/>
      <c r="S54" s="88">
        <f>IF(+R54-O54=0,0,+R54-O54)</f>
        <v>0</v>
      </c>
      <c r="T54" s="63" t="str">
        <f t="shared" si="79"/>
        <v>-</v>
      </c>
      <c r="U54" s="88">
        <f>+Rentabilitätsplan!BC51</f>
        <v>0</v>
      </c>
      <c r="V54" s="63" t="str">
        <f t="shared" si="80"/>
        <v/>
      </c>
      <c r="W54" s="63" t="str">
        <f t="shared" si="22"/>
        <v/>
      </c>
      <c r="X54" s="98"/>
      <c r="Y54" s="88">
        <f>IF(+X54-U54=0,0,+X54-U54)</f>
        <v>0</v>
      </c>
      <c r="Z54" s="63" t="str">
        <f t="shared" si="82"/>
        <v>-</v>
      </c>
    </row>
    <row r="55" spans="1:26" ht="13.5" thickBot="1">
      <c r="A55" s="8" t="str">
        <f>+Rentabilitätsplan!A52</f>
        <v>Jahresüberschuß/Jahresfehlbetrag</v>
      </c>
      <c r="D55" s="70">
        <f>+D53-D54</f>
        <v>0</v>
      </c>
      <c r="E55" s="71" t="str">
        <f t="shared" si="70"/>
        <v/>
      </c>
      <c r="F55" s="70">
        <f>+F53-F54</f>
        <v>0</v>
      </c>
      <c r="G55" s="70">
        <f t="shared" si="71"/>
        <v>0</v>
      </c>
      <c r="H55" s="71" t="str">
        <f t="shared" si="72"/>
        <v>-</v>
      </c>
      <c r="I55" s="70">
        <f>+I53-I54</f>
        <v>0</v>
      </c>
      <c r="J55" s="71" t="str">
        <f t="shared" si="73"/>
        <v/>
      </c>
      <c r="K55" s="71" t="str">
        <f t="shared" si="74"/>
        <v/>
      </c>
      <c r="L55" s="70">
        <f>+L53-L54</f>
        <v>0</v>
      </c>
      <c r="M55" s="70">
        <f>IF(+L55-I55=0,0,+L55-I55)</f>
        <v>0</v>
      </c>
      <c r="N55" s="71" t="str">
        <f t="shared" si="76"/>
        <v>-</v>
      </c>
      <c r="O55" s="70">
        <f>+O53-O54</f>
        <v>0</v>
      </c>
      <c r="P55" s="71" t="str">
        <f t="shared" si="77"/>
        <v/>
      </c>
      <c r="Q55" s="71" t="str">
        <f t="shared" si="18"/>
        <v/>
      </c>
      <c r="R55" s="70">
        <f>+R53-R54</f>
        <v>0</v>
      </c>
      <c r="S55" s="70">
        <f>IF(+R55-O55=0,0,+R55-O55)</f>
        <v>0</v>
      </c>
      <c r="T55" s="71" t="str">
        <f t="shared" si="79"/>
        <v>-</v>
      </c>
      <c r="U55" s="70">
        <f>+U53-U54</f>
        <v>0</v>
      </c>
      <c r="V55" s="71" t="str">
        <f t="shared" si="80"/>
        <v/>
      </c>
      <c r="W55" s="71" t="str">
        <f t="shared" si="22"/>
        <v/>
      </c>
      <c r="X55" s="70">
        <f>+X53-X54</f>
        <v>0</v>
      </c>
      <c r="Y55" s="70">
        <f>IF(+X55-U55=0,0,+X55-U55)</f>
        <v>0</v>
      </c>
      <c r="Z55" s="71" t="str">
        <f t="shared" si="82"/>
        <v>-</v>
      </c>
    </row>
    <row r="56" spans="1:26" ht="13.5" thickTop="1">
      <c r="E56" s="72"/>
      <c r="F56" s="72"/>
      <c r="G56" s="72"/>
      <c r="H56" s="72"/>
      <c r="J56" s="72"/>
      <c r="K56" s="72"/>
      <c r="L56" s="72"/>
      <c r="M56" s="72"/>
      <c r="N56" s="72"/>
    </row>
    <row r="57" spans="1:26">
      <c r="A57" s="125"/>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row>
  </sheetData>
  <sheetProtection sheet="1" formatColumns="0"/>
  <mergeCells count="13">
    <mergeCell ref="A1:C3"/>
    <mergeCell ref="X2:Z2"/>
    <mergeCell ref="D1:H1"/>
    <mergeCell ref="I1:N1"/>
    <mergeCell ref="O1:T1"/>
    <mergeCell ref="U1:Z1"/>
    <mergeCell ref="D2:E2"/>
    <mergeCell ref="I2:K2"/>
    <mergeCell ref="O2:Q2"/>
    <mergeCell ref="U2:W2"/>
    <mergeCell ref="F2:H2"/>
    <mergeCell ref="L2:N2"/>
    <mergeCell ref="R2:T2"/>
  </mergeCells>
  <pageMargins left="0.70866141732283472" right="0.70866141732283472" top="1.1023622047244095" bottom="0.78740157480314965" header="0.31496062992125984" footer="0.31496062992125984"/>
  <pageSetup paperSize="9" scale="58" orientation="landscape" r:id="rId1"/>
  <headerFooter>
    <oddHeader>&amp;L&amp;G&amp;R&amp;"Arial,Fett"&amp;12IHK Köln - das Finanztool&amp;"Arial,Standard"&amp;10
&amp;A</oddHeader>
    <oddFooter>&amp;L&amp;8&amp;Z&amp;F\&amp;A\&amp;D\&amp;T&amp;RRelease 3.11</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pageSetUpPr fitToPage="1"/>
  </sheetPr>
  <dimension ref="A1:T65"/>
  <sheetViews>
    <sheetView zoomScaleNormal="100" workbookViewId="0">
      <selection activeCell="A5" sqref="A5:C5"/>
    </sheetView>
  </sheetViews>
  <sheetFormatPr baseColWidth="10" defaultColWidth="11.42578125" defaultRowHeight="12.75"/>
  <cols>
    <col min="1" max="1" width="3.85546875" style="8" customWidth="1"/>
    <col min="2" max="2" width="10.140625" style="8" customWidth="1"/>
    <col min="3" max="3" width="54.42578125" style="8" customWidth="1"/>
    <col min="4" max="6" width="11.42578125" style="8"/>
    <col min="7" max="7" width="11.42578125" style="8" customWidth="1"/>
    <col min="8" max="16384" width="11.42578125" style="8"/>
  </cols>
  <sheetData>
    <row r="1" spans="1:20" ht="25.5" customHeight="1">
      <c r="D1" s="82">
        <f>+Rentabilitätsplan!P1</f>
        <v>2025</v>
      </c>
      <c r="E1" s="82">
        <f>+Rentabilitätsplan!AC1</f>
        <v>2026</v>
      </c>
      <c r="F1" s="82">
        <f>+Rentabilitätsplan!AP1</f>
        <v>2027</v>
      </c>
      <c r="G1" s="82">
        <f>+Rentabilitätsplan!BC1</f>
        <v>2028</v>
      </c>
      <c r="I1" s="115"/>
      <c r="J1" s="115"/>
      <c r="K1" s="115"/>
      <c r="L1" s="115"/>
      <c r="M1" s="115"/>
      <c r="N1" s="115"/>
      <c r="O1" s="115"/>
      <c r="P1" s="115"/>
      <c r="Q1" s="115"/>
      <c r="R1" s="115"/>
      <c r="S1" s="115"/>
      <c r="T1" s="115"/>
    </row>
    <row r="2" spans="1:20" ht="25.5" customHeight="1">
      <c r="A2" s="83" t="s">
        <v>172</v>
      </c>
      <c r="D2" s="109">
        <f>+Rentabilitätsplan!P52+Rentabilitätsplan!P49</f>
        <v>0</v>
      </c>
      <c r="E2" s="109">
        <f>+Rentabilitätsplan!AC52+Rentabilitätsplan!AC49</f>
        <v>0</v>
      </c>
      <c r="F2" s="109">
        <f>+Rentabilitätsplan!AP52+Rentabilitätsplan!AP49</f>
        <v>0</v>
      </c>
      <c r="G2" s="109">
        <f>+Rentabilitätsplan!BC52+Rentabilitätsplan!BC49</f>
        <v>0</v>
      </c>
      <c r="I2" s="116"/>
      <c r="J2" s="115"/>
      <c r="K2" s="115"/>
      <c r="L2" s="115"/>
      <c r="M2" s="115"/>
      <c r="N2" s="115"/>
      <c r="O2" s="115"/>
      <c r="P2" s="115"/>
      <c r="Q2" s="115"/>
      <c r="R2" s="115"/>
      <c r="S2" s="115"/>
      <c r="T2" s="115"/>
    </row>
    <row r="3" spans="1:20">
      <c r="A3" s="83" t="s">
        <v>111</v>
      </c>
      <c r="D3" s="109">
        <f>+Rentabilitätsplan!P15</f>
        <v>0</v>
      </c>
      <c r="E3" s="109">
        <f>+Rentabilitätsplan!AC15</f>
        <v>0</v>
      </c>
      <c r="F3" s="109">
        <f>+Rentabilitätsplan!AP15</f>
        <v>0</v>
      </c>
      <c r="G3" s="109">
        <f>+Rentabilitätsplan!BC15</f>
        <v>0</v>
      </c>
      <c r="I3" s="115"/>
      <c r="J3" s="115"/>
      <c r="K3" s="115"/>
      <c r="L3" s="115"/>
      <c r="M3" s="115"/>
      <c r="N3" s="115"/>
      <c r="O3" s="115"/>
      <c r="P3" s="115"/>
      <c r="Q3" s="115"/>
      <c r="R3" s="115"/>
      <c r="S3" s="115"/>
      <c r="T3" s="115"/>
    </row>
    <row r="4" spans="1:20">
      <c r="A4" s="83" t="s">
        <v>144</v>
      </c>
      <c r="D4" s="108">
        <f>SUM(D2:D3)</f>
        <v>0</v>
      </c>
      <c r="E4" s="108">
        <f>SUM(E2:E3)</f>
        <v>0</v>
      </c>
      <c r="F4" s="108">
        <f>SUM(F2:F3)</f>
        <v>0</v>
      </c>
      <c r="G4" s="108">
        <f>SUM(G2:G3)</f>
        <v>0</v>
      </c>
      <c r="I4" s="115"/>
      <c r="J4" s="115"/>
      <c r="K4" s="115"/>
      <c r="L4" s="115"/>
      <c r="M4" s="115"/>
      <c r="N4" s="115"/>
      <c r="O4" s="115"/>
      <c r="P4" s="115"/>
      <c r="Q4" s="115"/>
      <c r="R4" s="115"/>
      <c r="S4" s="115"/>
      <c r="T4" s="115"/>
    </row>
    <row r="5" spans="1:20" ht="24" customHeight="1">
      <c r="A5" s="272" t="s">
        <v>146</v>
      </c>
      <c r="B5" s="272"/>
      <c r="C5" s="272"/>
      <c r="D5" s="36"/>
      <c r="E5" s="36"/>
      <c r="F5" s="36"/>
      <c r="G5" s="36"/>
      <c r="I5" s="115"/>
      <c r="J5" s="115"/>
      <c r="K5" s="115"/>
      <c r="L5" s="115"/>
      <c r="M5" s="115"/>
      <c r="N5" s="115"/>
      <c r="O5" s="115"/>
      <c r="P5" s="115"/>
      <c r="Q5" s="115"/>
      <c r="R5" s="115"/>
      <c r="S5" s="115"/>
      <c r="T5" s="115"/>
    </row>
    <row r="6" spans="1:20">
      <c r="A6" s="37"/>
      <c r="B6" s="112"/>
      <c r="C6" s="37" t="s">
        <v>143</v>
      </c>
      <c r="I6" s="115"/>
      <c r="J6" s="115"/>
      <c r="K6" s="115"/>
      <c r="L6" s="115"/>
      <c r="M6" s="115"/>
      <c r="N6" s="115"/>
      <c r="O6" s="115"/>
      <c r="P6" s="115"/>
      <c r="Q6" s="115"/>
      <c r="R6" s="115"/>
      <c r="S6" s="115"/>
      <c r="T6" s="115"/>
    </row>
    <row r="7" spans="1:20">
      <c r="A7" s="37"/>
      <c r="B7" s="113"/>
      <c r="C7" s="37" t="s">
        <v>142</v>
      </c>
      <c r="I7" s="115"/>
      <c r="J7" s="115"/>
      <c r="K7" s="115"/>
      <c r="L7" s="115"/>
      <c r="M7" s="115"/>
      <c r="N7" s="115"/>
      <c r="O7" s="115"/>
      <c r="P7" s="115"/>
      <c r="Q7" s="115"/>
      <c r="R7" s="115"/>
      <c r="S7" s="115"/>
      <c r="T7" s="115"/>
    </row>
    <row r="8" spans="1:20">
      <c r="A8" s="37"/>
      <c r="B8" s="114"/>
      <c r="C8" s="37" t="s">
        <v>155</v>
      </c>
      <c r="I8" s="115"/>
      <c r="J8" s="115"/>
      <c r="K8" s="115"/>
      <c r="L8" s="115"/>
      <c r="M8" s="115"/>
      <c r="N8" s="115"/>
      <c r="O8" s="115"/>
      <c r="P8" s="115"/>
      <c r="Q8" s="115"/>
      <c r="R8" s="115"/>
      <c r="S8" s="115"/>
      <c r="T8" s="115"/>
    </row>
    <row r="9" spans="1:20">
      <c r="A9" s="37"/>
      <c r="B9" s="114"/>
      <c r="C9" s="37" t="s">
        <v>145</v>
      </c>
      <c r="I9" s="115"/>
      <c r="J9" s="115"/>
      <c r="K9" s="115"/>
      <c r="L9" s="115"/>
      <c r="M9" s="115"/>
      <c r="N9" s="115"/>
      <c r="O9" s="115"/>
      <c r="P9" s="115"/>
      <c r="Q9" s="115"/>
      <c r="R9" s="115"/>
      <c r="S9" s="115"/>
      <c r="T9" s="115"/>
    </row>
    <row r="10" spans="1:20">
      <c r="A10" s="37"/>
      <c r="B10" s="124"/>
      <c r="C10" s="37" t="s">
        <v>140</v>
      </c>
      <c r="D10" s="107">
        <f>IF(B8=0,0,(+B6*B7)/12*(12-Monat+1))</f>
        <v>0</v>
      </c>
      <c r="E10" s="107">
        <f>IF($B8=0,0,(+$B6-SUM($D11:D11))*$B7)</f>
        <v>0</v>
      </c>
      <c r="F10" s="107">
        <f>IF($B8=0,0,(+$B6-SUM($D11:E11))*$B7)</f>
        <v>0</v>
      </c>
      <c r="G10" s="107">
        <f>IF($B8=0,0,(+$B6-SUM($D11:F11))*$B7)</f>
        <v>0</v>
      </c>
      <c r="I10" s="115"/>
      <c r="J10" s="115"/>
      <c r="K10" s="115"/>
      <c r="L10" s="115"/>
      <c r="M10" s="115"/>
      <c r="N10" s="115"/>
      <c r="O10" s="115"/>
      <c r="P10" s="115"/>
      <c r="Q10" s="115"/>
      <c r="R10" s="115"/>
      <c r="S10" s="115"/>
      <c r="T10" s="115"/>
    </row>
    <row r="11" spans="1:20">
      <c r="A11" s="37"/>
      <c r="B11" s="37"/>
      <c r="C11" s="37" t="s">
        <v>141</v>
      </c>
      <c r="D11" s="9">
        <f>IF($B8=0,0,IF($B9&gt;=1,0,$B6/($B8-$B9)))/12*(13-Monat)</f>
        <v>0</v>
      </c>
      <c r="E11" s="9">
        <f>IF($B8=0,0,IF($B9&gt;=2,0,$B6/($B8-$B9)))</f>
        <v>0</v>
      </c>
      <c r="F11" s="9">
        <f>IF($B8=0,0,IF($B9&gt;=3,0,$B6/($B8-$B9)))</f>
        <v>0</v>
      </c>
      <c r="G11" s="9">
        <f>IF(SUM(D11:F11)&gt;=B6,0,IF($B8=0,0,IF($B9&gt;=4,0,$B6/($B8-$B9))))</f>
        <v>0</v>
      </c>
      <c r="I11" s="115"/>
      <c r="J11" s="115"/>
      <c r="K11" s="115"/>
      <c r="L11" s="115"/>
      <c r="M11" s="115"/>
      <c r="N11" s="115"/>
      <c r="O11" s="115"/>
      <c r="P11" s="115"/>
      <c r="Q11" s="115"/>
      <c r="R11" s="115"/>
      <c r="S11" s="115"/>
      <c r="T11" s="115"/>
    </row>
    <row r="12" spans="1:20">
      <c r="A12" s="37"/>
      <c r="B12" s="37"/>
      <c r="C12" s="37"/>
      <c r="D12" s="106">
        <f>SUM(D10:D11)</f>
        <v>0</v>
      </c>
      <c r="E12" s="106">
        <f>SUM(E10:E11)</f>
        <v>0</v>
      </c>
      <c r="F12" s="106">
        <f>SUM(F10:F11)</f>
        <v>0</v>
      </c>
      <c r="G12" s="106">
        <f>SUM(G10:G11)</f>
        <v>0</v>
      </c>
      <c r="I12" s="115"/>
      <c r="J12" s="115"/>
      <c r="K12" s="115"/>
      <c r="L12" s="115"/>
      <c r="M12" s="115"/>
      <c r="N12" s="115"/>
      <c r="O12" s="115"/>
      <c r="P12" s="115"/>
      <c r="Q12" s="115"/>
      <c r="R12" s="115"/>
      <c r="S12" s="115"/>
      <c r="T12" s="115"/>
    </row>
    <row r="13" spans="1:20" ht="24" customHeight="1">
      <c r="A13" s="272" t="s">
        <v>147</v>
      </c>
      <c r="B13" s="272"/>
      <c r="C13" s="272"/>
      <c r="D13" s="36"/>
      <c r="E13" s="36"/>
      <c r="F13" s="36"/>
      <c r="G13" s="36"/>
      <c r="I13" s="115"/>
      <c r="J13" s="115"/>
      <c r="K13" s="115"/>
      <c r="L13" s="115"/>
      <c r="M13" s="115"/>
      <c r="N13" s="115"/>
      <c r="O13" s="115"/>
      <c r="P13" s="115"/>
      <c r="Q13" s="115"/>
      <c r="R13" s="115"/>
      <c r="S13" s="115"/>
      <c r="T13" s="115"/>
    </row>
    <row r="14" spans="1:20">
      <c r="A14" s="37"/>
      <c r="B14" s="112"/>
      <c r="C14" s="37" t="str">
        <f t="shared" ref="C14:C19" si="0">+C6</f>
        <v>Darlehensbetrag in EUR</v>
      </c>
      <c r="I14" s="115"/>
      <c r="J14" s="115"/>
      <c r="K14" s="115"/>
      <c r="L14" s="115"/>
      <c r="M14" s="115"/>
      <c r="N14" s="115"/>
      <c r="O14" s="115"/>
      <c r="P14" s="115"/>
      <c r="Q14" s="115"/>
      <c r="R14" s="115"/>
      <c r="S14" s="115"/>
      <c r="T14" s="115"/>
    </row>
    <row r="15" spans="1:20">
      <c r="A15" s="37"/>
      <c r="B15" s="113"/>
      <c r="C15" s="37" t="str">
        <f t="shared" si="0"/>
        <v>Zinsen p.a.</v>
      </c>
      <c r="I15" s="115"/>
      <c r="J15" s="115"/>
      <c r="K15" s="115"/>
      <c r="L15" s="115"/>
      <c r="M15" s="115"/>
      <c r="N15" s="115"/>
      <c r="O15" s="115"/>
      <c r="P15" s="115"/>
      <c r="Q15" s="115"/>
      <c r="R15" s="115"/>
      <c r="S15" s="115"/>
      <c r="T15" s="115"/>
    </row>
    <row r="16" spans="1:20">
      <c r="A16" s="37"/>
      <c r="B16" s="114"/>
      <c r="C16" s="37" t="str">
        <f t="shared" si="0"/>
        <v>Laufzeit (mind. 3 Jahre)</v>
      </c>
      <c r="I16" s="115"/>
      <c r="J16" s="115"/>
      <c r="K16" s="115"/>
      <c r="L16" s="115"/>
      <c r="M16" s="115"/>
      <c r="N16" s="115"/>
      <c r="O16" s="115"/>
      <c r="P16" s="115"/>
      <c r="Q16" s="115"/>
      <c r="R16" s="115"/>
      <c r="S16" s="115"/>
      <c r="T16" s="115"/>
    </row>
    <row r="17" spans="1:20">
      <c r="A17" s="37"/>
      <c r="B17" s="114"/>
      <c r="C17" s="37" t="str">
        <f t="shared" si="0"/>
        <v>davon tilgungsfrei (nur ganze Jahre)</v>
      </c>
      <c r="I17" s="115"/>
      <c r="J17" s="115"/>
      <c r="K17" s="115"/>
      <c r="L17" s="115"/>
      <c r="M17" s="115"/>
      <c r="N17" s="115"/>
      <c r="O17" s="115"/>
      <c r="P17" s="115"/>
      <c r="Q17" s="115"/>
      <c r="R17" s="115"/>
      <c r="S17" s="115"/>
      <c r="T17" s="115"/>
    </row>
    <row r="18" spans="1:20">
      <c r="A18" s="37"/>
      <c r="B18" s="37"/>
      <c r="C18" s="37" t="str">
        <f t="shared" si="0"/>
        <v>Zinsen</v>
      </c>
      <c r="D18" s="107">
        <f>IF(B16=0,0,(+B14*B15)/12*(12-Monat+1))</f>
        <v>0</v>
      </c>
      <c r="E18" s="107">
        <f>IF($B16=0,0,(+$B14-SUM($D19:D19))*$B15)</f>
        <v>0</v>
      </c>
      <c r="F18" s="107">
        <f>IF($B16=0,0,(+$B14-SUM($D19:E19))*$B15)</f>
        <v>0</v>
      </c>
      <c r="G18" s="107">
        <f>IF($B16=0,0,(+$B14-SUM($D19:F19))*$B15)</f>
        <v>0</v>
      </c>
      <c r="I18" s="115"/>
      <c r="J18" s="115"/>
      <c r="K18" s="115"/>
      <c r="L18" s="115"/>
      <c r="M18" s="115"/>
      <c r="N18" s="115"/>
      <c r="O18" s="115"/>
      <c r="P18" s="115"/>
      <c r="Q18" s="115"/>
      <c r="R18" s="115"/>
      <c r="S18" s="115"/>
      <c r="T18" s="115"/>
    </row>
    <row r="19" spans="1:20">
      <c r="A19" s="37"/>
      <c r="B19" s="37"/>
      <c r="C19" s="37" t="str">
        <f t="shared" si="0"/>
        <v>Tilgung</v>
      </c>
      <c r="D19" s="9">
        <f>IF($B16=0,0,IF($B17&gt;=1,0,$B14/($B16-$B17)))/12*(13-Monat)</f>
        <v>0</v>
      </c>
      <c r="E19" s="9">
        <f>IF($B16=0,0,IF($B17&gt;=2,0,$B14/($B16-$B17)))</f>
        <v>0</v>
      </c>
      <c r="F19" s="9">
        <f>IF($B16=0,0,IF($B17&gt;=3,0,$B14/($B16-$B17)))</f>
        <v>0</v>
      </c>
      <c r="G19" s="9">
        <f>IF(SUM(D19:F19)&gt;=B14,0,IF($B16=0,0,IF($B17&gt;=4,0,$B14/($B16-$B17))))</f>
        <v>0</v>
      </c>
      <c r="I19" s="115"/>
      <c r="J19" s="115"/>
      <c r="K19" s="115"/>
      <c r="L19" s="115"/>
      <c r="M19" s="115"/>
      <c r="N19" s="115"/>
      <c r="O19" s="115"/>
      <c r="P19" s="115"/>
      <c r="Q19" s="115"/>
      <c r="R19" s="115"/>
      <c r="S19" s="115"/>
      <c r="T19" s="115"/>
    </row>
    <row r="20" spans="1:20">
      <c r="A20" s="37"/>
      <c r="B20" s="37"/>
      <c r="C20" s="37"/>
      <c r="D20" s="106">
        <f>SUM(D18:D19)</f>
        <v>0</v>
      </c>
      <c r="E20" s="106">
        <f>SUM(E18:E19)</f>
        <v>0</v>
      </c>
      <c r="F20" s="106">
        <f>SUM(F18:F19)</f>
        <v>0</v>
      </c>
      <c r="G20" s="106">
        <f>SUM(G18:G19)</f>
        <v>0</v>
      </c>
      <c r="I20" s="115"/>
      <c r="J20" s="115"/>
      <c r="K20" s="115"/>
      <c r="L20" s="115"/>
      <c r="M20" s="115"/>
      <c r="N20" s="115"/>
      <c r="O20" s="115"/>
      <c r="P20" s="115"/>
      <c r="Q20" s="115"/>
      <c r="R20" s="115"/>
      <c r="S20" s="115"/>
      <c r="T20" s="115"/>
    </row>
    <row r="21" spans="1:20" ht="24" customHeight="1">
      <c r="A21" s="272" t="s">
        <v>148</v>
      </c>
      <c r="B21" s="272"/>
      <c r="C21" s="272"/>
      <c r="D21" s="36"/>
      <c r="E21" s="36"/>
      <c r="F21" s="36"/>
      <c r="G21" s="36"/>
      <c r="I21" s="115"/>
      <c r="J21" s="115"/>
      <c r="K21" s="115"/>
      <c r="L21" s="115"/>
      <c r="M21" s="115"/>
      <c r="N21" s="115"/>
      <c r="O21" s="115"/>
      <c r="P21" s="115"/>
      <c r="Q21" s="115"/>
      <c r="R21" s="115"/>
      <c r="S21" s="115"/>
      <c r="T21" s="115"/>
    </row>
    <row r="22" spans="1:20">
      <c r="A22" s="37"/>
      <c r="B22" s="112"/>
      <c r="C22" s="37" t="str">
        <f t="shared" ref="C22:C27" si="1">+C6</f>
        <v>Darlehensbetrag in EUR</v>
      </c>
      <c r="I22" s="115"/>
      <c r="J22" s="115"/>
      <c r="K22" s="115"/>
      <c r="L22" s="115"/>
      <c r="M22" s="115"/>
      <c r="N22" s="115"/>
      <c r="O22" s="115"/>
      <c r="P22" s="115"/>
      <c r="Q22" s="115"/>
      <c r="R22" s="115"/>
      <c r="S22" s="115"/>
      <c r="T22" s="115"/>
    </row>
    <row r="23" spans="1:20">
      <c r="A23" s="37"/>
      <c r="B23" s="113"/>
      <c r="C23" s="37" t="str">
        <f t="shared" si="1"/>
        <v>Zinsen p.a.</v>
      </c>
      <c r="I23" s="115"/>
      <c r="J23" s="115"/>
      <c r="K23" s="115"/>
      <c r="L23" s="115"/>
      <c r="M23" s="115"/>
      <c r="N23" s="115"/>
      <c r="O23" s="115"/>
      <c r="P23" s="115"/>
      <c r="Q23" s="115"/>
      <c r="R23" s="115"/>
      <c r="S23" s="115"/>
      <c r="T23" s="115"/>
    </row>
    <row r="24" spans="1:20">
      <c r="A24" s="37"/>
      <c r="B24" s="114"/>
      <c r="C24" s="37" t="str">
        <f t="shared" si="1"/>
        <v>Laufzeit (mind. 3 Jahre)</v>
      </c>
      <c r="I24" s="115"/>
      <c r="J24" s="115"/>
      <c r="K24" s="115"/>
      <c r="L24" s="115"/>
      <c r="M24" s="115"/>
      <c r="N24" s="115"/>
      <c r="O24" s="115"/>
      <c r="P24" s="115"/>
      <c r="Q24" s="115"/>
      <c r="R24" s="115"/>
      <c r="S24" s="115"/>
      <c r="T24" s="115"/>
    </row>
    <row r="25" spans="1:20">
      <c r="A25" s="37"/>
      <c r="B25" s="114"/>
      <c r="C25" s="37" t="str">
        <f t="shared" si="1"/>
        <v>davon tilgungsfrei (nur ganze Jahre)</v>
      </c>
      <c r="D25" s="10"/>
      <c r="E25" s="10"/>
      <c r="F25" s="10"/>
      <c r="G25" s="10"/>
      <c r="H25" s="10"/>
      <c r="I25" s="115"/>
      <c r="J25" s="115"/>
      <c r="K25" s="115"/>
      <c r="L25" s="115"/>
      <c r="M25" s="115"/>
      <c r="N25" s="115"/>
      <c r="O25" s="115"/>
      <c r="P25" s="115"/>
      <c r="Q25" s="115"/>
      <c r="R25" s="115"/>
      <c r="S25" s="115"/>
      <c r="T25" s="115"/>
    </row>
    <row r="26" spans="1:20">
      <c r="A26" s="37"/>
      <c r="B26" s="37"/>
      <c r="C26" s="37" t="str">
        <f t="shared" si="1"/>
        <v>Zinsen</v>
      </c>
      <c r="D26" s="107">
        <f>IF(B24=0,0,(+B22*B23)/12*(12-Monat+1))</f>
        <v>0</v>
      </c>
      <c r="E26" s="107">
        <f>IF($B24=0,0,(+$B22-SUM($D27:D27))*$B23)</f>
        <v>0</v>
      </c>
      <c r="F26" s="107">
        <f>IF($B24=0,0,(+$B22-SUM($D27:E27))*$B23)</f>
        <v>0</v>
      </c>
      <c r="G26" s="107">
        <f>IF($B24=0,0,(+$B22-SUM($D27:F27))*$B23)</f>
        <v>0</v>
      </c>
      <c r="H26" s="10"/>
      <c r="I26" s="115"/>
      <c r="J26" s="115"/>
      <c r="K26" s="115"/>
      <c r="L26" s="115"/>
      <c r="M26" s="115"/>
      <c r="N26" s="115"/>
      <c r="O26" s="115"/>
      <c r="P26" s="115"/>
      <c r="Q26" s="115"/>
      <c r="R26" s="115"/>
      <c r="S26" s="115"/>
      <c r="T26" s="115"/>
    </row>
    <row r="27" spans="1:20">
      <c r="A27" s="37"/>
      <c r="B27" s="37"/>
      <c r="C27" s="37" t="str">
        <f t="shared" si="1"/>
        <v>Tilgung</v>
      </c>
      <c r="D27" s="9">
        <f>IF($B24=0,0,IF($B25&gt;=1,0,$B22/($B24-$B25)))/12*(13-Monat)</f>
        <v>0</v>
      </c>
      <c r="E27" s="9">
        <f>IF($B24=0,0,IF($B25&gt;=2,0,$B22/($B24-$B25)))</f>
        <v>0</v>
      </c>
      <c r="F27" s="9">
        <f>IF($B24=0,0,IF($B25&gt;=3,0,$B22/($B24-$B25)))</f>
        <v>0</v>
      </c>
      <c r="G27" s="9">
        <f>IF(SUM(D27:F27)&gt;=B22,0,IF($B24=0,0,IF($B25&gt;=4,0,$B22/($B24-$B25))))</f>
        <v>0</v>
      </c>
      <c r="H27" s="10"/>
      <c r="I27" s="115"/>
      <c r="J27" s="115"/>
      <c r="K27" s="115"/>
      <c r="L27" s="115"/>
      <c r="M27" s="115"/>
      <c r="N27" s="115"/>
      <c r="O27" s="115"/>
      <c r="P27" s="115"/>
      <c r="Q27" s="115"/>
      <c r="R27" s="115"/>
      <c r="S27" s="115"/>
      <c r="T27" s="115"/>
    </row>
    <row r="28" spans="1:20">
      <c r="A28" s="37"/>
      <c r="B28" s="37"/>
      <c r="C28" s="37"/>
      <c r="D28" s="106">
        <f>SUM(D26:D27)</f>
        <v>0</v>
      </c>
      <c r="E28" s="106">
        <f>SUM(E26:E27)</f>
        <v>0</v>
      </c>
      <c r="F28" s="106">
        <f>SUM(F26:F27)</f>
        <v>0</v>
      </c>
      <c r="G28" s="106">
        <f>SUM(G26:G27)</f>
        <v>0</v>
      </c>
      <c r="H28" s="10"/>
      <c r="I28" s="115"/>
      <c r="J28" s="115"/>
      <c r="K28" s="115"/>
      <c r="L28" s="115"/>
      <c r="M28" s="115"/>
      <c r="N28" s="115"/>
      <c r="O28" s="115"/>
      <c r="P28" s="115"/>
      <c r="Q28" s="115"/>
      <c r="R28" s="115"/>
      <c r="S28" s="115"/>
      <c r="T28" s="115"/>
    </row>
    <row r="29" spans="1:20" ht="24" customHeight="1">
      <c r="A29" s="272" t="s">
        <v>149</v>
      </c>
      <c r="B29" s="272"/>
      <c r="C29" s="272"/>
      <c r="D29" s="36"/>
      <c r="E29" s="36"/>
      <c r="F29" s="36"/>
      <c r="G29" s="36"/>
      <c r="I29" s="115"/>
      <c r="J29" s="115"/>
      <c r="K29" s="115"/>
      <c r="L29" s="115"/>
      <c r="M29" s="115"/>
      <c r="N29" s="115"/>
      <c r="O29" s="115"/>
      <c r="P29" s="115"/>
      <c r="Q29" s="115"/>
      <c r="R29" s="115"/>
      <c r="S29" s="115"/>
      <c r="T29" s="115"/>
    </row>
    <row r="30" spans="1:20">
      <c r="A30" s="37"/>
      <c r="B30" s="112"/>
      <c r="C30" s="37" t="str">
        <f t="shared" ref="C30:C35" si="2">+C6</f>
        <v>Darlehensbetrag in EUR</v>
      </c>
      <c r="I30" s="115"/>
      <c r="J30" s="115"/>
      <c r="K30" s="115"/>
      <c r="L30" s="115"/>
      <c r="M30" s="115"/>
      <c r="N30" s="115"/>
      <c r="O30" s="115"/>
      <c r="P30" s="115"/>
      <c r="Q30" s="115"/>
      <c r="R30" s="115"/>
      <c r="S30" s="115"/>
      <c r="T30" s="115"/>
    </row>
    <row r="31" spans="1:20">
      <c r="A31" s="37"/>
      <c r="B31" s="113"/>
      <c r="C31" s="37" t="str">
        <f t="shared" si="2"/>
        <v>Zinsen p.a.</v>
      </c>
      <c r="I31" s="115"/>
      <c r="J31" s="115"/>
      <c r="K31" s="115"/>
      <c r="L31" s="115"/>
      <c r="M31" s="115"/>
      <c r="N31" s="115"/>
      <c r="O31" s="115"/>
      <c r="P31" s="115"/>
      <c r="Q31" s="115"/>
      <c r="R31" s="115"/>
      <c r="S31" s="115"/>
      <c r="T31" s="115"/>
    </row>
    <row r="32" spans="1:20">
      <c r="A32" s="37"/>
      <c r="B32" s="114"/>
      <c r="C32" s="37" t="str">
        <f t="shared" si="2"/>
        <v>Laufzeit (mind. 3 Jahre)</v>
      </c>
      <c r="I32" s="115"/>
      <c r="J32" s="115"/>
      <c r="K32" s="115"/>
      <c r="L32" s="115"/>
      <c r="M32" s="115"/>
      <c r="N32" s="115"/>
      <c r="O32" s="115"/>
      <c r="P32" s="115"/>
      <c r="Q32" s="115"/>
      <c r="R32" s="115"/>
      <c r="S32" s="115"/>
      <c r="T32" s="115"/>
    </row>
    <row r="33" spans="1:20">
      <c r="A33" s="37"/>
      <c r="B33" s="114"/>
      <c r="C33" s="37" t="str">
        <f t="shared" si="2"/>
        <v>davon tilgungsfrei (nur ganze Jahre)</v>
      </c>
      <c r="I33" s="115"/>
      <c r="J33" s="115"/>
      <c r="K33" s="115"/>
      <c r="L33" s="115"/>
      <c r="M33" s="115"/>
      <c r="N33" s="115"/>
      <c r="O33" s="115"/>
      <c r="P33" s="115"/>
      <c r="Q33" s="115"/>
      <c r="R33" s="115"/>
      <c r="S33" s="115"/>
      <c r="T33" s="115"/>
    </row>
    <row r="34" spans="1:20">
      <c r="A34" s="37"/>
      <c r="B34" s="37"/>
      <c r="C34" s="37" t="str">
        <f t="shared" si="2"/>
        <v>Zinsen</v>
      </c>
      <c r="D34" s="107">
        <f>IF(B32=0,0,(+B30*B31)/12*(12-Monat+1))</f>
        <v>0</v>
      </c>
      <c r="E34" s="107">
        <f>IF($B32=0,0,(+$B30-SUM($D35:D35))*$B31)</f>
        <v>0</v>
      </c>
      <c r="F34" s="107">
        <f>IF($B32=0,0,(+$B30-SUM($D35:E35))*$B31)</f>
        <v>0</v>
      </c>
      <c r="G34" s="107">
        <f>IF($B32=0,0,(+$B30-SUM($D35:F35))*$B31)</f>
        <v>0</v>
      </c>
      <c r="I34" s="115"/>
      <c r="J34" s="115"/>
      <c r="K34" s="115"/>
      <c r="L34" s="115"/>
      <c r="M34" s="115"/>
      <c r="N34" s="115"/>
      <c r="O34" s="115"/>
      <c r="P34" s="115"/>
      <c r="Q34" s="115"/>
      <c r="R34" s="115"/>
      <c r="S34" s="115"/>
      <c r="T34" s="115"/>
    </row>
    <row r="35" spans="1:20">
      <c r="A35" s="37"/>
      <c r="B35" s="37"/>
      <c r="C35" s="37" t="str">
        <f t="shared" si="2"/>
        <v>Tilgung</v>
      </c>
      <c r="D35" s="9">
        <f>IF($B32=0,0,IF($B33&gt;=1,0,$B30/($B32-$B33)))/12*(13-Monat)</f>
        <v>0</v>
      </c>
      <c r="E35" s="9">
        <f>IF($B32=0,0,IF($B33&gt;=2,0,$B30/($B32-$B33)))</f>
        <v>0</v>
      </c>
      <c r="F35" s="9">
        <f>IF($B32=0,0,IF($B33&gt;=3,0,$B30/($B32-$B33)))</f>
        <v>0</v>
      </c>
      <c r="G35" s="9">
        <f>IF(SUM(D35:F35)&gt;=B30,0,IF($B32=0,0,IF($B33&gt;=4,0,$B30/($B32-$B33))))</f>
        <v>0</v>
      </c>
      <c r="I35" s="115"/>
      <c r="J35" s="115"/>
      <c r="K35" s="115"/>
      <c r="L35" s="115"/>
      <c r="M35" s="115"/>
      <c r="N35" s="115"/>
      <c r="O35" s="115"/>
      <c r="P35" s="115"/>
      <c r="Q35" s="115"/>
      <c r="R35" s="115"/>
      <c r="S35" s="115"/>
      <c r="T35" s="115"/>
    </row>
    <row r="36" spans="1:20">
      <c r="A36" s="37"/>
      <c r="B36" s="37"/>
      <c r="C36" s="37"/>
      <c r="D36" s="106">
        <f>SUM(D34:D35)</f>
        <v>0</v>
      </c>
      <c r="E36" s="106">
        <f>SUM(E34:E35)</f>
        <v>0</v>
      </c>
      <c r="F36" s="106">
        <f>SUM(F34:F35)</f>
        <v>0</v>
      </c>
      <c r="G36" s="106">
        <f>SUM(G34:G35)</f>
        <v>0</v>
      </c>
      <c r="I36" s="115"/>
      <c r="J36" s="115"/>
      <c r="K36" s="115"/>
      <c r="L36" s="115"/>
      <c r="M36" s="115"/>
      <c r="N36" s="115"/>
      <c r="O36" s="115"/>
      <c r="P36" s="115"/>
      <c r="Q36" s="115"/>
      <c r="R36" s="115"/>
      <c r="S36" s="115"/>
      <c r="T36" s="115"/>
    </row>
    <row r="37" spans="1:20" ht="24" customHeight="1">
      <c r="A37" s="272" t="s">
        <v>150</v>
      </c>
      <c r="B37" s="272"/>
      <c r="C37" s="272"/>
      <c r="D37" s="36"/>
      <c r="E37" s="36"/>
      <c r="F37" s="36"/>
      <c r="G37" s="36"/>
      <c r="I37" s="115"/>
      <c r="J37" s="115"/>
      <c r="K37" s="115"/>
      <c r="L37" s="115"/>
      <c r="M37" s="115"/>
      <c r="N37" s="115"/>
      <c r="O37" s="115"/>
      <c r="P37" s="115"/>
      <c r="Q37" s="115"/>
      <c r="R37" s="115"/>
      <c r="S37" s="115"/>
      <c r="T37" s="115"/>
    </row>
    <row r="38" spans="1:20">
      <c r="A38" s="37"/>
      <c r="B38" s="112"/>
      <c r="C38" s="37" t="str">
        <f t="shared" ref="C38:C43" si="3">+C6</f>
        <v>Darlehensbetrag in EUR</v>
      </c>
      <c r="I38" s="115"/>
      <c r="J38" s="115"/>
      <c r="K38" s="115"/>
      <c r="L38" s="115"/>
      <c r="M38" s="115"/>
      <c r="N38" s="115"/>
      <c r="O38" s="115"/>
      <c r="P38" s="115"/>
      <c r="Q38" s="115"/>
      <c r="R38" s="115"/>
      <c r="S38" s="115"/>
      <c r="T38" s="115"/>
    </row>
    <row r="39" spans="1:20">
      <c r="A39" s="37"/>
      <c r="B39" s="113"/>
      <c r="C39" s="37" t="str">
        <f t="shared" si="3"/>
        <v>Zinsen p.a.</v>
      </c>
      <c r="I39" s="115"/>
      <c r="J39" s="115"/>
      <c r="K39" s="115"/>
      <c r="L39" s="115"/>
      <c r="M39" s="115"/>
      <c r="N39" s="115"/>
      <c r="O39" s="115"/>
      <c r="P39" s="115"/>
      <c r="Q39" s="115"/>
      <c r="R39" s="115"/>
      <c r="S39" s="115"/>
      <c r="T39" s="115"/>
    </row>
    <row r="40" spans="1:20">
      <c r="A40" s="37"/>
      <c r="B40" s="114"/>
      <c r="C40" s="37" t="str">
        <f t="shared" si="3"/>
        <v>Laufzeit (mind. 3 Jahre)</v>
      </c>
      <c r="I40" s="115"/>
      <c r="J40" s="115"/>
      <c r="K40" s="115"/>
      <c r="L40" s="115"/>
      <c r="M40" s="115"/>
      <c r="N40" s="115"/>
      <c r="O40" s="115"/>
      <c r="P40" s="115"/>
      <c r="Q40" s="115"/>
      <c r="R40" s="115"/>
      <c r="S40" s="115"/>
      <c r="T40" s="115"/>
    </row>
    <row r="41" spans="1:20">
      <c r="A41" s="37"/>
      <c r="B41" s="114"/>
      <c r="C41" s="37" t="str">
        <f t="shared" si="3"/>
        <v>davon tilgungsfrei (nur ganze Jahre)</v>
      </c>
      <c r="D41" s="10"/>
      <c r="E41" s="10"/>
      <c r="F41" s="10"/>
      <c r="G41" s="10"/>
      <c r="H41" s="10"/>
      <c r="I41" s="115"/>
      <c r="J41" s="115"/>
      <c r="K41" s="115"/>
      <c r="L41" s="115"/>
      <c r="M41" s="115"/>
      <c r="N41" s="115"/>
      <c r="O41" s="115"/>
      <c r="P41" s="115"/>
      <c r="Q41" s="115"/>
      <c r="R41" s="115"/>
      <c r="S41" s="115"/>
      <c r="T41" s="115"/>
    </row>
    <row r="42" spans="1:20">
      <c r="A42" s="37"/>
      <c r="B42" s="37"/>
      <c r="C42" s="37" t="str">
        <f t="shared" si="3"/>
        <v>Zinsen</v>
      </c>
      <c r="D42" s="107">
        <f>IF(B40=0,0,(+B38*B39)/12*(12-Monat+1))</f>
        <v>0</v>
      </c>
      <c r="E42" s="107">
        <f>IF($B40=0,0,(+$B38-SUM($D43:D43))*$B39)</f>
        <v>0</v>
      </c>
      <c r="F42" s="107">
        <f>IF($B40=0,0,(+$B38-SUM($D43:E43))*$B39)</f>
        <v>0</v>
      </c>
      <c r="G42" s="107">
        <f>IF($B40=0,0,(+$B38-SUM($D43:F43))*$B39)</f>
        <v>0</v>
      </c>
      <c r="H42" s="10"/>
      <c r="I42" s="115"/>
      <c r="J42" s="115"/>
      <c r="K42" s="115"/>
      <c r="L42" s="115"/>
      <c r="M42" s="115"/>
      <c r="N42" s="115"/>
      <c r="O42" s="115"/>
      <c r="P42" s="115"/>
      <c r="Q42" s="115"/>
      <c r="R42" s="115"/>
      <c r="S42" s="115"/>
      <c r="T42" s="115"/>
    </row>
    <row r="43" spans="1:20">
      <c r="A43" s="37"/>
      <c r="B43" s="37"/>
      <c r="C43" s="37" t="str">
        <f t="shared" si="3"/>
        <v>Tilgung</v>
      </c>
      <c r="D43" s="9">
        <f>IF($B40=0,0,IF($B41&gt;=1,0,$B38/($B40-$B41)))/12*(13-Monat)</f>
        <v>0</v>
      </c>
      <c r="E43" s="9">
        <f>IF($B40=0,0,IF($B41&gt;=2,0,$B38/($B40-$B41)))</f>
        <v>0</v>
      </c>
      <c r="F43" s="9">
        <f>IF($B40=0,0,IF($B41&gt;=3,0,$B38/($B40-$B41)))</f>
        <v>0</v>
      </c>
      <c r="G43" s="9">
        <f>IF(SUM(D43:F43)&gt;=B38,0,IF($B40=0,0,IF($B41&gt;=4,0,$B38/($B40-$B41))))</f>
        <v>0</v>
      </c>
      <c r="H43" s="10"/>
      <c r="I43" s="115"/>
      <c r="J43" s="115"/>
      <c r="K43" s="115"/>
      <c r="L43" s="115"/>
      <c r="M43" s="115"/>
      <c r="N43" s="115"/>
      <c r="O43" s="115"/>
      <c r="P43" s="115"/>
      <c r="Q43" s="115"/>
      <c r="R43" s="115"/>
      <c r="S43" s="115"/>
      <c r="T43" s="115"/>
    </row>
    <row r="44" spans="1:20">
      <c r="A44" s="37"/>
      <c r="B44" s="37"/>
      <c r="C44" s="37"/>
      <c r="D44" s="106">
        <f>SUM(D42:D43)</f>
        <v>0</v>
      </c>
      <c r="E44" s="106">
        <f>SUM(E42:E43)</f>
        <v>0</v>
      </c>
      <c r="F44" s="106">
        <f>SUM(F42:F43)</f>
        <v>0</v>
      </c>
      <c r="G44" s="106">
        <f>SUM(G42:G43)</f>
        <v>0</v>
      </c>
      <c r="H44" s="10"/>
      <c r="I44" s="115"/>
      <c r="J44" s="115"/>
      <c r="K44" s="115"/>
      <c r="L44" s="115"/>
      <c r="M44" s="115"/>
      <c r="N44" s="115"/>
      <c r="O44" s="115"/>
      <c r="P44" s="115"/>
      <c r="Q44" s="115"/>
      <c r="R44" s="115"/>
      <c r="S44" s="115"/>
      <c r="T44" s="115"/>
    </row>
    <row r="45" spans="1:20" ht="24" customHeight="1">
      <c r="A45" s="272" t="s">
        <v>151</v>
      </c>
      <c r="B45" s="272"/>
      <c r="C45" s="272"/>
      <c r="D45" s="36"/>
      <c r="E45" s="36"/>
      <c r="F45" s="36"/>
      <c r="G45" s="36"/>
      <c r="I45" s="115"/>
      <c r="J45" s="115"/>
      <c r="K45" s="115"/>
      <c r="L45" s="115"/>
      <c r="M45" s="115"/>
      <c r="N45" s="115"/>
      <c r="O45" s="115"/>
      <c r="P45" s="115"/>
      <c r="Q45" s="115"/>
      <c r="R45" s="115"/>
      <c r="S45" s="115"/>
      <c r="T45" s="115"/>
    </row>
    <row r="46" spans="1:20">
      <c r="A46" s="37"/>
      <c r="B46" s="112"/>
      <c r="C46" s="37" t="str">
        <f t="shared" ref="C46:C51" si="4">+C6</f>
        <v>Darlehensbetrag in EUR</v>
      </c>
      <c r="I46" s="115"/>
      <c r="J46" s="115"/>
      <c r="K46" s="115"/>
      <c r="L46" s="115"/>
      <c r="M46" s="115"/>
      <c r="N46" s="115"/>
      <c r="O46" s="115"/>
      <c r="P46" s="115"/>
      <c r="Q46" s="115"/>
      <c r="R46" s="115"/>
      <c r="S46" s="115"/>
      <c r="T46" s="115"/>
    </row>
    <row r="47" spans="1:20">
      <c r="A47" s="37"/>
      <c r="B47" s="113"/>
      <c r="C47" s="37" t="str">
        <f t="shared" si="4"/>
        <v>Zinsen p.a.</v>
      </c>
      <c r="I47" s="115"/>
      <c r="J47" s="115"/>
      <c r="K47" s="115"/>
      <c r="L47" s="115"/>
      <c r="M47" s="115"/>
      <c r="N47" s="115"/>
      <c r="O47" s="115"/>
      <c r="P47" s="115"/>
      <c r="Q47" s="115"/>
      <c r="R47" s="115"/>
      <c r="S47" s="115"/>
      <c r="T47" s="115"/>
    </row>
    <row r="48" spans="1:20">
      <c r="A48" s="37"/>
      <c r="B48" s="114"/>
      <c r="C48" s="37" t="str">
        <f t="shared" si="4"/>
        <v>Laufzeit (mind. 3 Jahre)</v>
      </c>
      <c r="I48" s="115"/>
      <c r="J48" s="115"/>
      <c r="K48" s="115"/>
      <c r="L48" s="115"/>
      <c r="M48" s="115"/>
      <c r="N48" s="115"/>
      <c r="O48" s="115"/>
      <c r="P48" s="115"/>
      <c r="Q48" s="115"/>
      <c r="R48" s="115"/>
      <c r="S48" s="115"/>
      <c r="T48" s="115"/>
    </row>
    <row r="49" spans="1:20">
      <c r="A49" s="37"/>
      <c r="B49" s="114"/>
      <c r="C49" s="37" t="str">
        <f t="shared" si="4"/>
        <v>davon tilgungsfrei (nur ganze Jahre)</v>
      </c>
      <c r="D49" s="10"/>
      <c r="E49" s="10"/>
      <c r="F49" s="10"/>
      <c r="G49" s="10"/>
      <c r="H49" s="10"/>
      <c r="I49" s="115"/>
      <c r="J49" s="115"/>
      <c r="K49" s="115"/>
      <c r="L49" s="115"/>
      <c r="M49" s="115"/>
      <c r="N49" s="115"/>
      <c r="O49" s="115"/>
      <c r="P49" s="115"/>
      <c r="Q49" s="115"/>
      <c r="R49" s="115"/>
      <c r="S49" s="115"/>
      <c r="T49" s="115"/>
    </row>
    <row r="50" spans="1:20">
      <c r="A50" s="37"/>
      <c r="B50" s="37"/>
      <c r="C50" s="37" t="str">
        <f t="shared" si="4"/>
        <v>Zinsen</v>
      </c>
      <c r="D50" s="107">
        <f>IF(B48=0,0,(+B46*B47)/12*(12-Monat+1))</f>
        <v>0</v>
      </c>
      <c r="E50" s="107">
        <f>IF($B48=0,0,(+$B46-SUM($D51:D51))*$B47)</f>
        <v>0</v>
      </c>
      <c r="F50" s="107">
        <f>IF($B48=0,0,(+$B46-SUM($D51:E51))*$B47)</f>
        <v>0</v>
      </c>
      <c r="G50" s="107">
        <f>IF($B48=0,0,(+$B46-SUM($D51:F51))*$B47)</f>
        <v>0</v>
      </c>
      <c r="H50" s="10"/>
      <c r="I50" s="115"/>
      <c r="J50" s="115"/>
      <c r="K50" s="115"/>
      <c r="L50" s="115"/>
      <c r="M50" s="115"/>
      <c r="N50" s="115"/>
      <c r="O50" s="115"/>
      <c r="P50" s="115"/>
      <c r="Q50" s="115"/>
      <c r="R50" s="115"/>
      <c r="S50" s="115"/>
      <c r="T50" s="115"/>
    </row>
    <row r="51" spans="1:20">
      <c r="A51" s="37"/>
      <c r="B51" s="37"/>
      <c r="C51" s="37" t="str">
        <f t="shared" si="4"/>
        <v>Tilgung</v>
      </c>
      <c r="D51" s="9">
        <f>IF($B48=0,0,IF($B49&gt;=1,0,$B46/($B48-$B49)))/12*(13-Monat)</f>
        <v>0</v>
      </c>
      <c r="E51" s="9">
        <f>IF($B48=0,0,IF($B49&gt;=2,0,$B46/($B48-$B49)))</f>
        <v>0</v>
      </c>
      <c r="F51" s="9">
        <f>IF($B48=0,0,IF($B49&gt;=3,0,$B46/($B48-$B49)))</f>
        <v>0</v>
      </c>
      <c r="G51" s="9">
        <f>IF(SUM(D51:F51)&gt;=B46,0,IF($B48=0,0,IF($B49&gt;=4,0,$B46/($B48-$B49))))</f>
        <v>0</v>
      </c>
      <c r="H51" s="10"/>
      <c r="I51" s="115"/>
      <c r="J51" s="115"/>
      <c r="K51" s="115"/>
      <c r="L51" s="115"/>
      <c r="M51" s="115"/>
      <c r="N51" s="115"/>
      <c r="O51" s="115"/>
      <c r="P51" s="115"/>
      <c r="Q51" s="115"/>
      <c r="R51" s="115"/>
      <c r="S51" s="115"/>
      <c r="T51" s="115"/>
    </row>
    <row r="52" spans="1:20">
      <c r="A52" s="37"/>
      <c r="B52" s="37"/>
      <c r="C52" s="37"/>
      <c r="D52" s="106">
        <f>SUM(D50:D51)</f>
        <v>0</v>
      </c>
      <c r="E52" s="106">
        <f>SUM(E50:E51)</f>
        <v>0</v>
      </c>
      <c r="F52" s="106">
        <f>SUM(F50:F51)</f>
        <v>0</v>
      </c>
      <c r="G52" s="106">
        <f>SUM(G50:G51)</f>
        <v>0</v>
      </c>
      <c r="H52" s="10"/>
      <c r="I52" s="115"/>
      <c r="J52" s="115"/>
      <c r="K52" s="115"/>
      <c r="L52" s="115"/>
      <c r="M52" s="115"/>
      <c r="N52" s="115"/>
      <c r="O52" s="115"/>
      <c r="P52" s="115"/>
      <c r="Q52" s="115"/>
      <c r="R52" s="115"/>
      <c r="S52" s="115"/>
      <c r="T52" s="115"/>
    </row>
    <row r="53" spans="1:20">
      <c r="A53" s="272" t="s">
        <v>156</v>
      </c>
      <c r="B53" s="272"/>
      <c r="C53" s="272"/>
      <c r="D53" s="36"/>
      <c r="E53" s="36"/>
      <c r="F53" s="36"/>
      <c r="G53" s="36"/>
      <c r="H53" s="10"/>
      <c r="L53" s="20"/>
      <c r="N53" s="20"/>
      <c r="O53" s="20"/>
    </row>
    <row r="54" spans="1:20">
      <c r="A54" s="37"/>
      <c r="B54" s="112"/>
      <c r="C54" s="37" t="str">
        <f t="shared" ref="C54:C59" si="5">+C6</f>
        <v>Darlehensbetrag in EUR</v>
      </c>
      <c r="H54" s="10"/>
    </row>
    <row r="55" spans="1:20">
      <c r="A55" s="37"/>
      <c r="B55" s="113"/>
      <c r="C55" s="37" t="str">
        <f t="shared" si="5"/>
        <v>Zinsen p.a.</v>
      </c>
    </row>
    <row r="56" spans="1:20">
      <c r="A56" s="37"/>
      <c r="B56" s="114"/>
      <c r="C56" s="37" t="str">
        <f t="shared" si="5"/>
        <v>Laufzeit (mind. 3 Jahre)</v>
      </c>
    </row>
    <row r="57" spans="1:20" s="10" customFormat="1">
      <c r="A57" s="37"/>
      <c r="B57" s="114"/>
      <c r="C57" s="37" t="str">
        <f t="shared" si="5"/>
        <v>davon tilgungsfrei (nur ganze Jahre)</v>
      </c>
    </row>
    <row r="58" spans="1:20">
      <c r="A58" s="37"/>
      <c r="B58" s="37"/>
      <c r="C58" s="37" t="str">
        <f t="shared" si="5"/>
        <v>Zinsen</v>
      </c>
      <c r="D58" s="107">
        <f>IF(B56=0,0,(+B54*B55)/12*(12-Monat+1))</f>
        <v>0</v>
      </c>
      <c r="E58" s="107">
        <f>IF($B56=0,0,(+$B54-SUM($D59:D59))*$B55)</f>
        <v>0</v>
      </c>
      <c r="F58" s="107">
        <f>IF($B56=0,0,(+$B54-SUM($D59:E59))*$B55)</f>
        <v>0</v>
      </c>
      <c r="G58" s="107">
        <f>IF($B56=0,0,(+$B54-SUM($D59:F59))*$B55)</f>
        <v>0</v>
      </c>
    </row>
    <row r="59" spans="1:20">
      <c r="A59" s="37"/>
      <c r="B59" s="37"/>
      <c r="C59" s="37" t="str">
        <f t="shared" si="5"/>
        <v>Tilgung</v>
      </c>
      <c r="D59" s="9">
        <f>IF($B56=0,0,IF($B57&gt;=1,0,$B54/($B56-$B57)))/12*(13-Monat)</f>
        <v>0</v>
      </c>
      <c r="E59" s="9">
        <f>IF($B56=0,0,IF($B57&gt;=2,0,$B54/($B56-$B57)))</f>
        <v>0</v>
      </c>
      <c r="F59" s="9">
        <f>IF($B56=0,0,IF($B57&gt;=3,0,$B54/($B56-$B57)))</f>
        <v>0</v>
      </c>
      <c r="G59" s="9">
        <f>IF(SUM(D59:F59)&gt;=B54,0,IF($B56=0,0,IF($B57&gt;=4,0,$B54/($B56-$B57))))</f>
        <v>0</v>
      </c>
    </row>
    <row r="60" spans="1:20">
      <c r="A60" s="105"/>
      <c r="B60" s="105"/>
      <c r="C60" s="105"/>
      <c r="D60" s="106">
        <f>SUM(D58:D59)</f>
        <v>0</v>
      </c>
      <c r="E60" s="106">
        <f>SUM(E58:E59)</f>
        <v>0</v>
      </c>
      <c r="F60" s="106">
        <f>SUM(F58:F59)</f>
        <v>0</v>
      </c>
      <c r="G60" s="106">
        <f>SUM(G58:G59)</f>
        <v>0</v>
      </c>
    </row>
    <row r="61" spans="1:20" ht="3" customHeight="1">
      <c r="A61" s="37"/>
      <c r="B61" s="37"/>
      <c r="C61" s="37"/>
      <c r="D61" s="105"/>
      <c r="E61" s="105"/>
      <c r="F61" s="105"/>
      <c r="G61" s="105"/>
    </row>
    <row r="62" spans="1:20">
      <c r="A62" s="37" t="s">
        <v>152</v>
      </c>
      <c r="B62" s="37"/>
      <c r="C62" s="37"/>
      <c r="D62" s="106">
        <f>+D12+D20+D28+D36+D44+D52+D60</f>
        <v>0</v>
      </c>
      <c r="E62" s="106">
        <f>+E12+E20+E28+E36+E44+E52+E60</f>
        <v>0</v>
      </c>
      <c r="F62" s="106">
        <f>+F12+F20+F28+F36+F44+F52+F60</f>
        <v>0</v>
      </c>
      <c r="G62" s="106">
        <f>+G12+G20+G28+G36+G44+G52+G60</f>
        <v>0</v>
      </c>
    </row>
    <row r="63" spans="1:20" ht="3" customHeight="1">
      <c r="A63" s="37"/>
      <c r="B63" s="37"/>
      <c r="C63" s="37"/>
      <c r="D63" s="105"/>
      <c r="E63" s="105"/>
      <c r="F63" s="105"/>
      <c r="G63" s="105"/>
    </row>
    <row r="64" spans="1:20" ht="13.5" thickBot="1">
      <c r="A64" s="37" t="s">
        <v>169</v>
      </c>
      <c r="B64" s="37"/>
      <c r="C64" s="37"/>
      <c r="D64" s="48">
        <f>+D12+D60</f>
        <v>0</v>
      </c>
      <c r="E64" s="48">
        <f>+E12+E60</f>
        <v>0</v>
      </c>
      <c r="F64" s="48">
        <f>+F12+F60</f>
        <v>0</v>
      </c>
      <c r="G64" s="48">
        <f>+G12+G60</f>
        <v>0</v>
      </c>
    </row>
    <row r="65" ht="13.5" thickTop="1"/>
  </sheetData>
  <mergeCells count="7">
    <mergeCell ref="A53:C53"/>
    <mergeCell ref="A45:C45"/>
    <mergeCell ref="A5:C5"/>
    <mergeCell ref="A13:C13"/>
    <mergeCell ref="A21:C21"/>
    <mergeCell ref="A29:C29"/>
    <mergeCell ref="A37:C37"/>
  </mergeCells>
  <pageMargins left="0.70866141732283472" right="0.70866141732283472" top="1.5748031496062993" bottom="0.78740157480314965" header="0.31496062992125984" footer="0.31496062992125984"/>
  <pageSetup paperSize="9" scale="76" orientation="portrait" r:id="rId1"/>
  <headerFooter>
    <oddHeader>&amp;L&amp;G&amp;R&amp;"Arial,Fett"&amp;12IHK Köln - das Gründungstool&amp;"Arial,Standard"&amp;10
&amp;A</oddHeader>
    <oddFooter>&amp;L&amp;Z&amp;F\&amp;A\&amp;D\&amp;T&amp;RRelease 3.5</oddFooter>
  </headerFooter>
  <legacy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4">
    <pageSetUpPr fitToPage="1"/>
  </sheetPr>
  <dimension ref="A1"/>
  <sheetViews>
    <sheetView workbookViewId="0">
      <selection sqref="A1:XFD1048576"/>
    </sheetView>
  </sheetViews>
  <sheetFormatPr baseColWidth="10" defaultRowHeight="12.75"/>
  <sheetData/>
  <pageMargins left="0.70866141732283472" right="0.70866141732283472" top="0.78740157480314965" bottom="0.78740157480314965" header="0.31496062992125984" footer="0.31496062992125984"/>
  <pageSetup paperSize="9" orientation="landscape" r:id="rId1"/>
  <headerFooter>
    <oddHeader>&amp;L&amp;A</oddHeader>
    <oddFooter>&amp;L&amp;Z&amp;F\&amp;A\&amp;D\&amp;T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5"/>
  <dimension ref="A1"/>
  <sheetViews>
    <sheetView workbookViewId="0"/>
  </sheetViews>
  <sheetFormatPr baseColWidth="10" defaultRowHeight="12.75"/>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6"/>
  <dimension ref="A1"/>
  <sheetViews>
    <sheetView workbookViewId="0"/>
  </sheetViews>
  <sheetFormatPr baseColWidth="10" defaultRowHeight="12.75"/>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7"/>
  <dimension ref="A1"/>
  <sheetViews>
    <sheetView workbookViewId="0"/>
  </sheetViews>
  <sheetFormatPr baseColWidth="10" defaultRowHeight="12.75"/>
  <sheetData/>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8">
    <pageSetUpPr fitToPage="1"/>
  </sheetPr>
  <dimension ref="A1"/>
  <sheetViews>
    <sheetView workbookViewId="0">
      <selection activeCell="B11" sqref="B11"/>
    </sheetView>
  </sheetViews>
  <sheetFormatPr baseColWidth="10" defaultRowHeight="12.75"/>
  <sheetData/>
  <pageMargins left="0.70866141732283472" right="0.70866141732283472" top="1.5748031496062993" bottom="0.78740157480314965" header="0.31496062992125984" footer="0.31496062992125984"/>
  <pageSetup paperSize="9" orientation="portrait" r:id="rId1"/>
  <headerFooter>
    <oddHeader>&amp;L&amp;G&amp;R&amp;"Arial,Fett"&amp;12IHK Köln - das Gründungstool&amp;"Arial,Standard"&amp;10
&amp;A</oddHeader>
    <oddFooter>&amp;L&amp;Z&amp;F\&amp;A\&amp;D\&amp;T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9">
    <pageSetUpPr fitToPage="1"/>
  </sheetPr>
  <dimension ref="A1"/>
  <sheetViews>
    <sheetView workbookViewId="0">
      <selection activeCell="B11" sqref="B11"/>
    </sheetView>
  </sheetViews>
  <sheetFormatPr baseColWidth="10" defaultRowHeight="12.75"/>
  <sheetData/>
  <pageMargins left="0.70866141732283472" right="0.70866141732283472" top="1.5748031496062993" bottom="0.78740157480314965" header="0.31496062992125984" footer="0.31496062992125984"/>
  <pageSetup paperSize="9" orientation="portrait" r:id="rId1"/>
  <headerFooter>
    <oddHeader>&amp;L&amp;G&amp;R&amp;"Arial,Fett"&amp;12IHK Köln - das Gründungstool&amp;"Arial,Standard"&amp;10
&amp;A</oddHeader>
    <oddFooter>&amp;L&amp;Z&amp;F\&amp;A\&amp;D\&amp;T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2">
    <pageSetUpPr fitToPage="1"/>
  </sheetPr>
  <dimension ref="A1:F36"/>
  <sheetViews>
    <sheetView zoomScale="108" zoomScaleNormal="108" workbookViewId="0">
      <pane ySplit="2" topLeftCell="A3" activePane="bottomLeft" state="frozen"/>
      <selection activeCell="G7" sqref="G7"/>
      <selection pane="bottomLeft" activeCell="C4" sqref="C4"/>
    </sheetView>
  </sheetViews>
  <sheetFormatPr baseColWidth="10" defaultColWidth="11.42578125" defaultRowHeight="12.75"/>
  <cols>
    <col min="1" max="1" width="11.42578125" style="8" customWidth="1"/>
    <col min="2" max="2" width="50.42578125" style="8" customWidth="1"/>
    <col min="3" max="5" width="11.42578125" style="8"/>
    <col min="6" max="6" width="11.42578125" style="8" customWidth="1"/>
    <col min="7" max="16384" width="11.42578125" style="8"/>
  </cols>
  <sheetData>
    <row r="1" spans="1:6" ht="25.5" customHeight="1">
      <c r="C1" s="171">
        <f>+gj</f>
        <v>2025</v>
      </c>
      <c r="D1" s="171">
        <f>+gj+1</f>
        <v>2026</v>
      </c>
      <c r="E1" s="171">
        <f>+gj+2</f>
        <v>2027</v>
      </c>
      <c r="F1" s="171">
        <f>+gj+3</f>
        <v>2028</v>
      </c>
    </row>
    <row r="2" spans="1:6" ht="11.25" customHeight="1">
      <c r="C2" s="82" t="s">
        <v>131</v>
      </c>
      <c r="D2" s="82" t="s">
        <v>131</v>
      </c>
      <c r="E2" s="82" t="s">
        <v>131</v>
      </c>
      <c r="F2" s="82" t="s">
        <v>131</v>
      </c>
    </row>
    <row r="3" spans="1:6" ht="24" customHeight="1">
      <c r="A3" s="83" t="s">
        <v>94</v>
      </c>
      <c r="B3" s="83"/>
      <c r="C3" s="36"/>
      <c r="D3" s="36"/>
      <c r="E3" s="36"/>
      <c r="F3" s="36"/>
    </row>
    <row r="4" spans="1:6">
      <c r="A4" s="1" t="s">
        <v>274</v>
      </c>
      <c r="C4" s="57"/>
      <c r="D4" s="57"/>
      <c r="E4" s="57"/>
      <c r="F4" s="57"/>
    </row>
    <row r="5" spans="1:6">
      <c r="A5" s="8" t="s">
        <v>83</v>
      </c>
      <c r="C5" s="57"/>
      <c r="D5" s="57"/>
      <c r="E5" s="57"/>
      <c r="F5" s="57"/>
    </row>
    <row r="6" spans="1:6">
      <c r="A6" s="8" t="s">
        <v>84</v>
      </c>
      <c r="C6" s="57"/>
      <c r="D6" s="57"/>
      <c r="E6" s="57"/>
      <c r="F6" s="57"/>
    </row>
    <row r="7" spans="1:6">
      <c r="A7" s="8" t="s">
        <v>89</v>
      </c>
      <c r="C7" s="57"/>
      <c r="D7" s="57"/>
      <c r="E7" s="57"/>
      <c r="F7" s="57"/>
    </row>
    <row r="8" spans="1:6">
      <c r="A8" s="8" t="s">
        <v>85</v>
      </c>
      <c r="C8" s="57"/>
      <c r="D8" s="57"/>
      <c r="E8" s="57"/>
      <c r="F8" s="57"/>
    </row>
    <row r="9" spans="1:6">
      <c r="A9" s="8" t="s">
        <v>91</v>
      </c>
      <c r="C9" s="57"/>
      <c r="D9" s="57"/>
      <c r="E9" s="57"/>
      <c r="F9" s="57"/>
    </row>
    <row r="10" spans="1:6">
      <c r="A10" s="8" t="s">
        <v>86</v>
      </c>
      <c r="C10" s="57"/>
      <c r="D10" s="57"/>
      <c r="E10" s="57"/>
      <c r="F10" s="57"/>
    </row>
    <row r="11" spans="1:6">
      <c r="A11" s="242"/>
      <c r="B11" s="242"/>
      <c r="C11" s="57"/>
      <c r="D11" s="57"/>
      <c r="E11" s="57"/>
      <c r="F11" s="57"/>
    </row>
    <row r="12" spans="1:6">
      <c r="A12" s="242"/>
      <c r="B12" s="242"/>
      <c r="C12" s="57"/>
      <c r="D12" s="57"/>
      <c r="E12" s="57"/>
      <c r="F12" s="57"/>
    </row>
    <row r="13" spans="1:6">
      <c r="A13" s="242"/>
      <c r="B13" s="242"/>
      <c r="C13" s="57"/>
      <c r="D13" s="57"/>
      <c r="E13" s="57"/>
      <c r="F13" s="57"/>
    </row>
    <row r="14" spans="1:6">
      <c r="A14" s="242"/>
      <c r="B14" s="242"/>
      <c r="C14" s="57"/>
      <c r="D14" s="57"/>
      <c r="E14" s="57"/>
      <c r="F14" s="57"/>
    </row>
    <row r="15" spans="1:6">
      <c r="A15" s="242"/>
      <c r="B15" s="242"/>
      <c r="C15" s="57"/>
      <c r="D15" s="57"/>
      <c r="E15" s="57"/>
      <c r="F15" s="57"/>
    </row>
    <row r="16" spans="1:6">
      <c r="A16" s="8" t="s">
        <v>92</v>
      </c>
      <c r="C16" s="84">
        <f>SUM(C4:C15)</f>
        <v>0</v>
      </c>
      <c r="D16" s="84">
        <f>SUM(D4:D15)</f>
        <v>0</v>
      </c>
      <c r="E16" s="84">
        <f>SUM(E4:E15)</f>
        <v>0</v>
      </c>
      <c r="F16" s="84">
        <f>SUM(F4:F15)</f>
        <v>0</v>
      </c>
    </row>
    <row r="17" spans="1:6" ht="24" customHeight="1">
      <c r="A17" s="83" t="s">
        <v>93</v>
      </c>
      <c r="B17" s="83"/>
      <c r="C17" s="36"/>
      <c r="D17" s="36"/>
      <c r="E17" s="36"/>
      <c r="F17" s="36"/>
    </row>
    <row r="18" spans="1:6">
      <c r="A18" s="8" t="s">
        <v>104</v>
      </c>
      <c r="C18" s="57"/>
      <c r="D18" s="57"/>
      <c r="E18" s="57"/>
      <c r="F18" s="57"/>
    </row>
    <row r="19" spans="1:6">
      <c r="A19" s="8" t="s">
        <v>87</v>
      </c>
      <c r="C19" s="57"/>
      <c r="D19" s="57"/>
      <c r="E19" s="57"/>
      <c r="F19" s="57"/>
    </row>
    <row r="20" spans="1:6">
      <c r="A20" s="8" t="s">
        <v>88</v>
      </c>
      <c r="C20" s="57"/>
      <c r="D20" s="57"/>
      <c r="E20" s="57"/>
      <c r="F20" s="57"/>
    </row>
    <row r="21" spans="1:6">
      <c r="A21" s="8" t="s">
        <v>95</v>
      </c>
      <c r="C21" s="57"/>
      <c r="D21" s="57"/>
      <c r="E21" s="57"/>
      <c r="F21" s="57"/>
    </row>
    <row r="22" spans="1:6">
      <c r="A22" s="8" t="s">
        <v>97</v>
      </c>
      <c r="C22" s="57"/>
      <c r="D22" s="57"/>
      <c r="E22" s="57"/>
      <c r="F22" s="57"/>
    </row>
    <row r="23" spans="1:6">
      <c r="A23" s="8" t="s">
        <v>98</v>
      </c>
      <c r="C23" s="57"/>
      <c r="D23" s="57"/>
      <c r="E23" s="57"/>
      <c r="F23" s="57"/>
    </row>
    <row r="24" spans="1:6">
      <c r="A24" s="8" t="s">
        <v>96</v>
      </c>
      <c r="C24" s="57"/>
      <c r="D24" s="57"/>
      <c r="E24" s="57"/>
      <c r="F24" s="57"/>
    </row>
    <row r="25" spans="1:6">
      <c r="A25" s="8" t="s">
        <v>90</v>
      </c>
      <c r="C25" s="57"/>
      <c r="D25" s="57"/>
      <c r="E25" s="57"/>
      <c r="F25" s="57"/>
    </row>
    <row r="26" spans="1:6" ht="14.25">
      <c r="A26" s="8" t="s">
        <v>76</v>
      </c>
      <c r="C26" s="57"/>
      <c r="D26" s="57"/>
      <c r="E26" s="57"/>
      <c r="F26" s="57"/>
    </row>
    <row r="27" spans="1:6">
      <c r="A27" s="8" t="s">
        <v>130</v>
      </c>
      <c r="C27" s="84">
        <f>SUM(C18:C26)</f>
        <v>0</v>
      </c>
      <c r="D27" s="84">
        <f>SUM(D18:D26)</f>
        <v>0</v>
      </c>
      <c r="E27" s="84">
        <f>SUM(E18:E26)</f>
        <v>0</v>
      </c>
      <c r="F27" s="84">
        <f>SUM(F18:F26)</f>
        <v>0</v>
      </c>
    </row>
    <row r="28" spans="1:6" ht="3.75" customHeight="1">
      <c r="C28" s="9"/>
      <c r="D28" s="9"/>
      <c r="E28" s="9"/>
      <c r="F28" s="9"/>
    </row>
    <row r="29" spans="1:6" ht="13.5" thickBot="1">
      <c r="A29" s="8" t="s">
        <v>103</v>
      </c>
      <c r="C29" s="48">
        <f>-C16+C27</f>
        <v>0</v>
      </c>
      <c r="D29" s="48">
        <f>-D16+D27</f>
        <v>0</v>
      </c>
      <c r="E29" s="48">
        <f>-E16+E27</f>
        <v>0</v>
      </c>
      <c r="F29" s="48">
        <f>-F16+F27</f>
        <v>0</v>
      </c>
    </row>
    <row r="30" spans="1:6" ht="13.5" thickTop="1"/>
    <row r="31" spans="1:6" ht="14.25">
      <c r="A31" s="85" t="s">
        <v>129</v>
      </c>
      <c r="B31" s="85"/>
      <c r="C31" s="85"/>
      <c r="D31" s="85"/>
      <c r="E31" s="85"/>
      <c r="F31" s="85"/>
    </row>
    <row r="32" spans="1:6">
      <c r="A32" s="136" t="s">
        <v>200</v>
      </c>
      <c r="B32" s="8" t="s">
        <v>78</v>
      </c>
    </row>
    <row r="33" spans="1:6">
      <c r="A33" s="136" t="s">
        <v>201</v>
      </c>
      <c r="B33" s="8" t="s">
        <v>77</v>
      </c>
    </row>
    <row r="34" spans="1:6">
      <c r="A34" s="136" t="s">
        <v>79</v>
      </c>
      <c r="B34" s="8" t="s">
        <v>81</v>
      </c>
    </row>
    <row r="36" spans="1:6">
      <c r="A36" s="238" t="str">
        <f>IF('Infos vor dem Start'!A19=0,"Ein eventueller Gründungszuschuss oder Einstiegsgeld wird nicht hier, sondern im Reiter Liquiditätsplan eingetragen.","")</f>
        <v>Ein eventueller Gründungszuschuss oder Einstiegsgeld wird nicht hier, sondern im Reiter Liquiditätsplan eingetragen.</v>
      </c>
      <c r="B36" s="238"/>
      <c r="C36" s="238"/>
      <c r="D36" s="238"/>
      <c r="E36" s="238"/>
      <c r="F36" s="238"/>
    </row>
  </sheetData>
  <sheetProtection algorithmName="SHA-512" hashValue="84GbMcoj5IVit2Sbti8yWea2aRB/A67Az+AMab2ZJqPOXqMDSRyJ8MLn5ugOuMiSLxP9WHmjITB0oyVlArU4Pg==" saltValue="rseTvL2qp+G/2Q6BxTTBGg==" spinCount="100000" sheet="1" formatColumns="0"/>
  <mergeCells count="6">
    <mergeCell ref="A36:F36"/>
    <mergeCell ref="A11:B11"/>
    <mergeCell ref="A12:B12"/>
    <mergeCell ref="A13:B13"/>
    <mergeCell ref="A14:B14"/>
    <mergeCell ref="A15:B15"/>
  </mergeCells>
  <pageMargins left="0.70866141732283472" right="0.70866141732283472" top="1.1811023622047245" bottom="0.78740157480314965" header="0.31496062992125984" footer="0.31496062992125984"/>
  <pageSetup paperSize="9" scale="95" orientation="landscape" r:id="rId1"/>
  <headerFooter>
    <oddHeader>&amp;L&amp;G&amp;R&amp;"Arial,Fett"&amp;12IHK Köln - das Finanztool&amp;"Arial,Standard"&amp;10
&amp;A</oddHeader>
    <oddFooter xml:space="preserve">&amp;L&amp;8&amp;Z&amp;F\&amp;A\&amp;D\&amp;T&amp;RRelease 3.11
</oddFooter>
  </headerFooter>
  <legacyDrawing r:id="rId2"/>
  <legacyDrawingHF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0">
    <pageSetUpPr fitToPage="1"/>
  </sheetPr>
  <dimension ref="A1:K42"/>
  <sheetViews>
    <sheetView zoomScaleNormal="100" workbookViewId="0">
      <selection sqref="A1:C1"/>
    </sheetView>
  </sheetViews>
  <sheetFormatPr baseColWidth="10" defaultRowHeight="12.75" outlineLevelCol="1"/>
  <cols>
    <col min="1" max="1" width="2.85546875" customWidth="1"/>
    <col min="2" max="2" width="15" customWidth="1"/>
    <col min="3" max="3" width="30.7109375" customWidth="1"/>
    <col min="4" max="7" width="11.42578125" customWidth="1" outlineLevel="1"/>
  </cols>
  <sheetData>
    <row r="1" spans="1:11">
      <c r="A1" s="273" t="s">
        <v>163</v>
      </c>
      <c r="B1" s="274"/>
      <c r="C1" s="275"/>
      <c r="D1" s="276" t="s">
        <v>166</v>
      </c>
      <c r="E1" s="277"/>
      <c r="F1" s="277"/>
      <c r="G1" s="278"/>
      <c r="H1" s="276" t="s">
        <v>167</v>
      </c>
      <c r="I1" s="277"/>
      <c r="J1" s="277"/>
      <c r="K1" s="278"/>
    </row>
    <row r="2" spans="1:11" s="26" customFormat="1">
      <c r="A2" s="128"/>
      <c r="B2" s="128"/>
      <c r="C2" s="128"/>
      <c r="D2" s="171">
        <f>+gj</f>
        <v>2025</v>
      </c>
      <c r="E2" s="171">
        <f>+gj+1</f>
        <v>2026</v>
      </c>
      <c r="F2" s="171">
        <f>+gj+2</f>
        <v>2027</v>
      </c>
      <c r="G2" s="171">
        <f>+gj+3</f>
        <v>2028</v>
      </c>
      <c r="H2" s="171">
        <f>+D2</f>
        <v>2025</v>
      </c>
      <c r="I2" s="171">
        <f>+E2</f>
        <v>2026</v>
      </c>
      <c r="J2" s="171">
        <f>+F2</f>
        <v>2027</v>
      </c>
      <c r="K2" s="171">
        <f>+G2</f>
        <v>2028</v>
      </c>
    </row>
    <row r="3" spans="1:11">
      <c r="A3" s="263" t="s">
        <v>273</v>
      </c>
      <c r="B3" s="263"/>
      <c r="C3" s="263"/>
    </row>
    <row r="4" spans="1:11">
      <c r="A4" s="37"/>
      <c r="B4" s="57"/>
      <c r="C4" s="37" t="s">
        <v>143</v>
      </c>
      <c r="D4" s="8"/>
      <c r="E4" s="8"/>
      <c r="F4" s="8"/>
      <c r="G4" s="8"/>
      <c r="H4" s="8"/>
      <c r="I4" s="8"/>
      <c r="J4" s="8"/>
      <c r="K4" s="8"/>
    </row>
    <row r="5" spans="1:11">
      <c r="A5" s="37"/>
      <c r="B5" s="129"/>
      <c r="C5" s="37" t="s">
        <v>173</v>
      </c>
      <c r="D5" s="8"/>
      <c r="E5" s="8"/>
      <c r="F5" s="8"/>
      <c r="G5" s="8"/>
      <c r="H5" s="8"/>
      <c r="I5" s="8"/>
      <c r="J5" s="8"/>
      <c r="K5" s="8"/>
    </row>
    <row r="6" spans="1:11">
      <c r="A6" s="37"/>
      <c r="B6" s="130"/>
      <c r="C6" s="37" t="s">
        <v>155</v>
      </c>
      <c r="D6" s="8"/>
      <c r="E6" s="8"/>
      <c r="F6" s="8"/>
      <c r="G6" s="8"/>
      <c r="H6" s="8"/>
      <c r="I6" s="8"/>
      <c r="J6" s="8"/>
      <c r="K6" s="8"/>
    </row>
    <row r="7" spans="1:11">
      <c r="A7" s="37"/>
      <c r="B7" s="130"/>
      <c r="C7" s="37" t="s">
        <v>145</v>
      </c>
      <c r="D7" s="8"/>
      <c r="E7" s="8"/>
      <c r="F7" s="8"/>
      <c r="G7" s="8"/>
      <c r="H7" s="8"/>
      <c r="I7" s="8"/>
      <c r="J7" s="8"/>
      <c r="K7" s="8"/>
    </row>
    <row r="8" spans="1:11">
      <c r="A8" s="37"/>
      <c r="B8" s="124"/>
      <c r="C8" s="37" t="s">
        <v>140</v>
      </c>
      <c r="D8" s="132">
        <f>IF(B6=0,0,(+B4*B5)/12*(12-Monat+1))</f>
        <v>0</v>
      </c>
      <c r="E8" s="132">
        <f>IF($B6=0,0,(+$B4-SUM($D9:D9))*$B5)</f>
        <v>0</v>
      </c>
      <c r="F8" s="132">
        <f>IF($B6=0,0,(+$B4-SUM($D9:E9))*$B5)</f>
        <v>0</v>
      </c>
      <c r="G8" s="132">
        <f>IF($B6=0,0,(+$B4-SUM($D9:F9))*$B5)</f>
        <v>0</v>
      </c>
      <c r="H8" s="132">
        <f>+D8/(12-Monat+1)</f>
        <v>0</v>
      </c>
      <c r="I8" s="132">
        <f t="shared" ref="I8:K9" si="0">+E8/12</f>
        <v>0</v>
      </c>
      <c r="J8" s="132">
        <f t="shared" si="0"/>
        <v>0</v>
      </c>
      <c r="K8" s="132">
        <f t="shared" si="0"/>
        <v>0</v>
      </c>
    </row>
    <row r="9" spans="1:11">
      <c r="A9" s="37"/>
      <c r="B9" s="37"/>
      <c r="C9" s="37" t="s">
        <v>141</v>
      </c>
      <c r="D9" s="20">
        <f>IF($B6=0,0,IF($B7&gt;=1,0,$B4/($B6-$B7)))/12*(13-Monat)</f>
        <v>0</v>
      </c>
      <c r="E9" s="20">
        <f>IF($B6=0,0,IF($B7&gt;=2,0,$B4/($B6-$B7)))</f>
        <v>0</v>
      </c>
      <c r="F9" s="20">
        <f>IF($B6=0,0,IF($B7&gt;=3,0,$B4/($B6-$B7)))</f>
        <v>0</v>
      </c>
      <c r="G9" s="20">
        <f>IF(SUM(D9:F9)&gt;=B4,0,IF($B6=0,0,IF($B7&gt;=4,0,$B4/($B6-$B7))))</f>
        <v>0</v>
      </c>
      <c r="H9" s="132">
        <f>+D9/(12-Monat+1)</f>
        <v>0</v>
      </c>
      <c r="I9" s="132">
        <f t="shared" si="0"/>
        <v>0</v>
      </c>
      <c r="J9" s="132">
        <f t="shared" si="0"/>
        <v>0</v>
      </c>
      <c r="K9" s="132">
        <f t="shared" si="0"/>
        <v>0</v>
      </c>
    </row>
    <row r="10" spans="1:11">
      <c r="A10" s="37"/>
      <c r="B10" s="37"/>
      <c r="C10" s="37"/>
      <c r="D10" s="133">
        <f t="shared" ref="D10:K10" si="1">SUM(D8:D9)</f>
        <v>0</v>
      </c>
      <c r="E10" s="133">
        <f t="shared" si="1"/>
        <v>0</v>
      </c>
      <c r="F10" s="133">
        <f t="shared" si="1"/>
        <v>0</v>
      </c>
      <c r="G10" s="133">
        <f t="shared" si="1"/>
        <v>0</v>
      </c>
      <c r="H10" s="133">
        <f t="shared" si="1"/>
        <v>0</v>
      </c>
      <c r="I10" s="133">
        <f t="shared" si="1"/>
        <v>0</v>
      </c>
      <c r="J10" s="133">
        <f t="shared" si="1"/>
        <v>0</v>
      </c>
      <c r="K10" s="133">
        <f t="shared" si="1"/>
        <v>0</v>
      </c>
    </row>
    <row r="11" spans="1:11">
      <c r="A11" s="263" t="s">
        <v>147</v>
      </c>
      <c r="B11" s="263"/>
      <c r="C11" s="263"/>
      <c r="D11" s="126"/>
      <c r="E11" s="126"/>
      <c r="F11" s="126"/>
      <c r="G11" s="126"/>
      <c r="H11" s="126"/>
      <c r="I11" s="126"/>
      <c r="J11" s="126"/>
      <c r="K11" s="126"/>
    </row>
    <row r="12" spans="1:11">
      <c r="A12" s="37"/>
      <c r="B12" s="57"/>
      <c r="C12" s="37" t="str">
        <f t="shared" ref="C12:C17" si="2">+C4</f>
        <v>Darlehensbetrag in EUR</v>
      </c>
      <c r="D12" s="20"/>
      <c r="E12" s="20"/>
      <c r="F12" s="20"/>
      <c r="G12" s="20"/>
      <c r="H12" s="20"/>
      <c r="I12" s="20"/>
      <c r="J12" s="20"/>
      <c r="K12" s="20"/>
    </row>
    <row r="13" spans="1:11">
      <c r="A13" s="37"/>
      <c r="B13" s="129"/>
      <c r="C13" s="37" t="str">
        <f t="shared" si="2"/>
        <v>Zinsen p.a. (nominal)</v>
      </c>
      <c r="D13" s="20"/>
      <c r="E13" s="20"/>
      <c r="F13" s="20"/>
      <c r="G13" s="20"/>
      <c r="H13" s="20"/>
      <c r="I13" s="20"/>
      <c r="J13" s="20"/>
      <c r="K13" s="20"/>
    </row>
    <row r="14" spans="1:11">
      <c r="A14" s="37"/>
      <c r="B14" s="130"/>
      <c r="C14" s="37" t="str">
        <f t="shared" si="2"/>
        <v>Laufzeit (mind. 3 Jahre)</v>
      </c>
      <c r="D14" s="20"/>
      <c r="E14" s="20"/>
      <c r="F14" s="20"/>
      <c r="G14" s="20"/>
      <c r="H14" s="20"/>
      <c r="I14" s="20"/>
      <c r="J14" s="20"/>
      <c r="K14" s="20"/>
    </row>
    <row r="15" spans="1:11">
      <c r="A15" s="37"/>
      <c r="B15" s="130"/>
      <c r="C15" s="37" t="str">
        <f t="shared" si="2"/>
        <v>davon tilgungsfrei (nur ganze Jahre)</v>
      </c>
      <c r="D15" s="20"/>
      <c r="E15" s="20"/>
      <c r="F15" s="20"/>
      <c r="G15" s="20"/>
      <c r="H15" s="20"/>
      <c r="I15" s="20"/>
      <c r="J15" s="20"/>
      <c r="K15" s="20"/>
    </row>
    <row r="16" spans="1:11">
      <c r="A16" s="37"/>
      <c r="B16" s="37"/>
      <c r="C16" s="37" t="str">
        <f t="shared" si="2"/>
        <v>Zinsen</v>
      </c>
      <c r="D16" s="132">
        <f>IF(B14=0,0,(+B12*B13)/12*(12-Monat+1))</f>
        <v>0</v>
      </c>
      <c r="E16" s="132">
        <f>IF($B14=0,0,(+$B12-SUM($D17:D17))*$B13)</f>
        <v>0</v>
      </c>
      <c r="F16" s="132">
        <f>IF($B14=0,0,(+$B12-SUM($D17:E17))*$B13)</f>
        <v>0</v>
      </c>
      <c r="G16" s="132">
        <f>IF($B14=0,0,(+$B12-SUM($D17:F17))*$B13)</f>
        <v>0</v>
      </c>
      <c r="H16" s="132">
        <f>+D16/(12-Monat+1)</f>
        <v>0</v>
      </c>
      <c r="I16" s="132">
        <f t="shared" ref="I16:K17" si="3">+E16/12</f>
        <v>0</v>
      </c>
      <c r="J16" s="132">
        <f t="shared" si="3"/>
        <v>0</v>
      </c>
      <c r="K16" s="132">
        <f t="shared" si="3"/>
        <v>0</v>
      </c>
    </row>
    <row r="17" spans="1:11">
      <c r="A17" s="37"/>
      <c r="B17" s="37"/>
      <c r="C17" s="37" t="str">
        <f t="shared" si="2"/>
        <v>Tilgung</v>
      </c>
      <c r="D17" s="20">
        <f>IF($B14=0,0,IF($B15&gt;=1,0,$B12/($B14-$B15)))/12*(13-Monat)</f>
        <v>0</v>
      </c>
      <c r="E17" s="20">
        <f>IF($B14=0,0,IF($B15&gt;=2,0,$B12/($B14-$B15)))</f>
        <v>0</v>
      </c>
      <c r="F17" s="20">
        <f>IF($B14=0,0,IF($B15&gt;=3,0,$B12/($B14-$B15)))</f>
        <v>0</v>
      </c>
      <c r="G17" s="20">
        <f>IF(SUM(D17:F17)&gt;=B12,0,IF($B14=0,0,IF($B15&gt;=4,0,$B12/($B14-$B15))))</f>
        <v>0</v>
      </c>
      <c r="H17" s="132">
        <f>+D17/(12-Monat+1)</f>
        <v>0</v>
      </c>
      <c r="I17" s="132">
        <f t="shared" si="3"/>
        <v>0</v>
      </c>
      <c r="J17" s="132">
        <f t="shared" si="3"/>
        <v>0</v>
      </c>
      <c r="K17" s="132">
        <f t="shared" si="3"/>
        <v>0</v>
      </c>
    </row>
    <row r="18" spans="1:11">
      <c r="A18" s="37"/>
      <c r="B18" s="37"/>
      <c r="C18" s="37"/>
      <c r="D18" s="133">
        <f t="shared" ref="D18:K18" si="4">SUM(D16:D17)</f>
        <v>0</v>
      </c>
      <c r="E18" s="133">
        <f t="shared" si="4"/>
        <v>0</v>
      </c>
      <c r="F18" s="133">
        <f t="shared" si="4"/>
        <v>0</v>
      </c>
      <c r="G18" s="133">
        <f t="shared" si="4"/>
        <v>0</v>
      </c>
      <c r="H18" s="133">
        <f t="shared" si="4"/>
        <v>0</v>
      </c>
      <c r="I18" s="133">
        <f t="shared" si="4"/>
        <v>0</v>
      </c>
      <c r="J18" s="133">
        <f t="shared" si="4"/>
        <v>0</v>
      </c>
      <c r="K18" s="133">
        <f t="shared" si="4"/>
        <v>0</v>
      </c>
    </row>
    <row r="19" spans="1:11">
      <c r="A19" s="263" t="s">
        <v>148</v>
      </c>
      <c r="B19" s="263"/>
      <c r="C19" s="263"/>
      <c r="D19" s="126"/>
      <c r="E19" s="126"/>
      <c r="F19" s="126"/>
      <c r="G19" s="126"/>
      <c r="H19" s="126"/>
      <c r="I19" s="126"/>
      <c r="J19" s="126"/>
      <c r="K19" s="126"/>
    </row>
    <row r="20" spans="1:11">
      <c r="A20" s="37"/>
      <c r="B20" s="57"/>
      <c r="C20" s="37" t="str">
        <f t="shared" ref="C20:C25" si="5">+C4</f>
        <v>Darlehensbetrag in EUR</v>
      </c>
      <c r="D20" s="20"/>
      <c r="E20" s="20"/>
      <c r="F20" s="20"/>
      <c r="G20" s="20"/>
      <c r="H20" s="20"/>
      <c r="I20" s="20"/>
      <c r="J20" s="20"/>
      <c r="K20" s="20"/>
    </row>
    <row r="21" spans="1:11">
      <c r="A21" s="37"/>
      <c r="B21" s="129"/>
      <c r="C21" s="37" t="str">
        <f t="shared" si="5"/>
        <v>Zinsen p.a. (nominal)</v>
      </c>
      <c r="D21" s="20"/>
      <c r="E21" s="20"/>
      <c r="F21" s="20"/>
      <c r="G21" s="20"/>
      <c r="H21" s="20"/>
      <c r="I21" s="20"/>
      <c r="J21" s="20"/>
      <c r="K21" s="20"/>
    </row>
    <row r="22" spans="1:11">
      <c r="A22" s="37"/>
      <c r="B22" s="130"/>
      <c r="C22" s="37" t="str">
        <f t="shared" si="5"/>
        <v>Laufzeit (mind. 3 Jahre)</v>
      </c>
      <c r="D22" s="20"/>
      <c r="E22" s="20"/>
      <c r="F22" s="20"/>
      <c r="G22" s="20"/>
      <c r="H22" s="20"/>
      <c r="I22" s="20"/>
      <c r="J22" s="20"/>
      <c r="K22" s="20"/>
    </row>
    <row r="23" spans="1:11">
      <c r="A23" s="37"/>
      <c r="B23" s="130"/>
      <c r="C23" s="37" t="str">
        <f t="shared" si="5"/>
        <v>davon tilgungsfrei (nur ganze Jahre)</v>
      </c>
      <c r="D23" s="127"/>
      <c r="E23" s="127"/>
      <c r="F23" s="127"/>
      <c r="G23" s="127"/>
      <c r="H23" s="127"/>
      <c r="I23" s="127"/>
      <c r="J23" s="127"/>
      <c r="K23" s="127"/>
    </row>
    <row r="24" spans="1:11">
      <c r="A24" s="37"/>
      <c r="B24" s="37"/>
      <c r="C24" s="37" t="str">
        <f t="shared" si="5"/>
        <v>Zinsen</v>
      </c>
      <c r="D24" s="132">
        <f>IF(B22=0,0,(+B20*B21)/12*(12-Monat+1))</f>
        <v>0</v>
      </c>
      <c r="E24" s="132">
        <f>IF($B22=0,0,(+$B20-SUM($D25:D25))*$B21)</f>
        <v>0</v>
      </c>
      <c r="F24" s="132">
        <f>IF($B22=0,0,(+$B20-SUM($D25:E25))*$B21)</f>
        <v>0</v>
      </c>
      <c r="G24" s="132">
        <f>IF($B22=0,0,(+$B20-SUM($D25:F25))*$B21)</f>
        <v>0</v>
      </c>
      <c r="H24" s="132">
        <f>+D24/(12-Monat+1)</f>
        <v>0</v>
      </c>
      <c r="I24" s="132">
        <f t="shared" ref="I24:K25" si="6">+E24/12</f>
        <v>0</v>
      </c>
      <c r="J24" s="132">
        <f t="shared" si="6"/>
        <v>0</v>
      </c>
      <c r="K24" s="132">
        <f t="shared" si="6"/>
        <v>0</v>
      </c>
    </row>
    <row r="25" spans="1:11">
      <c r="A25" s="37"/>
      <c r="B25" s="37"/>
      <c r="C25" s="37" t="str">
        <f t="shared" si="5"/>
        <v>Tilgung</v>
      </c>
      <c r="D25" s="20">
        <f>IF($B22=0,0,IF($B23&gt;=1,0,$B20/($B22-$B23)))/12*(13-Monat)</f>
        <v>0</v>
      </c>
      <c r="E25" s="20">
        <f>IF($B22=0,0,IF($B23&gt;=2,0,$B20/($B22-$B23)))</f>
        <v>0</v>
      </c>
      <c r="F25" s="20">
        <f>IF($B22=0,0,IF($B23&gt;=3,0,$B20/($B22-$B23)))</f>
        <v>0</v>
      </c>
      <c r="G25" s="20">
        <f>IF(SUM(D25:F25)&gt;=B20,0,IF($B22=0,0,IF($B23&gt;=4,0,$B20/($B22-$B23))))</f>
        <v>0</v>
      </c>
      <c r="H25" s="132">
        <f>+D25/(12-Monat+1)</f>
        <v>0</v>
      </c>
      <c r="I25" s="132">
        <f t="shared" si="6"/>
        <v>0</v>
      </c>
      <c r="J25" s="132">
        <f t="shared" si="6"/>
        <v>0</v>
      </c>
      <c r="K25" s="132">
        <f t="shared" si="6"/>
        <v>0</v>
      </c>
    </row>
    <row r="26" spans="1:11">
      <c r="A26" s="37"/>
      <c r="B26" s="37"/>
      <c r="C26" s="37"/>
      <c r="D26" s="133">
        <f t="shared" ref="D26:K26" si="7">SUM(D24:D25)</f>
        <v>0</v>
      </c>
      <c r="E26" s="133">
        <f t="shared" si="7"/>
        <v>0</v>
      </c>
      <c r="F26" s="133">
        <f t="shared" si="7"/>
        <v>0</v>
      </c>
      <c r="G26" s="133">
        <f t="shared" si="7"/>
        <v>0</v>
      </c>
      <c r="H26" s="133">
        <f t="shared" si="7"/>
        <v>0</v>
      </c>
      <c r="I26" s="133">
        <f t="shared" si="7"/>
        <v>0</v>
      </c>
      <c r="J26" s="133">
        <f t="shared" si="7"/>
        <v>0</v>
      </c>
      <c r="K26" s="133">
        <f t="shared" si="7"/>
        <v>0</v>
      </c>
    </row>
    <row r="27" spans="1:11">
      <c r="A27" s="263" t="s">
        <v>149</v>
      </c>
      <c r="B27" s="263"/>
      <c r="C27" s="263"/>
      <c r="D27" s="126"/>
      <c r="E27" s="126"/>
      <c r="F27" s="126"/>
      <c r="G27" s="126"/>
      <c r="H27" s="126"/>
      <c r="I27" s="126"/>
      <c r="J27" s="126"/>
      <c r="K27" s="126"/>
    </row>
    <row r="28" spans="1:11">
      <c r="A28" s="37"/>
      <c r="B28" s="57"/>
      <c r="C28" s="37" t="str">
        <f t="shared" ref="C28:C33" si="8">+C4</f>
        <v>Darlehensbetrag in EUR</v>
      </c>
      <c r="D28" s="20"/>
      <c r="E28" s="20"/>
      <c r="F28" s="20"/>
      <c r="G28" s="20"/>
      <c r="H28" s="20"/>
      <c r="I28" s="20"/>
      <c r="J28" s="20"/>
      <c r="K28" s="20"/>
    </row>
    <row r="29" spans="1:11">
      <c r="A29" s="37"/>
      <c r="B29" s="129"/>
      <c r="C29" s="37" t="str">
        <f t="shared" si="8"/>
        <v>Zinsen p.a. (nominal)</v>
      </c>
      <c r="D29" s="20"/>
      <c r="E29" s="20"/>
      <c r="F29" s="20"/>
      <c r="G29" s="20"/>
      <c r="H29" s="20"/>
      <c r="I29" s="20"/>
      <c r="J29" s="20"/>
      <c r="K29" s="20"/>
    </row>
    <row r="30" spans="1:11">
      <c r="A30" s="37"/>
      <c r="B30" s="130"/>
      <c r="C30" s="37" t="str">
        <f t="shared" si="8"/>
        <v>Laufzeit (mind. 3 Jahre)</v>
      </c>
      <c r="D30" s="20"/>
      <c r="E30" s="20"/>
      <c r="F30" s="20"/>
      <c r="G30" s="20"/>
      <c r="H30" s="20"/>
      <c r="I30" s="20"/>
      <c r="J30" s="20"/>
      <c r="K30" s="20"/>
    </row>
    <row r="31" spans="1:11">
      <c r="A31" s="37"/>
      <c r="B31" s="130"/>
      <c r="C31" s="37" t="str">
        <f t="shared" si="8"/>
        <v>davon tilgungsfrei (nur ganze Jahre)</v>
      </c>
      <c r="D31" s="20"/>
      <c r="E31" s="20"/>
      <c r="F31" s="20"/>
      <c r="G31" s="20"/>
      <c r="H31" s="20"/>
      <c r="I31" s="20"/>
      <c r="J31" s="20"/>
      <c r="K31" s="20"/>
    </row>
    <row r="32" spans="1:11">
      <c r="A32" s="37"/>
      <c r="B32" s="37"/>
      <c r="C32" s="37" t="str">
        <f t="shared" si="8"/>
        <v>Zinsen</v>
      </c>
      <c r="D32" s="132">
        <f>IF(B30=0,0,(+B28*B29)/12*(12-Monat+1))</f>
        <v>0</v>
      </c>
      <c r="E32" s="132">
        <f>IF($B30=0,0,(+$B28-SUM($D33:D33))*$B29)</f>
        <v>0</v>
      </c>
      <c r="F32" s="132">
        <f>IF($B30=0,0,(+$B28-SUM($D33:E33))*$B29)</f>
        <v>0</v>
      </c>
      <c r="G32" s="132">
        <f>IF($B30=0,0,(+$B28-SUM($D33:F33))*$B29)</f>
        <v>0</v>
      </c>
      <c r="H32" s="132">
        <f>+D32/(12-Monat+1)</f>
        <v>0</v>
      </c>
      <c r="I32" s="132">
        <f t="shared" ref="I32:K33" si="9">+E32/12</f>
        <v>0</v>
      </c>
      <c r="J32" s="132">
        <f t="shared" si="9"/>
        <v>0</v>
      </c>
      <c r="K32" s="132">
        <f t="shared" si="9"/>
        <v>0</v>
      </c>
    </row>
    <row r="33" spans="1:11">
      <c r="A33" s="37"/>
      <c r="B33" s="37"/>
      <c r="C33" s="37" t="str">
        <f t="shared" si="8"/>
        <v>Tilgung</v>
      </c>
      <c r="D33" s="20">
        <f>IF($B30=0,0,IF($B31&gt;=1,0,$B28/($B30-$B31)))/12*(13-Monat)</f>
        <v>0</v>
      </c>
      <c r="E33" s="20">
        <f>IF($B30=0,0,IF($B31&gt;=2,0,$B28/($B30-$B31)))</f>
        <v>0</v>
      </c>
      <c r="F33" s="20">
        <f>IF($B30=0,0,IF($B31&gt;=3,0,$B28/($B30-$B31)))</f>
        <v>0</v>
      </c>
      <c r="G33" s="20">
        <f>IF(SUM(D33:F33)&gt;=B28,0,IF($B30=0,0,IF($B31&gt;=4,0,$B28/($B30-$B31))))</f>
        <v>0</v>
      </c>
      <c r="H33" s="132">
        <f>+D33/(12-Monat+1)</f>
        <v>0</v>
      </c>
      <c r="I33" s="132">
        <f t="shared" si="9"/>
        <v>0</v>
      </c>
      <c r="J33" s="132">
        <f t="shared" si="9"/>
        <v>0</v>
      </c>
      <c r="K33" s="132">
        <f t="shared" si="9"/>
        <v>0</v>
      </c>
    </row>
    <row r="34" spans="1:11">
      <c r="A34" s="37"/>
      <c r="B34" s="37"/>
      <c r="C34" s="37"/>
      <c r="D34" s="133">
        <f t="shared" ref="D34:K34" si="10">SUM(D32:D33)</f>
        <v>0</v>
      </c>
      <c r="E34" s="133">
        <f t="shared" si="10"/>
        <v>0</v>
      </c>
      <c r="F34" s="133">
        <f t="shared" si="10"/>
        <v>0</v>
      </c>
      <c r="G34" s="133">
        <f t="shared" si="10"/>
        <v>0</v>
      </c>
      <c r="H34" s="133">
        <f t="shared" si="10"/>
        <v>0</v>
      </c>
      <c r="I34" s="133">
        <f t="shared" si="10"/>
        <v>0</v>
      </c>
      <c r="J34" s="133">
        <f t="shared" si="10"/>
        <v>0</v>
      </c>
      <c r="K34" s="133">
        <f t="shared" si="10"/>
        <v>0</v>
      </c>
    </row>
    <row r="35" spans="1:11">
      <c r="A35" s="37" t="s">
        <v>170</v>
      </c>
      <c r="B35" s="37"/>
      <c r="C35" s="37"/>
      <c r="D35" s="134">
        <f>+D8+D16+D24+D32</f>
        <v>0</v>
      </c>
      <c r="E35" s="134">
        <f t="shared" ref="E35:K35" si="11">+E8+E16+E24+E32</f>
        <v>0</v>
      </c>
      <c r="F35" s="134">
        <f t="shared" si="11"/>
        <v>0</v>
      </c>
      <c r="G35" s="134">
        <f t="shared" si="11"/>
        <v>0</v>
      </c>
      <c r="H35" s="134">
        <f t="shared" si="11"/>
        <v>0</v>
      </c>
      <c r="I35" s="134">
        <f t="shared" si="11"/>
        <v>0</v>
      </c>
      <c r="J35" s="134">
        <f t="shared" si="11"/>
        <v>0</v>
      </c>
      <c r="K35" s="134">
        <f t="shared" si="11"/>
        <v>0</v>
      </c>
    </row>
    <row r="36" spans="1:11">
      <c r="A36" s="37" t="s">
        <v>171</v>
      </c>
      <c r="B36" s="37"/>
      <c r="C36" s="37"/>
      <c r="D36" s="134">
        <f>+D9+D17+D25+D33</f>
        <v>0</v>
      </c>
      <c r="E36" s="134">
        <f t="shared" ref="E36:K36" si="12">+E9+E17+E25+E33</f>
        <v>0</v>
      </c>
      <c r="F36" s="134">
        <f t="shared" si="12"/>
        <v>0</v>
      </c>
      <c r="G36" s="134">
        <f t="shared" si="12"/>
        <v>0</v>
      </c>
      <c r="H36" s="134">
        <f t="shared" si="12"/>
        <v>0</v>
      </c>
      <c r="I36" s="134">
        <f t="shared" si="12"/>
        <v>0</v>
      </c>
      <c r="J36" s="134">
        <f t="shared" si="12"/>
        <v>0</v>
      </c>
      <c r="K36" s="134">
        <f t="shared" si="12"/>
        <v>0</v>
      </c>
    </row>
    <row r="37" spans="1:11" ht="13.5" thickBot="1">
      <c r="D37" s="135">
        <f>SUM(D35:D36)</f>
        <v>0</v>
      </c>
      <c r="E37" s="135">
        <f t="shared" ref="E37:K37" si="13">SUM(E35:E36)</f>
        <v>0</v>
      </c>
      <c r="F37" s="135">
        <f t="shared" si="13"/>
        <v>0</v>
      </c>
      <c r="G37" s="135">
        <f t="shared" si="13"/>
        <v>0</v>
      </c>
      <c r="H37" s="135">
        <f t="shared" si="13"/>
        <v>0</v>
      </c>
      <c r="I37" s="135">
        <f t="shared" si="13"/>
        <v>0</v>
      </c>
      <c r="J37" s="135">
        <f t="shared" si="13"/>
        <v>0</v>
      </c>
      <c r="K37" s="135">
        <f t="shared" si="13"/>
        <v>0</v>
      </c>
    </row>
    <row r="38" spans="1:11" ht="13.5" thickTop="1"/>
    <row r="39" spans="1:11">
      <c r="A39" t="s">
        <v>164</v>
      </c>
    </row>
    <row r="40" spans="1:11">
      <c r="A40" t="s">
        <v>168</v>
      </c>
    </row>
    <row r="42" spans="1:11">
      <c r="A42" s="131"/>
    </row>
  </sheetData>
  <sheetProtection algorithmName="SHA-512" hashValue="ddbnT2PqZ06LlawVKYLgDy0XVmwde6TfpGnxFdb0j5U+9+e8TO4F4usUDV0d48AJlzE6Va/xdG/G/8ap8pzg9Q==" saltValue="DgmKjJmSQuJpZZvai/4N9A==" spinCount="100000" sheet="1" formatColumns="0"/>
  <mergeCells count="7">
    <mergeCell ref="A27:C27"/>
    <mergeCell ref="A1:C1"/>
    <mergeCell ref="D1:G1"/>
    <mergeCell ref="H1:K1"/>
    <mergeCell ref="A3:C3"/>
    <mergeCell ref="A11:C11"/>
    <mergeCell ref="A19:C19"/>
  </mergeCells>
  <pageMargins left="0.70866141732283472" right="0.70866141732283472" top="1.5748031496062993" bottom="0.78740157480314965" header="0.31496062992125984" footer="0.31496062992125984"/>
  <pageSetup paperSize="9" scale="84" orientation="landscape" r:id="rId1"/>
  <headerFooter>
    <oddHeader>&amp;L&amp;G&amp;R&amp;"Arial,Fett"&amp;12IHK Köln - das Finanztool&amp;"Arial,Standard"&amp;10
&amp;A</oddHeader>
    <oddFooter>&amp;L&amp;8&amp;Z&amp;F\&amp;A\&amp;D\&amp;T&amp;RRelease 3.11</oddFooter>
  </headerFooter>
  <legacyDrawing r:id="rId2"/>
  <legacyDrawingHF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1736F-9DFC-47B6-8699-AB99D3C21FFF}">
  <sheetPr codeName="Tabelle21">
    <pageSetUpPr fitToPage="1"/>
  </sheetPr>
  <dimension ref="A1:K811"/>
  <sheetViews>
    <sheetView zoomScale="85" zoomScaleNormal="85" workbookViewId="0">
      <selection sqref="A1:C1"/>
    </sheetView>
  </sheetViews>
  <sheetFormatPr baseColWidth="10" defaultColWidth="13" defaultRowHeight="12.75"/>
  <cols>
    <col min="1" max="1" width="17.28515625" style="8" customWidth="1"/>
    <col min="2" max="2" width="17" style="8" customWidth="1"/>
    <col min="3" max="16384" width="13" style="8"/>
  </cols>
  <sheetData>
    <row r="1" spans="1:9">
      <c r="A1" s="273" t="s">
        <v>163</v>
      </c>
      <c r="B1" s="274"/>
      <c r="C1" s="275"/>
    </row>
    <row r="2" spans="1:9" ht="45" customHeight="1">
      <c r="A2" s="8" t="s">
        <v>243</v>
      </c>
      <c r="B2" s="202"/>
      <c r="C2" s="136" t="s">
        <v>244</v>
      </c>
      <c r="D2" s="185" t="s">
        <v>245</v>
      </c>
      <c r="E2" s="192" t="s">
        <v>246</v>
      </c>
      <c r="F2" s="192" t="s">
        <v>247</v>
      </c>
      <c r="G2" s="185" t="s">
        <v>140</v>
      </c>
      <c r="H2" s="185" t="s">
        <v>248</v>
      </c>
      <c r="I2" s="185" t="s">
        <v>249</v>
      </c>
    </row>
    <row r="3" spans="1:9">
      <c r="A3" s="8" t="s">
        <v>250</v>
      </c>
      <c r="B3" s="203"/>
      <c r="C3" s="136" t="s">
        <v>251</v>
      </c>
      <c r="D3" s="20">
        <f>IF(F28&lt;=0,0,F28)</f>
        <v>0</v>
      </c>
      <c r="E3" s="190">
        <f>IF(B$2=0,0,+D3/B$2)</f>
        <v>0</v>
      </c>
      <c r="F3" s="20">
        <f>IF(+C29&lt;=0,0,C29)</f>
        <v>0</v>
      </c>
      <c r="G3" s="20">
        <f>IF(+B29&lt;=0,0,B29)</f>
        <v>0</v>
      </c>
      <c r="H3" s="20">
        <f>IF(F28&lt;=0,0,G28)</f>
        <v>0</v>
      </c>
      <c r="I3" s="193">
        <f>H3/(1+B$4)</f>
        <v>0</v>
      </c>
    </row>
    <row r="4" spans="1:9">
      <c r="A4" s="8" t="s">
        <v>252</v>
      </c>
      <c r="B4" s="203"/>
      <c r="C4" s="136" t="s">
        <v>253</v>
      </c>
      <c r="D4" s="20">
        <f>IF(F41&lt;=0,0,F41)</f>
        <v>0</v>
      </c>
      <c r="E4" s="190">
        <f t="shared" ref="E4:E12" si="0">IF(B$2=0,0,+D4/B$2)</f>
        <v>0</v>
      </c>
      <c r="F4" s="20">
        <f>IF(+C42&lt;=0,0,C42)</f>
        <v>0</v>
      </c>
      <c r="G4" s="20">
        <f>IF(+B42&lt;=0,0,B42)</f>
        <v>0</v>
      </c>
      <c r="H4" s="20">
        <f>IF(F41&lt;=0,0,G41)</f>
        <v>0</v>
      </c>
      <c r="I4" s="193">
        <f>H4/(1+B$4)^2</f>
        <v>0</v>
      </c>
    </row>
    <row r="5" spans="1:9">
      <c r="A5" s="8" t="s">
        <v>254</v>
      </c>
      <c r="B5" s="193">
        <f>ROUND(+B2*(B3+B4)/12,2)</f>
        <v>0</v>
      </c>
      <c r="C5" s="136" t="s">
        <v>255</v>
      </c>
      <c r="D5" s="20">
        <f>IF(F54&lt;=0,0,F54)</f>
        <v>0</v>
      </c>
      <c r="E5" s="190">
        <f t="shared" si="0"/>
        <v>0</v>
      </c>
      <c r="F5" s="20">
        <f>IF(+C55&lt;=0,0,C55)</f>
        <v>0</v>
      </c>
      <c r="G5" s="20">
        <f>IF(+B55&lt;=0,0,B55)</f>
        <v>0</v>
      </c>
      <c r="H5" s="20">
        <f>IF(F54&lt;=0,0,G54)</f>
        <v>0</v>
      </c>
      <c r="I5" s="193">
        <f>H5/(1+B$4)^3</f>
        <v>0</v>
      </c>
    </row>
    <row r="6" spans="1:9">
      <c r="A6" s="8" t="s">
        <v>256</v>
      </c>
      <c r="B6" s="193">
        <f>SUM(E17:E147)/2</f>
        <v>0</v>
      </c>
      <c r="C6" s="136" t="s">
        <v>257</v>
      </c>
      <c r="D6" s="20">
        <f>IF(F67&lt;=0,0,F67)</f>
        <v>0</v>
      </c>
      <c r="E6" s="190">
        <f t="shared" si="0"/>
        <v>0</v>
      </c>
      <c r="F6" s="20">
        <f>IF(+C68&lt;=0,0,C68)</f>
        <v>0</v>
      </c>
      <c r="G6" s="20">
        <f>IF(+B68&lt;=0,0,B68)</f>
        <v>0</v>
      </c>
      <c r="H6" s="20">
        <f>IF(F67&lt;=0,0,G67)</f>
        <v>0</v>
      </c>
      <c r="I6" s="193">
        <f>H6/(1+B$4)^4</f>
        <v>0</v>
      </c>
    </row>
    <row r="7" spans="1:9">
      <c r="B7" s="193"/>
      <c r="C7" s="136" t="s">
        <v>258</v>
      </c>
      <c r="D7" s="20">
        <f>IF(+F80&lt;=0,0,F80)</f>
        <v>0</v>
      </c>
      <c r="E7" s="190">
        <f t="shared" si="0"/>
        <v>0</v>
      </c>
      <c r="F7" s="20">
        <f>IF(+C81&lt;=0,0,C81)</f>
        <v>0</v>
      </c>
      <c r="G7" s="20">
        <f>IF(+B81&lt;=0,0,B81)</f>
        <v>0</v>
      </c>
      <c r="H7" s="20">
        <f>IF(F80&lt;=0,0,G80)</f>
        <v>0</v>
      </c>
      <c r="I7" s="193">
        <f>H7/(1+B$4)^5</f>
        <v>0</v>
      </c>
    </row>
    <row r="8" spans="1:9">
      <c r="A8" s="8" t="s">
        <v>259</v>
      </c>
      <c r="B8" s="20">
        <f>+D12</f>
        <v>0</v>
      </c>
      <c r="C8" s="136" t="s">
        <v>260</v>
      </c>
      <c r="D8" s="20">
        <f>IF(+F93&lt;=0,0,F93)</f>
        <v>0</v>
      </c>
      <c r="E8" s="190">
        <f t="shared" si="0"/>
        <v>0</v>
      </c>
      <c r="F8" s="20">
        <f>IF(+C94&lt;=0,0,C94)</f>
        <v>0</v>
      </c>
      <c r="G8" s="20">
        <f>IF(+B94&lt;=0,0,B94)</f>
        <v>0</v>
      </c>
      <c r="H8" s="20">
        <f>IF(F93&lt;=0,0,G93)</f>
        <v>0</v>
      </c>
      <c r="I8" s="193">
        <f>H8/(1+B$4)^6</f>
        <v>0</v>
      </c>
    </row>
    <row r="9" spans="1:9">
      <c r="A9" s="8" t="s">
        <v>261</v>
      </c>
      <c r="B9" s="203"/>
      <c r="C9" s="136" t="s">
        <v>262</v>
      </c>
      <c r="D9" s="20">
        <f>IF(+F106&lt;=0,0,F106)</f>
        <v>0</v>
      </c>
      <c r="E9" s="190">
        <f t="shared" si="0"/>
        <v>0</v>
      </c>
      <c r="F9" s="20">
        <f>IF(+C107&lt;=0,0,C107)</f>
        <v>0</v>
      </c>
      <c r="G9" s="20">
        <f>IF(+B107&lt;=0,0,B107)</f>
        <v>0</v>
      </c>
      <c r="H9" s="20">
        <f>IF(F106&lt;=0,0,G106)</f>
        <v>0</v>
      </c>
      <c r="I9" s="193">
        <f>H9/(1+B$4)^7</f>
        <v>0</v>
      </c>
    </row>
    <row r="10" spans="1:9">
      <c r="A10" s="8" t="s">
        <v>263</v>
      </c>
      <c r="B10" s="203"/>
      <c r="C10" s="136" t="s">
        <v>264</v>
      </c>
      <c r="D10" s="20">
        <f>IF(+F119&lt;=0,0,F119)</f>
        <v>0</v>
      </c>
      <c r="E10" s="190">
        <f t="shared" si="0"/>
        <v>0</v>
      </c>
      <c r="F10" s="20">
        <f>IF(+C120&lt;=0,0,C120)</f>
        <v>0</v>
      </c>
      <c r="G10" s="20">
        <f>IF(+B120&lt;=0,0,B120)</f>
        <v>0</v>
      </c>
      <c r="H10" s="20">
        <f>IF(F119&lt;=0,0,G119)</f>
        <v>0</v>
      </c>
      <c r="I10" s="193">
        <f>H10/(1+B$4)^8</f>
        <v>0</v>
      </c>
    </row>
    <row r="11" spans="1:9">
      <c r="A11" s="8" t="s">
        <v>254</v>
      </c>
      <c r="B11" s="193">
        <f>ROUND(D12*(B9+B10)/12,2)</f>
        <v>0</v>
      </c>
      <c r="C11" s="136" t="s">
        <v>265</v>
      </c>
      <c r="D11" s="20">
        <f>IF(+F132&lt;=0,0,F132)</f>
        <v>0</v>
      </c>
      <c r="E11" s="190">
        <f t="shared" si="0"/>
        <v>0</v>
      </c>
      <c r="F11" s="20">
        <f>IF(+C133&lt;=0,0,C133)</f>
        <v>0</v>
      </c>
      <c r="G11" s="20">
        <f>IF(+B133&lt;=0,0,B133)</f>
        <v>0</v>
      </c>
      <c r="H11" s="20">
        <f>IF(F132&lt;=0,0,G132)</f>
        <v>0</v>
      </c>
      <c r="I11" s="193">
        <f>H11/(1+B$4)^9</f>
        <v>0</v>
      </c>
    </row>
    <row r="12" spans="1:9">
      <c r="B12" s="193"/>
      <c r="C12" s="136" t="s">
        <v>266</v>
      </c>
      <c r="D12" s="20">
        <f>IF(+F145&lt;=0,0,F145)</f>
        <v>0</v>
      </c>
      <c r="E12" s="190">
        <f t="shared" si="0"/>
        <v>0</v>
      </c>
      <c r="F12" s="20">
        <f>IF(+C146&lt;=0,0,C146)</f>
        <v>0</v>
      </c>
      <c r="G12" s="20">
        <f>IF(+B146&lt;=0,0,B146)</f>
        <v>0</v>
      </c>
      <c r="H12" s="20">
        <f>IF(F145&lt;=0,0,G145)</f>
        <v>0</v>
      </c>
      <c r="I12" s="193">
        <f>H12/(1+B$4)^10</f>
        <v>0</v>
      </c>
    </row>
    <row r="13" spans="1:9" hidden="1">
      <c r="B13" s="193"/>
      <c r="C13" s="136" t="s">
        <v>267</v>
      </c>
      <c r="D13" s="20">
        <f>IF(+F147&lt;=0,0,F147)</f>
        <v>0</v>
      </c>
      <c r="E13" s="191" t="e">
        <f t="shared" ref="E13" si="1">+D13/B$2</f>
        <v>#DIV/0!</v>
      </c>
      <c r="F13" s="194" t="s">
        <v>30</v>
      </c>
      <c r="G13" s="194" t="s">
        <v>30</v>
      </c>
      <c r="H13" s="20">
        <f>IF(F147&lt;=0,0,G147)</f>
        <v>0</v>
      </c>
      <c r="I13" s="194" t="s">
        <v>30</v>
      </c>
    </row>
    <row r="14" spans="1:9">
      <c r="B14" s="20"/>
      <c r="C14" s="20"/>
      <c r="D14" s="20"/>
    </row>
    <row r="15" spans="1:9" ht="38.25">
      <c r="A15" s="185" t="s">
        <v>268</v>
      </c>
      <c r="B15" s="195" t="s">
        <v>269</v>
      </c>
      <c r="C15" s="196"/>
      <c r="D15" s="197"/>
      <c r="E15" s="185" t="s">
        <v>270</v>
      </c>
      <c r="F15" s="185" t="s">
        <v>271</v>
      </c>
      <c r="G15" s="185" t="s">
        <v>272</v>
      </c>
    </row>
    <row r="16" spans="1:9">
      <c r="B16" s="198" t="s">
        <v>140</v>
      </c>
      <c r="C16" s="198" t="s">
        <v>141</v>
      </c>
      <c r="D16" s="198" t="s">
        <v>38</v>
      </c>
    </row>
    <row r="17" spans="1:7" ht="19.899999999999999" customHeight="1">
      <c r="A17" s="199">
        <v>36892</v>
      </c>
      <c r="B17" s="20">
        <f>+B2*B4/12</f>
        <v>0</v>
      </c>
      <c r="C17" s="20">
        <f>+D17-B17</f>
        <v>0</v>
      </c>
      <c r="D17" s="20">
        <f>+B5</f>
        <v>0</v>
      </c>
      <c r="E17" s="202"/>
      <c r="F17" s="20">
        <f>+B2-C17-E17</f>
        <v>0</v>
      </c>
      <c r="G17" s="20">
        <f>+B17</f>
        <v>0</v>
      </c>
    </row>
    <row r="18" spans="1:7">
      <c r="A18" s="199">
        <v>36923</v>
      </c>
      <c r="B18" s="20">
        <f>ROUND(ROUNDDOWN(+F17,0)*B$4/12,2)</f>
        <v>0</v>
      </c>
      <c r="C18" s="20">
        <f t="shared" ref="C18:C67" si="2">+D18-B18</f>
        <v>0</v>
      </c>
      <c r="D18" s="20">
        <f>+D17</f>
        <v>0</v>
      </c>
      <c r="E18" s="202"/>
      <c r="F18" s="20">
        <f t="shared" ref="F18:F32" si="3">+F17-C18-E18</f>
        <v>0</v>
      </c>
      <c r="G18" s="20">
        <f>+G17+B18</f>
        <v>0</v>
      </c>
    </row>
    <row r="19" spans="1:7">
      <c r="A19" s="199">
        <v>36951</v>
      </c>
      <c r="B19" s="20">
        <f>ROUND(ROUNDDOWN(+F18,0)*B$4/12,2)</f>
        <v>0</v>
      </c>
      <c r="C19" s="20">
        <f>+D19-B19</f>
        <v>0</v>
      </c>
      <c r="D19" s="20">
        <f>+D18</f>
        <v>0</v>
      </c>
      <c r="E19" s="202"/>
      <c r="F19" s="20">
        <f t="shared" si="3"/>
        <v>0</v>
      </c>
      <c r="G19" s="20">
        <f>+G18+B19</f>
        <v>0</v>
      </c>
    </row>
    <row r="20" spans="1:7">
      <c r="A20" s="199">
        <v>36982</v>
      </c>
      <c r="B20" s="20">
        <f>ROUND(ROUNDDOWN(+F19,0)*B$4/12,2)</f>
        <v>0</v>
      </c>
      <c r="C20" s="20">
        <f>+D20-B20</f>
        <v>0</v>
      </c>
      <c r="D20" s="20">
        <f t="shared" ref="D20:D28" si="4">+D19</f>
        <v>0</v>
      </c>
      <c r="E20" s="202"/>
      <c r="F20" s="20">
        <f t="shared" si="3"/>
        <v>0</v>
      </c>
      <c r="G20" s="20">
        <f t="shared" ref="G20:G28" si="5">+G19+B20</f>
        <v>0</v>
      </c>
    </row>
    <row r="21" spans="1:7">
      <c r="A21" s="199">
        <v>37012</v>
      </c>
      <c r="B21" s="20">
        <f t="shared" ref="B21:B28" si="6">ROUND(ROUNDDOWN(+F20,0)*B$4/12,2)</f>
        <v>0</v>
      </c>
      <c r="C21" s="20">
        <f>+D21-B21</f>
        <v>0</v>
      </c>
      <c r="D21" s="20">
        <f t="shared" si="4"/>
        <v>0</v>
      </c>
      <c r="E21" s="202"/>
      <c r="F21" s="20">
        <f t="shared" si="3"/>
        <v>0</v>
      </c>
      <c r="G21" s="20">
        <f t="shared" si="5"/>
        <v>0</v>
      </c>
    </row>
    <row r="22" spans="1:7">
      <c r="A22" s="199">
        <v>37043</v>
      </c>
      <c r="B22" s="20">
        <f t="shared" si="6"/>
        <v>0</v>
      </c>
      <c r="C22" s="20">
        <f t="shared" si="2"/>
        <v>0</v>
      </c>
      <c r="D22" s="20">
        <f t="shared" si="4"/>
        <v>0</v>
      </c>
      <c r="E22" s="202"/>
      <c r="F22" s="20">
        <f t="shared" si="3"/>
        <v>0</v>
      </c>
      <c r="G22" s="20">
        <f t="shared" si="5"/>
        <v>0</v>
      </c>
    </row>
    <row r="23" spans="1:7">
      <c r="A23" s="199">
        <v>37073</v>
      </c>
      <c r="B23" s="20">
        <f t="shared" si="6"/>
        <v>0</v>
      </c>
      <c r="C23" s="20">
        <f t="shared" si="2"/>
        <v>0</v>
      </c>
      <c r="D23" s="20">
        <f t="shared" si="4"/>
        <v>0</v>
      </c>
      <c r="E23" s="202"/>
      <c r="F23" s="20">
        <f t="shared" si="3"/>
        <v>0</v>
      </c>
      <c r="G23" s="20">
        <f t="shared" si="5"/>
        <v>0</v>
      </c>
    </row>
    <row r="24" spans="1:7">
      <c r="A24" s="199">
        <v>37104</v>
      </c>
      <c r="B24" s="20">
        <f t="shared" si="6"/>
        <v>0</v>
      </c>
      <c r="C24" s="20">
        <f t="shared" si="2"/>
        <v>0</v>
      </c>
      <c r="D24" s="20">
        <f t="shared" si="4"/>
        <v>0</v>
      </c>
      <c r="E24" s="202"/>
      <c r="F24" s="20">
        <f t="shared" si="3"/>
        <v>0</v>
      </c>
      <c r="G24" s="20">
        <f t="shared" si="5"/>
        <v>0</v>
      </c>
    </row>
    <row r="25" spans="1:7">
      <c r="A25" s="199">
        <v>37135</v>
      </c>
      <c r="B25" s="20">
        <f t="shared" si="6"/>
        <v>0</v>
      </c>
      <c r="C25" s="20">
        <f t="shared" si="2"/>
        <v>0</v>
      </c>
      <c r="D25" s="20">
        <f t="shared" si="4"/>
        <v>0</v>
      </c>
      <c r="E25" s="202"/>
      <c r="F25" s="20">
        <f t="shared" si="3"/>
        <v>0</v>
      </c>
      <c r="G25" s="20">
        <f t="shared" si="5"/>
        <v>0</v>
      </c>
    </row>
    <row r="26" spans="1:7">
      <c r="A26" s="199">
        <v>37165</v>
      </c>
      <c r="B26" s="20">
        <f t="shared" si="6"/>
        <v>0</v>
      </c>
      <c r="C26" s="20">
        <f t="shared" si="2"/>
        <v>0</v>
      </c>
      <c r="D26" s="20">
        <f t="shared" si="4"/>
        <v>0</v>
      </c>
      <c r="E26" s="202"/>
      <c r="F26" s="20">
        <f t="shared" si="3"/>
        <v>0</v>
      </c>
      <c r="G26" s="20">
        <f t="shared" si="5"/>
        <v>0</v>
      </c>
    </row>
    <row r="27" spans="1:7">
      <c r="A27" s="199">
        <v>37196</v>
      </c>
      <c r="B27" s="20">
        <f t="shared" si="6"/>
        <v>0</v>
      </c>
      <c r="C27" s="20">
        <f t="shared" si="2"/>
        <v>0</v>
      </c>
      <c r="D27" s="20">
        <f t="shared" si="4"/>
        <v>0</v>
      </c>
      <c r="E27" s="202"/>
      <c r="F27" s="20">
        <f t="shared" si="3"/>
        <v>0</v>
      </c>
      <c r="G27" s="20">
        <f t="shared" si="5"/>
        <v>0</v>
      </c>
    </row>
    <row r="28" spans="1:7">
      <c r="A28" s="199">
        <v>37226</v>
      </c>
      <c r="B28" s="20">
        <f t="shared" si="6"/>
        <v>0</v>
      </c>
      <c r="C28" s="20">
        <f t="shared" si="2"/>
        <v>0</v>
      </c>
      <c r="D28" s="20">
        <f t="shared" si="4"/>
        <v>0</v>
      </c>
      <c r="E28" s="202"/>
      <c r="F28" s="20">
        <f t="shared" si="3"/>
        <v>0</v>
      </c>
      <c r="G28" s="20">
        <f t="shared" si="5"/>
        <v>0</v>
      </c>
    </row>
    <row r="29" spans="1:7">
      <c r="B29" s="43">
        <f>SUM(B17:B28)</f>
        <v>0</v>
      </c>
      <c r="C29" s="43">
        <f>SUM(C17:C28)</f>
        <v>0</v>
      </c>
      <c r="D29" s="43">
        <f>SUM(D17:D28)</f>
        <v>0</v>
      </c>
      <c r="E29" s="43">
        <f>SUM(E17:E28)</f>
        <v>0</v>
      </c>
      <c r="F29" s="20"/>
      <c r="G29" s="20"/>
    </row>
    <row r="30" spans="1:7">
      <c r="A30" s="199">
        <v>37257</v>
      </c>
      <c r="B30" s="20">
        <f>ROUND(ROUNDDOWN(+F28,0)*B$4/12,2)</f>
        <v>0</v>
      </c>
      <c r="C30" s="20">
        <f t="shared" si="2"/>
        <v>0</v>
      </c>
      <c r="D30" s="20">
        <f>+D28</f>
        <v>0</v>
      </c>
      <c r="E30" s="193">
        <f t="shared" ref="E30:E40" si="7">+E17</f>
        <v>0</v>
      </c>
      <c r="F30" s="20">
        <f>+F28-C30-E30</f>
        <v>0</v>
      </c>
      <c r="G30" s="20">
        <f>+G28+B30</f>
        <v>0</v>
      </c>
    </row>
    <row r="31" spans="1:7">
      <c r="A31" s="199">
        <v>37288</v>
      </c>
      <c r="B31" s="20">
        <f t="shared" ref="B31:B41" si="8">ROUND(ROUNDDOWN(+F30,0)*B$4/12,2)</f>
        <v>0</v>
      </c>
      <c r="C31" s="20">
        <f t="shared" si="2"/>
        <v>0</v>
      </c>
      <c r="D31" s="20">
        <f>+D30</f>
        <v>0</v>
      </c>
      <c r="E31" s="193">
        <f t="shared" si="7"/>
        <v>0</v>
      </c>
      <c r="F31" s="20">
        <f t="shared" si="3"/>
        <v>0</v>
      </c>
      <c r="G31" s="20">
        <f>+G30+B31</f>
        <v>0</v>
      </c>
    </row>
    <row r="32" spans="1:7">
      <c r="A32" s="199">
        <v>37316</v>
      </c>
      <c r="B32" s="20">
        <f t="shared" si="8"/>
        <v>0</v>
      </c>
      <c r="C32" s="20">
        <f t="shared" si="2"/>
        <v>0</v>
      </c>
      <c r="D32" s="20">
        <f>+D31</f>
        <v>0</v>
      </c>
      <c r="E32" s="193">
        <f t="shared" si="7"/>
        <v>0</v>
      </c>
      <c r="F32" s="20">
        <f t="shared" si="3"/>
        <v>0</v>
      </c>
      <c r="G32" s="20">
        <f>+G31+B32</f>
        <v>0</v>
      </c>
    </row>
    <row r="33" spans="1:8">
      <c r="A33" s="199">
        <v>37347</v>
      </c>
      <c r="B33" s="20">
        <f t="shared" si="8"/>
        <v>0</v>
      </c>
      <c r="C33" s="20">
        <f t="shared" si="2"/>
        <v>0</v>
      </c>
      <c r="D33" s="20">
        <f>+D32</f>
        <v>0</v>
      </c>
      <c r="E33" s="193">
        <f t="shared" si="7"/>
        <v>0</v>
      </c>
      <c r="F33" s="20">
        <f>+F32-C33-E33</f>
        <v>0</v>
      </c>
      <c r="G33" s="20">
        <f>+G32+B33</f>
        <v>0</v>
      </c>
    </row>
    <row r="34" spans="1:8">
      <c r="A34" s="199">
        <v>37377</v>
      </c>
      <c r="B34" s="20">
        <f t="shared" si="8"/>
        <v>0</v>
      </c>
      <c r="C34" s="20">
        <f t="shared" si="2"/>
        <v>0</v>
      </c>
      <c r="D34" s="20">
        <f t="shared" ref="D34:D45" si="9">+D33</f>
        <v>0</v>
      </c>
      <c r="E34" s="193">
        <f t="shared" si="7"/>
        <v>0</v>
      </c>
      <c r="F34" s="20">
        <f t="shared" ref="F34:F45" si="10">+F33-C34-E34</f>
        <v>0</v>
      </c>
      <c r="G34" s="20">
        <f t="shared" ref="G34:G45" si="11">+G33+B34</f>
        <v>0</v>
      </c>
    </row>
    <row r="35" spans="1:8">
      <c r="A35" s="199">
        <v>37408</v>
      </c>
      <c r="B35" s="20">
        <f t="shared" si="8"/>
        <v>0</v>
      </c>
      <c r="C35" s="20">
        <f t="shared" si="2"/>
        <v>0</v>
      </c>
      <c r="D35" s="20">
        <f t="shared" si="9"/>
        <v>0</v>
      </c>
      <c r="E35" s="193">
        <f t="shared" si="7"/>
        <v>0</v>
      </c>
      <c r="F35" s="20">
        <f t="shared" si="10"/>
        <v>0</v>
      </c>
      <c r="G35" s="20">
        <f t="shared" si="11"/>
        <v>0</v>
      </c>
    </row>
    <row r="36" spans="1:8">
      <c r="A36" s="199">
        <v>37438</v>
      </c>
      <c r="B36" s="20">
        <f t="shared" si="8"/>
        <v>0</v>
      </c>
      <c r="C36" s="20">
        <f t="shared" si="2"/>
        <v>0</v>
      </c>
      <c r="D36" s="20">
        <f t="shared" si="9"/>
        <v>0</v>
      </c>
      <c r="E36" s="193">
        <f t="shared" si="7"/>
        <v>0</v>
      </c>
      <c r="F36" s="20">
        <f t="shared" si="10"/>
        <v>0</v>
      </c>
      <c r="G36" s="20">
        <f t="shared" si="11"/>
        <v>0</v>
      </c>
    </row>
    <row r="37" spans="1:8">
      <c r="A37" s="199">
        <v>37469</v>
      </c>
      <c r="B37" s="20">
        <f t="shared" si="8"/>
        <v>0</v>
      </c>
      <c r="C37" s="20">
        <f t="shared" si="2"/>
        <v>0</v>
      </c>
      <c r="D37" s="20">
        <f t="shared" si="9"/>
        <v>0</v>
      </c>
      <c r="E37" s="193">
        <f t="shared" si="7"/>
        <v>0</v>
      </c>
      <c r="F37" s="20">
        <f t="shared" si="10"/>
        <v>0</v>
      </c>
      <c r="G37" s="20">
        <f t="shared" si="11"/>
        <v>0</v>
      </c>
    </row>
    <row r="38" spans="1:8">
      <c r="A38" s="199">
        <v>37500</v>
      </c>
      <c r="B38" s="20">
        <f t="shared" si="8"/>
        <v>0</v>
      </c>
      <c r="C38" s="20">
        <f t="shared" si="2"/>
        <v>0</v>
      </c>
      <c r="D38" s="20">
        <f t="shared" si="9"/>
        <v>0</v>
      </c>
      <c r="E38" s="193">
        <f t="shared" si="7"/>
        <v>0</v>
      </c>
      <c r="F38" s="20">
        <f t="shared" si="10"/>
        <v>0</v>
      </c>
      <c r="G38" s="20">
        <f t="shared" si="11"/>
        <v>0</v>
      </c>
    </row>
    <row r="39" spans="1:8">
      <c r="A39" s="199">
        <v>37530</v>
      </c>
      <c r="B39" s="20">
        <f t="shared" si="8"/>
        <v>0</v>
      </c>
      <c r="C39" s="20">
        <f t="shared" si="2"/>
        <v>0</v>
      </c>
      <c r="D39" s="20">
        <f t="shared" si="9"/>
        <v>0</v>
      </c>
      <c r="E39" s="193">
        <f t="shared" si="7"/>
        <v>0</v>
      </c>
      <c r="F39" s="20">
        <f t="shared" si="10"/>
        <v>0</v>
      </c>
      <c r="G39" s="20">
        <f t="shared" si="11"/>
        <v>0</v>
      </c>
    </row>
    <row r="40" spans="1:8">
      <c r="A40" s="199">
        <v>37561</v>
      </c>
      <c r="B40" s="20">
        <f t="shared" si="8"/>
        <v>0</v>
      </c>
      <c r="C40" s="20">
        <f t="shared" si="2"/>
        <v>0</v>
      </c>
      <c r="D40" s="20">
        <f t="shared" si="9"/>
        <v>0</v>
      </c>
      <c r="E40" s="193">
        <f t="shared" si="7"/>
        <v>0</v>
      </c>
      <c r="F40" s="20">
        <f t="shared" si="10"/>
        <v>0</v>
      </c>
      <c r="G40" s="20">
        <f t="shared" si="11"/>
        <v>0</v>
      </c>
    </row>
    <row r="41" spans="1:8">
      <c r="A41" s="199">
        <v>37591</v>
      </c>
      <c r="B41" s="20">
        <f t="shared" si="8"/>
        <v>0</v>
      </c>
      <c r="C41" s="20">
        <f t="shared" si="2"/>
        <v>0</v>
      </c>
      <c r="D41" s="20">
        <f t="shared" si="9"/>
        <v>0</v>
      </c>
      <c r="E41" s="193">
        <f>+E28</f>
        <v>0</v>
      </c>
      <c r="F41" s="20">
        <f t="shared" si="10"/>
        <v>0</v>
      </c>
      <c r="G41" s="20">
        <f t="shared" si="11"/>
        <v>0</v>
      </c>
      <c r="H41" s="20"/>
    </row>
    <row r="42" spans="1:8">
      <c r="B42" s="43">
        <f>SUM(B30:B41)</f>
        <v>0</v>
      </c>
      <c r="C42" s="43">
        <f>SUM(C30:C41)</f>
        <v>0</v>
      </c>
      <c r="D42" s="43">
        <f>SUM(D30:D41)</f>
        <v>0</v>
      </c>
      <c r="E42" s="43">
        <f>SUM(E30:E41)</f>
        <v>0</v>
      </c>
      <c r="F42" s="20"/>
      <c r="G42" s="20"/>
    </row>
    <row r="43" spans="1:8">
      <c r="A43" s="199">
        <v>37622</v>
      </c>
      <c r="B43" s="20">
        <f>ROUND(ROUNDDOWN(+F41,0)*B$4/12,2)</f>
        <v>0</v>
      </c>
      <c r="C43" s="20">
        <f t="shared" si="2"/>
        <v>0</v>
      </c>
      <c r="D43" s="20">
        <f>+D41</f>
        <v>0</v>
      </c>
      <c r="E43" s="193">
        <f t="shared" ref="E43:E53" si="12">+E30</f>
        <v>0</v>
      </c>
      <c r="F43" s="20">
        <f>+F41-C43-E43</f>
        <v>0</v>
      </c>
      <c r="G43" s="20">
        <f>+G41+B43</f>
        <v>0</v>
      </c>
    </row>
    <row r="44" spans="1:8">
      <c r="A44" s="199">
        <v>37653</v>
      </c>
      <c r="B44" s="20">
        <f t="shared" ref="B44:B54" si="13">ROUND(ROUNDDOWN(+F43,0)*B$4/12,2)</f>
        <v>0</v>
      </c>
      <c r="C44" s="20">
        <f t="shared" si="2"/>
        <v>0</v>
      </c>
      <c r="D44" s="20">
        <f t="shared" si="9"/>
        <v>0</v>
      </c>
      <c r="E44" s="193">
        <f t="shared" si="12"/>
        <v>0</v>
      </c>
      <c r="F44" s="20">
        <f t="shared" si="10"/>
        <v>0</v>
      </c>
      <c r="G44" s="20">
        <f t="shared" si="11"/>
        <v>0</v>
      </c>
    </row>
    <row r="45" spans="1:8">
      <c r="A45" s="199">
        <v>37681</v>
      </c>
      <c r="B45" s="20">
        <f t="shared" si="13"/>
        <v>0</v>
      </c>
      <c r="C45" s="20">
        <f t="shared" si="2"/>
        <v>0</v>
      </c>
      <c r="D45" s="20">
        <f t="shared" si="9"/>
        <v>0</v>
      </c>
      <c r="E45" s="193">
        <f t="shared" si="12"/>
        <v>0</v>
      </c>
      <c r="F45" s="20">
        <f t="shared" si="10"/>
        <v>0</v>
      </c>
      <c r="G45" s="20">
        <f t="shared" si="11"/>
        <v>0</v>
      </c>
    </row>
    <row r="46" spans="1:8">
      <c r="A46" s="199">
        <v>37712</v>
      </c>
      <c r="B46" s="20">
        <f t="shared" si="13"/>
        <v>0</v>
      </c>
      <c r="C46" s="20">
        <f t="shared" si="2"/>
        <v>0</v>
      </c>
      <c r="D46" s="20">
        <f>+D45</f>
        <v>0</v>
      </c>
      <c r="E46" s="193">
        <f t="shared" si="12"/>
        <v>0</v>
      </c>
      <c r="F46" s="20">
        <f>+F45-C46-E46</f>
        <v>0</v>
      </c>
      <c r="G46" s="20">
        <f>+G45+B46</f>
        <v>0</v>
      </c>
    </row>
    <row r="47" spans="1:8">
      <c r="A47" s="199">
        <v>37742</v>
      </c>
      <c r="B47" s="20">
        <f t="shared" si="13"/>
        <v>0</v>
      </c>
      <c r="C47" s="20">
        <f t="shared" si="2"/>
        <v>0</v>
      </c>
      <c r="D47" s="20">
        <f t="shared" ref="D47:D58" si="14">+D46</f>
        <v>0</v>
      </c>
      <c r="E47" s="193">
        <f t="shared" si="12"/>
        <v>0</v>
      </c>
      <c r="F47" s="20">
        <f t="shared" ref="F47:F58" si="15">+F46-C47-E47</f>
        <v>0</v>
      </c>
      <c r="G47" s="20">
        <f t="shared" ref="G47:G58" si="16">+G46+B47</f>
        <v>0</v>
      </c>
    </row>
    <row r="48" spans="1:8">
      <c r="A48" s="199">
        <v>37773</v>
      </c>
      <c r="B48" s="20">
        <f t="shared" si="13"/>
        <v>0</v>
      </c>
      <c r="C48" s="20">
        <f t="shared" si="2"/>
        <v>0</v>
      </c>
      <c r="D48" s="20">
        <f t="shared" si="14"/>
        <v>0</v>
      </c>
      <c r="E48" s="193">
        <f t="shared" si="12"/>
        <v>0</v>
      </c>
      <c r="F48" s="20">
        <f t="shared" si="15"/>
        <v>0</v>
      </c>
      <c r="G48" s="20">
        <f t="shared" si="16"/>
        <v>0</v>
      </c>
    </row>
    <row r="49" spans="1:8">
      <c r="A49" s="199">
        <v>37803</v>
      </c>
      <c r="B49" s="20">
        <f t="shared" si="13"/>
        <v>0</v>
      </c>
      <c r="C49" s="20">
        <f t="shared" si="2"/>
        <v>0</v>
      </c>
      <c r="D49" s="20">
        <f t="shared" si="14"/>
        <v>0</v>
      </c>
      <c r="E49" s="193">
        <f t="shared" si="12"/>
        <v>0</v>
      </c>
      <c r="F49" s="20">
        <f t="shared" si="15"/>
        <v>0</v>
      </c>
      <c r="G49" s="20">
        <f t="shared" si="16"/>
        <v>0</v>
      </c>
    </row>
    <row r="50" spans="1:8">
      <c r="A50" s="199">
        <v>37834</v>
      </c>
      <c r="B50" s="20">
        <f t="shared" si="13"/>
        <v>0</v>
      </c>
      <c r="C50" s="20">
        <f t="shared" si="2"/>
        <v>0</v>
      </c>
      <c r="D50" s="20">
        <f t="shared" si="14"/>
        <v>0</v>
      </c>
      <c r="E50" s="193">
        <f t="shared" si="12"/>
        <v>0</v>
      </c>
      <c r="F50" s="20">
        <f t="shared" si="15"/>
        <v>0</v>
      </c>
      <c r="G50" s="20">
        <f t="shared" si="16"/>
        <v>0</v>
      </c>
    </row>
    <row r="51" spans="1:8">
      <c r="A51" s="199">
        <v>37865</v>
      </c>
      <c r="B51" s="20">
        <f t="shared" si="13"/>
        <v>0</v>
      </c>
      <c r="C51" s="20">
        <f t="shared" si="2"/>
        <v>0</v>
      </c>
      <c r="D51" s="20">
        <f t="shared" si="14"/>
        <v>0</v>
      </c>
      <c r="E51" s="193">
        <f t="shared" si="12"/>
        <v>0</v>
      </c>
      <c r="F51" s="20">
        <f t="shared" si="15"/>
        <v>0</v>
      </c>
      <c r="G51" s="20">
        <f t="shared" si="16"/>
        <v>0</v>
      </c>
    </row>
    <row r="52" spans="1:8">
      <c r="A52" s="199">
        <v>37895</v>
      </c>
      <c r="B52" s="20">
        <f t="shared" si="13"/>
        <v>0</v>
      </c>
      <c r="C52" s="20">
        <f t="shared" si="2"/>
        <v>0</v>
      </c>
      <c r="D52" s="20">
        <f t="shared" si="14"/>
        <v>0</v>
      </c>
      <c r="E52" s="193">
        <f t="shared" si="12"/>
        <v>0</v>
      </c>
      <c r="F52" s="20">
        <f t="shared" si="15"/>
        <v>0</v>
      </c>
      <c r="G52" s="20">
        <f t="shared" si="16"/>
        <v>0</v>
      </c>
    </row>
    <row r="53" spans="1:8">
      <c r="A53" s="199">
        <v>37926</v>
      </c>
      <c r="B53" s="20">
        <f t="shared" si="13"/>
        <v>0</v>
      </c>
      <c r="C53" s="20">
        <f t="shared" si="2"/>
        <v>0</v>
      </c>
      <c r="D53" s="20">
        <f t="shared" si="14"/>
        <v>0</v>
      </c>
      <c r="E53" s="193">
        <f t="shared" si="12"/>
        <v>0</v>
      </c>
      <c r="F53" s="20">
        <f t="shared" si="15"/>
        <v>0</v>
      </c>
      <c r="G53" s="20">
        <f t="shared" si="16"/>
        <v>0</v>
      </c>
    </row>
    <row r="54" spans="1:8">
      <c r="A54" s="199">
        <v>37956</v>
      </c>
      <c r="B54" s="20">
        <f t="shared" si="13"/>
        <v>0</v>
      </c>
      <c r="C54" s="20">
        <f t="shared" si="2"/>
        <v>0</v>
      </c>
      <c r="D54" s="20">
        <f t="shared" si="14"/>
        <v>0</v>
      </c>
      <c r="E54" s="193">
        <f>+E41</f>
        <v>0</v>
      </c>
      <c r="F54" s="20">
        <f t="shared" si="15"/>
        <v>0</v>
      </c>
      <c r="G54" s="20">
        <f t="shared" si="16"/>
        <v>0</v>
      </c>
      <c r="H54" s="20"/>
    </row>
    <row r="55" spans="1:8">
      <c r="B55" s="43">
        <f>SUM(B43:B54)</f>
        <v>0</v>
      </c>
      <c r="C55" s="43">
        <f>SUM(C43:C54)</f>
        <v>0</v>
      </c>
      <c r="D55" s="43">
        <f>SUM(D43:D54)</f>
        <v>0</v>
      </c>
      <c r="E55" s="43">
        <f>SUM(E43:E54)</f>
        <v>0</v>
      </c>
      <c r="F55" s="20"/>
      <c r="G55" s="20"/>
    </row>
    <row r="56" spans="1:8">
      <c r="A56" s="199">
        <v>37987</v>
      </c>
      <c r="B56" s="20">
        <f>ROUND(ROUNDDOWN(+F54,0)*B$4/12,2)</f>
        <v>0</v>
      </c>
      <c r="C56" s="20">
        <f t="shared" si="2"/>
        <v>0</v>
      </c>
      <c r="D56" s="20">
        <f>+D54</f>
        <v>0</v>
      </c>
      <c r="E56" s="193">
        <f t="shared" ref="E56:E66" si="17">+E43</f>
        <v>0</v>
      </c>
      <c r="F56" s="20">
        <f>+F54-C56-E56</f>
        <v>0</v>
      </c>
      <c r="G56" s="20">
        <f>+G54+B56</f>
        <v>0</v>
      </c>
    </row>
    <row r="57" spans="1:8">
      <c r="A57" s="199">
        <v>38018</v>
      </c>
      <c r="B57" s="20">
        <f t="shared" ref="B57:B67" si="18">ROUND(ROUNDDOWN(+F56,0)*B$4/12,2)</f>
        <v>0</v>
      </c>
      <c r="C57" s="20">
        <f t="shared" si="2"/>
        <v>0</v>
      </c>
      <c r="D57" s="20">
        <f t="shared" si="14"/>
        <v>0</v>
      </c>
      <c r="E57" s="193">
        <f t="shared" si="17"/>
        <v>0</v>
      </c>
      <c r="F57" s="20">
        <f t="shared" si="15"/>
        <v>0</v>
      </c>
      <c r="G57" s="20">
        <f t="shared" si="16"/>
        <v>0</v>
      </c>
    </row>
    <row r="58" spans="1:8">
      <c r="A58" s="199">
        <v>38047</v>
      </c>
      <c r="B58" s="20">
        <f t="shared" si="18"/>
        <v>0</v>
      </c>
      <c r="C58" s="20">
        <f t="shared" si="2"/>
        <v>0</v>
      </c>
      <c r="D58" s="20">
        <f t="shared" si="14"/>
        <v>0</v>
      </c>
      <c r="E58" s="193">
        <f t="shared" si="17"/>
        <v>0</v>
      </c>
      <c r="F58" s="20">
        <f t="shared" si="15"/>
        <v>0</v>
      </c>
      <c r="G58" s="20">
        <f t="shared" si="16"/>
        <v>0</v>
      </c>
    </row>
    <row r="59" spans="1:8">
      <c r="A59" s="199">
        <v>38078</v>
      </c>
      <c r="B59" s="20">
        <f t="shared" si="18"/>
        <v>0</v>
      </c>
      <c r="C59" s="20">
        <f t="shared" si="2"/>
        <v>0</v>
      </c>
      <c r="D59" s="20">
        <f>+D58</f>
        <v>0</v>
      </c>
      <c r="E59" s="193">
        <f t="shared" si="17"/>
        <v>0</v>
      </c>
      <c r="F59" s="20">
        <f>+F58-C59-E59</f>
        <v>0</v>
      </c>
      <c r="G59" s="20">
        <f>+G58+B59</f>
        <v>0</v>
      </c>
    </row>
    <row r="60" spans="1:8">
      <c r="A60" s="199">
        <v>38108</v>
      </c>
      <c r="B60" s="20">
        <f t="shared" si="18"/>
        <v>0</v>
      </c>
      <c r="C60" s="20">
        <f t="shared" si="2"/>
        <v>0</v>
      </c>
      <c r="D60" s="20">
        <f t="shared" ref="D60:D67" si="19">+D59</f>
        <v>0</v>
      </c>
      <c r="E60" s="193">
        <f t="shared" si="17"/>
        <v>0</v>
      </c>
      <c r="F60" s="20">
        <f t="shared" ref="F60:F67" si="20">+F59-C60-E60</f>
        <v>0</v>
      </c>
      <c r="G60" s="20">
        <f t="shared" ref="G60:G67" si="21">+G59+B60</f>
        <v>0</v>
      </c>
    </row>
    <row r="61" spans="1:8">
      <c r="A61" s="199">
        <v>38139</v>
      </c>
      <c r="B61" s="20">
        <f t="shared" si="18"/>
        <v>0</v>
      </c>
      <c r="C61" s="20">
        <f t="shared" si="2"/>
        <v>0</v>
      </c>
      <c r="D61" s="20">
        <f t="shared" si="19"/>
        <v>0</v>
      </c>
      <c r="E61" s="193">
        <f t="shared" si="17"/>
        <v>0</v>
      </c>
      <c r="F61" s="20">
        <f t="shared" si="20"/>
        <v>0</v>
      </c>
      <c r="G61" s="20">
        <f t="shared" si="21"/>
        <v>0</v>
      </c>
    </row>
    <row r="62" spans="1:8">
      <c r="A62" s="199">
        <v>38169</v>
      </c>
      <c r="B62" s="20">
        <f t="shared" si="18"/>
        <v>0</v>
      </c>
      <c r="C62" s="20">
        <f t="shared" si="2"/>
        <v>0</v>
      </c>
      <c r="D62" s="20">
        <f t="shared" si="19"/>
        <v>0</v>
      </c>
      <c r="E62" s="193">
        <f t="shared" si="17"/>
        <v>0</v>
      </c>
      <c r="F62" s="20">
        <f t="shared" si="20"/>
        <v>0</v>
      </c>
      <c r="G62" s="20">
        <f t="shared" si="21"/>
        <v>0</v>
      </c>
    </row>
    <row r="63" spans="1:8">
      <c r="A63" s="199">
        <v>38200</v>
      </c>
      <c r="B63" s="20">
        <f t="shared" si="18"/>
        <v>0</v>
      </c>
      <c r="C63" s="20">
        <f t="shared" si="2"/>
        <v>0</v>
      </c>
      <c r="D63" s="20">
        <f t="shared" si="19"/>
        <v>0</v>
      </c>
      <c r="E63" s="193">
        <f t="shared" si="17"/>
        <v>0</v>
      </c>
      <c r="F63" s="20">
        <f t="shared" si="20"/>
        <v>0</v>
      </c>
      <c r="G63" s="20">
        <f t="shared" si="21"/>
        <v>0</v>
      </c>
    </row>
    <row r="64" spans="1:8">
      <c r="A64" s="199">
        <v>38231</v>
      </c>
      <c r="B64" s="20">
        <f t="shared" si="18"/>
        <v>0</v>
      </c>
      <c r="C64" s="20">
        <f t="shared" si="2"/>
        <v>0</v>
      </c>
      <c r="D64" s="20">
        <f t="shared" si="19"/>
        <v>0</v>
      </c>
      <c r="E64" s="193">
        <f t="shared" si="17"/>
        <v>0</v>
      </c>
      <c r="F64" s="20">
        <f t="shared" si="20"/>
        <v>0</v>
      </c>
      <c r="G64" s="20">
        <f t="shared" si="21"/>
        <v>0</v>
      </c>
    </row>
    <row r="65" spans="1:8">
      <c r="A65" s="199">
        <v>38261</v>
      </c>
      <c r="B65" s="20">
        <f t="shared" si="18"/>
        <v>0</v>
      </c>
      <c r="C65" s="20">
        <f t="shared" si="2"/>
        <v>0</v>
      </c>
      <c r="D65" s="20">
        <f t="shared" si="19"/>
        <v>0</v>
      </c>
      <c r="E65" s="193">
        <f t="shared" si="17"/>
        <v>0</v>
      </c>
      <c r="F65" s="20">
        <f t="shared" si="20"/>
        <v>0</v>
      </c>
      <c r="G65" s="20">
        <f t="shared" si="21"/>
        <v>0</v>
      </c>
    </row>
    <row r="66" spans="1:8">
      <c r="A66" s="199">
        <v>38292</v>
      </c>
      <c r="B66" s="20">
        <f t="shared" si="18"/>
        <v>0</v>
      </c>
      <c r="C66" s="20">
        <f t="shared" si="2"/>
        <v>0</v>
      </c>
      <c r="D66" s="20">
        <f t="shared" si="19"/>
        <v>0</v>
      </c>
      <c r="E66" s="193">
        <f t="shared" si="17"/>
        <v>0</v>
      </c>
      <c r="F66" s="20">
        <f t="shared" si="20"/>
        <v>0</v>
      </c>
      <c r="G66" s="20">
        <f t="shared" si="21"/>
        <v>0</v>
      </c>
    </row>
    <row r="67" spans="1:8">
      <c r="A67" s="199">
        <v>38322</v>
      </c>
      <c r="B67" s="20">
        <f t="shared" si="18"/>
        <v>0</v>
      </c>
      <c r="C67" s="20">
        <f t="shared" si="2"/>
        <v>0</v>
      </c>
      <c r="D67" s="20">
        <f t="shared" si="19"/>
        <v>0</v>
      </c>
      <c r="E67" s="193">
        <f>+E54</f>
        <v>0</v>
      </c>
      <c r="F67" s="20">
        <f t="shared" si="20"/>
        <v>0</v>
      </c>
      <c r="G67" s="20">
        <f t="shared" si="21"/>
        <v>0</v>
      </c>
      <c r="H67" s="20"/>
    </row>
    <row r="68" spans="1:8">
      <c r="B68" s="43">
        <f>SUM(B56:B67)</f>
        <v>0</v>
      </c>
      <c r="C68" s="43">
        <f>SUM(C56:C67)</f>
        <v>0</v>
      </c>
      <c r="D68" s="43">
        <f>SUM(D56:D67)</f>
        <v>0</v>
      </c>
      <c r="E68" s="43">
        <f>SUM(E56:E67)</f>
        <v>0</v>
      </c>
      <c r="F68" s="20"/>
      <c r="G68" s="20"/>
    </row>
    <row r="69" spans="1:8">
      <c r="A69" s="199">
        <v>38353</v>
      </c>
      <c r="B69" s="20">
        <f>ROUND(ROUNDDOWN(+F67,0)*B$4/12,2)</f>
        <v>0</v>
      </c>
      <c r="C69" s="20">
        <f t="shared" ref="C69:C80" si="22">+D69-B69</f>
        <v>0</v>
      </c>
      <c r="D69" s="20">
        <f>+D67</f>
        <v>0</v>
      </c>
      <c r="E69" s="193">
        <f t="shared" ref="E69:E79" si="23">+E56</f>
        <v>0</v>
      </c>
      <c r="F69" s="20">
        <f>+F67-C69-E69</f>
        <v>0</v>
      </c>
      <c r="G69" s="20">
        <f>+G67+B69</f>
        <v>0</v>
      </c>
    </row>
    <row r="70" spans="1:8">
      <c r="A70" s="199">
        <v>38384</v>
      </c>
      <c r="B70" s="20">
        <f t="shared" ref="B70:B80" si="24">ROUND(ROUNDDOWN(+F69,0)*B$4/12,2)</f>
        <v>0</v>
      </c>
      <c r="C70" s="20">
        <f t="shared" si="22"/>
        <v>0</v>
      </c>
      <c r="D70" s="20">
        <f>+D69</f>
        <v>0</v>
      </c>
      <c r="E70" s="193">
        <f t="shared" si="23"/>
        <v>0</v>
      </c>
      <c r="F70" s="20">
        <f>+F69-C70-E70</f>
        <v>0</v>
      </c>
      <c r="G70" s="20">
        <f>+G69+B70</f>
        <v>0</v>
      </c>
    </row>
    <row r="71" spans="1:8">
      <c r="A71" s="199">
        <v>38412</v>
      </c>
      <c r="B71" s="20">
        <f t="shared" si="24"/>
        <v>0</v>
      </c>
      <c r="C71" s="20">
        <f t="shared" si="22"/>
        <v>0</v>
      </c>
      <c r="D71" s="20">
        <f>+D70</f>
        <v>0</v>
      </c>
      <c r="E71" s="193">
        <f t="shared" si="23"/>
        <v>0</v>
      </c>
      <c r="F71" s="20">
        <f>+F70-C71-E71</f>
        <v>0</v>
      </c>
      <c r="G71" s="20">
        <f>+G70+B71</f>
        <v>0</v>
      </c>
    </row>
    <row r="72" spans="1:8">
      <c r="A72" s="199">
        <v>38443</v>
      </c>
      <c r="B72" s="20">
        <f t="shared" si="24"/>
        <v>0</v>
      </c>
      <c r="C72" s="20">
        <f t="shared" si="22"/>
        <v>0</v>
      </c>
      <c r="D72" s="20">
        <f>+D71</f>
        <v>0</v>
      </c>
      <c r="E72" s="193">
        <f t="shared" si="23"/>
        <v>0</v>
      </c>
      <c r="F72" s="20">
        <f>+F71-C72-E72</f>
        <v>0</v>
      </c>
      <c r="G72" s="20">
        <f>+G71+B72</f>
        <v>0</v>
      </c>
    </row>
    <row r="73" spans="1:8">
      <c r="A73" s="199">
        <v>38473</v>
      </c>
      <c r="B73" s="20">
        <f t="shared" si="24"/>
        <v>0</v>
      </c>
      <c r="C73" s="20">
        <f t="shared" si="22"/>
        <v>0</v>
      </c>
      <c r="D73" s="20">
        <f t="shared" ref="D73:D80" si="25">+D72</f>
        <v>0</v>
      </c>
      <c r="E73" s="193">
        <f t="shared" si="23"/>
        <v>0</v>
      </c>
      <c r="F73" s="20">
        <f t="shared" ref="F73:F80" si="26">+F72-C73-E73</f>
        <v>0</v>
      </c>
      <c r="G73" s="20">
        <f t="shared" ref="G73:G80" si="27">+G72+B73</f>
        <v>0</v>
      </c>
    </row>
    <row r="74" spans="1:8">
      <c r="A74" s="199">
        <v>38504</v>
      </c>
      <c r="B74" s="20">
        <f t="shared" si="24"/>
        <v>0</v>
      </c>
      <c r="C74" s="20">
        <f t="shared" si="22"/>
        <v>0</v>
      </c>
      <c r="D74" s="20">
        <f t="shared" si="25"/>
        <v>0</v>
      </c>
      <c r="E74" s="193">
        <f t="shared" si="23"/>
        <v>0</v>
      </c>
      <c r="F74" s="20">
        <f t="shared" si="26"/>
        <v>0</v>
      </c>
      <c r="G74" s="20">
        <f t="shared" si="27"/>
        <v>0</v>
      </c>
    </row>
    <row r="75" spans="1:8">
      <c r="A75" s="199">
        <v>38534</v>
      </c>
      <c r="B75" s="20">
        <f t="shared" si="24"/>
        <v>0</v>
      </c>
      <c r="C75" s="20">
        <f t="shared" si="22"/>
        <v>0</v>
      </c>
      <c r="D75" s="20">
        <f t="shared" si="25"/>
        <v>0</v>
      </c>
      <c r="E75" s="193">
        <f t="shared" si="23"/>
        <v>0</v>
      </c>
      <c r="F75" s="20">
        <f t="shared" si="26"/>
        <v>0</v>
      </c>
      <c r="G75" s="20">
        <f t="shared" si="27"/>
        <v>0</v>
      </c>
    </row>
    <row r="76" spans="1:8">
      <c r="A76" s="199">
        <v>38565</v>
      </c>
      <c r="B76" s="20">
        <f t="shared" si="24"/>
        <v>0</v>
      </c>
      <c r="C76" s="20">
        <f t="shared" si="22"/>
        <v>0</v>
      </c>
      <c r="D76" s="20">
        <f t="shared" si="25"/>
        <v>0</v>
      </c>
      <c r="E76" s="193">
        <f t="shared" si="23"/>
        <v>0</v>
      </c>
      <c r="F76" s="20">
        <f t="shared" si="26"/>
        <v>0</v>
      </c>
      <c r="G76" s="20">
        <f t="shared" si="27"/>
        <v>0</v>
      </c>
    </row>
    <row r="77" spans="1:8">
      <c r="A77" s="199">
        <v>38596</v>
      </c>
      <c r="B77" s="20">
        <f t="shared" si="24"/>
        <v>0</v>
      </c>
      <c r="C77" s="20">
        <f t="shared" si="22"/>
        <v>0</v>
      </c>
      <c r="D77" s="20">
        <f t="shared" si="25"/>
        <v>0</v>
      </c>
      <c r="E77" s="193">
        <f t="shared" si="23"/>
        <v>0</v>
      </c>
      <c r="F77" s="20">
        <f t="shared" si="26"/>
        <v>0</v>
      </c>
      <c r="G77" s="20">
        <f t="shared" si="27"/>
        <v>0</v>
      </c>
    </row>
    <row r="78" spans="1:8">
      <c r="A78" s="199">
        <v>38626</v>
      </c>
      <c r="B78" s="20">
        <f t="shared" si="24"/>
        <v>0</v>
      </c>
      <c r="C78" s="20">
        <f t="shared" si="22"/>
        <v>0</v>
      </c>
      <c r="D78" s="20">
        <f t="shared" si="25"/>
        <v>0</v>
      </c>
      <c r="E78" s="193">
        <f t="shared" si="23"/>
        <v>0</v>
      </c>
      <c r="F78" s="20">
        <f t="shared" si="26"/>
        <v>0</v>
      </c>
      <c r="G78" s="20">
        <f t="shared" si="27"/>
        <v>0</v>
      </c>
    </row>
    <row r="79" spans="1:8">
      <c r="A79" s="199">
        <v>38657</v>
      </c>
      <c r="B79" s="20">
        <f t="shared" si="24"/>
        <v>0</v>
      </c>
      <c r="C79" s="20">
        <f t="shared" si="22"/>
        <v>0</v>
      </c>
      <c r="D79" s="20">
        <f t="shared" si="25"/>
        <v>0</v>
      </c>
      <c r="E79" s="193">
        <f t="shared" si="23"/>
        <v>0</v>
      </c>
      <c r="F79" s="20">
        <f t="shared" si="26"/>
        <v>0</v>
      </c>
      <c r="G79" s="20">
        <f t="shared" si="27"/>
        <v>0</v>
      </c>
    </row>
    <row r="80" spans="1:8">
      <c r="A80" s="199">
        <v>38687</v>
      </c>
      <c r="B80" s="20">
        <f t="shared" si="24"/>
        <v>0</v>
      </c>
      <c r="C80" s="20">
        <f t="shared" si="22"/>
        <v>0</v>
      </c>
      <c r="D80" s="20">
        <f t="shared" si="25"/>
        <v>0</v>
      </c>
      <c r="E80" s="193">
        <f>+E67</f>
        <v>0</v>
      </c>
      <c r="F80" s="20">
        <f t="shared" si="26"/>
        <v>0</v>
      </c>
      <c r="G80" s="20">
        <f t="shared" si="27"/>
        <v>0</v>
      </c>
      <c r="H80" s="20"/>
    </row>
    <row r="81" spans="1:11">
      <c r="B81" s="43">
        <f>SUM(B69:B80)</f>
        <v>0</v>
      </c>
      <c r="C81" s="43">
        <f>SUM(C69:C80)</f>
        <v>0</v>
      </c>
      <c r="D81" s="43">
        <f>SUM(D69:D80)</f>
        <v>0</v>
      </c>
      <c r="E81" s="43">
        <f>SUM(E69:E80)</f>
        <v>0</v>
      </c>
      <c r="F81" s="20"/>
      <c r="G81" s="20"/>
    </row>
    <row r="82" spans="1:11">
      <c r="A82" s="199">
        <v>38718</v>
      </c>
      <c r="B82" s="20">
        <f>ROUND(ROUNDDOWN(+F80,0)*B$4/12,2)</f>
        <v>0</v>
      </c>
      <c r="C82" s="20">
        <f t="shared" ref="C82:C93" si="28">+D82-B82</f>
        <v>0</v>
      </c>
      <c r="D82" s="20">
        <f>+D80</f>
        <v>0</v>
      </c>
      <c r="E82" s="193">
        <f t="shared" ref="E82:E92" si="29">+E69</f>
        <v>0</v>
      </c>
      <c r="F82" s="20">
        <f>+F80-C82-E82</f>
        <v>0</v>
      </c>
      <c r="G82" s="20">
        <f>+G80+B82</f>
        <v>0</v>
      </c>
    </row>
    <row r="83" spans="1:11">
      <c r="A83" s="199">
        <v>38749</v>
      </c>
      <c r="B83" s="20">
        <f t="shared" ref="B83:B93" si="30">ROUND(ROUNDDOWN(+F82,0)*B$4/12,2)</f>
        <v>0</v>
      </c>
      <c r="C83" s="20">
        <f t="shared" si="28"/>
        <v>0</v>
      </c>
      <c r="D83" s="20">
        <f>+D82</f>
        <v>0</v>
      </c>
      <c r="E83" s="193">
        <f t="shared" si="29"/>
        <v>0</v>
      </c>
      <c r="F83" s="20">
        <f>+F82-C83-E83</f>
        <v>0</v>
      </c>
      <c r="G83" s="20">
        <f>+G82+B83</f>
        <v>0</v>
      </c>
      <c r="K83" s="20"/>
    </row>
    <row r="84" spans="1:11">
      <c r="A84" s="199">
        <v>38777</v>
      </c>
      <c r="B84" s="20">
        <f t="shared" si="30"/>
        <v>0</v>
      </c>
      <c r="C84" s="20">
        <f t="shared" si="28"/>
        <v>0</v>
      </c>
      <c r="D84" s="20">
        <f>+D83</f>
        <v>0</v>
      </c>
      <c r="E84" s="193">
        <f t="shared" si="29"/>
        <v>0</v>
      </c>
      <c r="F84" s="20">
        <f>+F83-C84-E84</f>
        <v>0</v>
      </c>
      <c r="G84" s="20">
        <f>+G83+B84</f>
        <v>0</v>
      </c>
    </row>
    <row r="85" spans="1:11">
      <c r="A85" s="199">
        <v>38808</v>
      </c>
      <c r="B85" s="20">
        <f t="shared" si="30"/>
        <v>0</v>
      </c>
      <c r="C85" s="20">
        <f t="shared" si="28"/>
        <v>0</v>
      </c>
      <c r="D85" s="20">
        <f>+D84</f>
        <v>0</v>
      </c>
      <c r="E85" s="193">
        <f t="shared" si="29"/>
        <v>0</v>
      </c>
      <c r="F85" s="20">
        <f>+F84-C85-E85</f>
        <v>0</v>
      </c>
      <c r="G85" s="20">
        <f>+G84+B85</f>
        <v>0</v>
      </c>
    </row>
    <row r="86" spans="1:11">
      <c r="A86" s="199">
        <v>38838</v>
      </c>
      <c r="B86" s="20">
        <f t="shared" si="30"/>
        <v>0</v>
      </c>
      <c r="C86" s="20">
        <f t="shared" si="28"/>
        <v>0</v>
      </c>
      <c r="D86" s="20">
        <f t="shared" ref="D86:D93" si="31">+D85</f>
        <v>0</v>
      </c>
      <c r="E86" s="193">
        <f t="shared" si="29"/>
        <v>0</v>
      </c>
      <c r="F86" s="20">
        <f t="shared" ref="F86:F93" si="32">+F85-C86-E86</f>
        <v>0</v>
      </c>
      <c r="G86" s="20">
        <f t="shared" ref="G86:G93" si="33">+G85+B86</f>
        <v>0</v>
      </c>
    </row>
    <row r="87" spans="1:11">
      <c r="A87" s="199">
        <v>38869</v>
      </c>
      <c r="B87" s="20">
        <f t="shared" si="30"/>
        <v>0</v>
      </c>
      <c r="C87" s="20">
        <f t="shared" si="28"/>
        <v>0</v>
      </c>
      <c r="D87" s="20">
        <f t="shared" si="31"/>
        <v>0</v>
      </c>
      <c r="E87" s="193">
        <f t="shared" si="29"/>
        <v>0</v>
      </c>
      <c r="F87" s="20">
        <f t="shared" si="32"/>
        <v>0</v>
      </c>
      <c r="G87" s="20">
        <f t="shared" si="33"/>
        <v>0</v>
      </c>
    </row>
    <row r="88" spans="1:11">
      <c r="A88" s="199">
        <v>38899</v>
      </c>
      <c r="B88" s="20">
        <f t="shared" si="30"/>
        <v>0</v>
      </c>
      <c r="C88" s="20">
        <f t="shared" si="28"/>
        <v>0</v>
      </c>
      <c r="D88" s="20">
        <f t="shared" si="31"/>
        <v>0</v>
      </c>
      <c r="E88" s="193">
        <f t="shared" si="29"/>
        <v>0</v>
      </c>
      <c r="F88" s="20">
        <f t="shared" si="32"/>
        <v>0</v>
      </c>
      <c r="G88" s="20">
        <f t="shared" si="33"/>
        <v>0</v>
      </c>
    </row>
    <row r="89" spans="1:11">
      <c r="A89" s="199">
        <v>38930</v>
      </c>
      <c r="B89" s="20">
        <f t="shared" si="30"/>
        <v>0</v>
      </c>
      <c r="C89" s="20">
        <f t="shared" si="28"/>
        <v>0</v>
      </c>
      <c r="D89" s="20">
        <f t="shared" si="31"/>
        <v>0</v>
      </c>
      <c r="E89" s="193">
        <f t="shared" si="29"/>
        <v>0</v>
      </c>
      <c r="F89" s="20">
        <f t="shared" si="32"/>
        <v>0</v>
      </c>
      <c r="G89" s="20">
        <f t="shared" si="33"/>
        <v>0</v>
      </c>
    </row>
    <row r="90" spans="1:11">
      <c r="A90" s="199">
        <v>38961</v>
      </c>
      <c r="B90" s="20">
        <f t="shared" si="30"/>
        <v>0</v>
      </c>
      <c r="C90" s="20">
        <f t="shared" si="28"/>
        <v>0</v>
      </c>
      <c r="D90" s="20">
        <f t="shared" si="31"/>
        <v>0</v>
      </c>
      <c r="E90" s="193">
        <f t="shared" si="29"/>
        <v>0</v>
      </c>
      <c r="F90" s="20">
        <f t="shared" si="32"/>
        <v>0</v>
      </c>
      <c r="G90" s="20">
        <f t="shared" si="33"/>
        <v>0</v>
      </c>
    </row>
    <row r="91" spans="1:11">
      <c r="A91" s="199">
        <v>38991</v>
      </c>
      <c r="B91" s="20">
        <f t="shared" si="30"/>
        <v>0</v>
      </c>
      <c r="C91" s="20">
        <f t="shared" si="28"/>
        <v>0</v>
      </c>
      <c r="D91" s="20">
        <f t="shared" si="31"/>
        <v>0</v>
      </c>
      <c r="E91" s="193">
        <f t="shared" si="29"/>
        <v>0</v>
      </c>
      <c r="F91" s="20">
        <f t="shared" si="32"/>
        <v>0</v>
      </c>
      <c r="G91" s="20">
        <f t="shared" si="33"/>
        <v>0</v>
      </c>
    </row>
    <row r="92" spans="1:11">
      <c r="A92" s="199">
        <v>39022</v>
      </c>
      <c r="B92" s="20">
        <f t="shared" si="30"/>
        <v>0</v>
      </c>
      <c r="C92" s="20">
        <f t="shared" si="28"/>
        <v>0</v>
      </c>
      <c r="D92" s="20">
        <f t="shared" si="31"/>
        <v>0</v>
      </c>
      <c r="E92" s="193">
        <f t="shared" si="29"/>
        <v>0</v>
      </c>
      <c r="F92" s="20">
        <f t="shared" si="32"/>
        <v>0</v>
      </c>
      <c r="G92" s="20">
        <f t="shared" si="33"/>
        <v>0</v>
      </c>
    </row>
    <row r="93" spans="1:11">
      <c r="A93" s="199">
        <v>39052</v>
      </c>
      <c r="B93" s="20">
        <f t="shared" si="30"/>
        <v>0</v>
      </c>
      <c r="C93" s="20">
        <f t="shared" si="28"/>
        <v>0</v>
      </c>
      <c r="D93" s="20">
        <f t="shared" si="31"/>
        <v>0</v>
      </c>
      <c r="E93" s="193">
        <f>+E80</f>
        <v>0</v>
      </c>
      <c r="F93" s="20">
        <f t="shared" si="32"/>
        <v>0</v>
      </c>
      <c r="G93" s="20">
        <f t="shared" si="33"/>
        <v>0</v>
      </c>
      <c r="H93" s="20"/>
    </row>
    <row r="94" spans="1:11">
      <c r="B94" s="43">
        <f>SUM(B82:B93)</f>
        <v>0</v>
      </c>
      <c r="C94" s="43">
        <f>SUM(C82:C93)</f>
        <v>0</v>
      </c>
      <c r="D94" s="43">
        <f>SUM(D82:D93)</f>
        <v>0</v>
      </c>
      <c r="E94" s="43">
        <f>SUM(E82:E93)</f>
        <v>0</v>
      </c>
      <c r="F94" s="20"/>
      <c r="G94" s="20"/>
    </row>
    <row r="95" spans="1:11">
      <c r="A95" s="199">
        <v>39083</v>
      </c>
      <c r="B95" s="20">
        <f>ROUND(ROUNDDOWN(+F93,0)*B$4/12,2)</f>
        <v>0</v>
      </c>
      <c r="C95" s="20">
        <f t="shared" ref="C95:C106" si="34">+D95-B95</f>
        <v>0</v>
      </c>
      <c r="D95" s="20">
        <f>+D93</f>
        <v>0</v>
      </c>
      <c r="E95" s="193">
        <f t="shared" ref="E95:E105" si="35">+E82</f>
        <v>0</v>
      </c>
      <c r="F95" s="20">
        <f>+F93-C95-E95</f>
        <v>0</v>
      </c>
      <c r="G95" s="20">
        <f>+G93+B95</f>
        <v>0</v>
      </c>
    </row>
    <row r="96" spans="1:11">
      <c r="A96" s="199">
        <v>39114</v>
      </c>
      <c r="B96" s="20">
        <f t="shared" ref="B96:B106" si="36">ROUND(ROUNDDOWN(+F95,0)*B$4/12,2)</f>
        <v>0</v>
      </c>
      <c r="C96" s="20">
        <f t="shared" si="34"/>
        <v>0</v>
      </c>
      <c r="D96" s="20">
        <f>+D95</f>
        <v>0</v>
      </c>
      <c r="E96" s="193">
        <f t="shared" si="35"/>
        <v>0</v>
      </c>
      <c r="F96" s="20">
        <f>+F95-C96-E96</f>
        <v>0</v>
      </c>
      <c r="G96" s="20">
        <f>+G95+B96</f>
        <v>0</v>
      </c>
    </row>
    <row r="97" spans="1:8">
      <c r="A97" s="199">
        <v>39142</v>
      </c>
      <c r="B97" s="20">
        <f t="shared" si="36"/>
        <v>0</v>
      </c>
      <c r="C97" s="20">
        <f t="shared" si="34"/>
        <v>0</v>
      </c>
      <c r="D97" s="20">
        <f>+D96</f>
        <v>0</v>
      </c>
      <c r="E97" s="193">
        <f t="shared" si="35"/>
        <v>0</v>
      </c>
      <c r="F97" s="20">
        <f>+F96-C97-E97</f>
        <v>0</v>
      </c>
      <c r="G97" s="20">
        <f>+G96+B97</f>
        <v>0</v>
      </c>
    </row>
    <row r="98" spans="1:8">
      <c r="A98" s="199">
        <v>39173</v>
      </c>
      <c r="B98" s="20">
        <f t="shared" si="36"/>
        <v>0</v>
      </c>
      <c r="C98" s="20">
        <f t="shared" si="34"/>
        <v>0</v>
      </c>
      <c r="D98" s="20">
        <f>+D97</f>
        <v>0</v>
      </c>
      <c r="E98" s="193">
        <f t="shared" si="35"/>
        <v>0</v>
      </c>
      <c r="F98" s="20">
        <f>+F97-C98-E98</f>
        <v>0</v>
      </c>
      <c r="G98" s="20">
        <f>+G97+B98</f>
        <v>0</v>
      </c>
    </row>
    <row r="99" spans="1:8">
      <c r="A99" s="199">
        <v>39203</v>
      </c>
      <c r="B99" s="20">
        <f t="shared" si="36"/>
        <v>0</v>
      </c>
      <c r="C99" s="20">
        <f t="shared" si="34"/>
        <v>0</v>
      </c>
      <c r="D99" s="20">
        <f t="shared" ref="D99:D106" si="37">+D98</f>
        <v>0</v>
      </c>
      <c r="E99" s="193">
        <f t="shared" si="35"/>
        <v>0</v>
      </c>
      <c r="F99" s="20">
        <f t="shared" ref="F99:F106" si="38">+F98-C99-E99</f>
        <v>0</v>
      </c>
      <c r="G99" s="20">
        <f t="shared" ref="G99:G106" si="39">+G98+B99</f>
        <v>0</v>
      </c>
    </row>
    <row r="100" spans="1:8">
      <c r="A100" s="199">
        <v>39234</v>
      </c>
      <c r="B100" s="20">
        <f t="shared" si="36"/>
        <v>0</v>
      </c>
      <c r="C100" s="20">
        <f t="shared" si="34"/>
        <v>0</v>
      </c>
      <c r="D100" s="20">
        <f t="shared" si="37"/>
        <v>0</v>
      </c>
      <c r="E100" s="193">
        <f t="shared" si="35"/>
        <v>0</v>
      </c>
      <c r="F100" s="20">
        <f t="shared" si="38"/>
        <v>0</v>
      </c>
      <c r="G100" s="20">
        <f t="shared" si="39"/>
        <v>0</v>
      </c>
    </row>
    <row r="101" spans="1:8">
      <c r="A101" s="199">
        <v>39264</v>
      </c>
      <c r="B101" s="20">
        <f t="shared" si="36"/>
        <v>0</v>
      </c>
      <c r="C101" s="20">
        <f t="shared" si="34"/>
        <v>0</v>
      </c>
      <c r="D101" s="20">
        <f t="shared" si="37"/>
        <v>0</v>
      </c>
      <c r="E101" s="193">
        <f t="shared" si="35"/>
        <v>0</v>
      </c>
      <c r="F101" s="20">
        <f t="shared" si="38"/>
        <v>0</v>
      </c>
      <c r="G101" s="20">
        <f t="shared" si="39"/>
        <v>0</v>
      </c>
    </row>
    <row r="102" spans="1:8">
      <c r="A102" s="199">
        <v>39295</v>
      </c>
      <c r="B102" s="20">
        <f t="shared" si="36"/>
        <v>0</v>
      </c>
      <c r="C102" s="20">
        <f t="shared" si="34"/>
        <v>0</v>
      </c>
      <c r="D102" s="20">
        <f t="shared" si="37"/>
        <v>0</v>
      </c>
      <c r="E102" s="193">
        <f t="shared" si="35"/>
        <v>0</v>
      </c>
      <c r="F102" s="20">
        <f t="shared" si="38"/>
        <v>0</v>
      </c>
      <c r="G102" s="20">
        <f t="shared" si="39"/>
        <v>0</v>
      </c>
    </row>
    <row r="103" spans="1:8">
      <c r="A103" s="199">
        <v>39326</v>
      </c>
      <c r="B103" s="20">
        <f t="shared" si="36"/>
        <v>0</v>
      </c>
      <c r="C103" s="20">
        <f t="shared" si="34"/>
        <v>0</v>
      </c>
      <c r="D103" s="20">
        <f t="shared" si="37"/>
        <v>0</v>
      </c>
      <c r="E103" s="193">
        <f t="shared" si="35"/>
        <v>0</v>
      </c>
      <c r="F103" s="20">
        <f t="shared" si="38"/>
        <v>0</v>
      </c>
      <c r="G103" s="20">
        <f t="shared" si="39"/>
        <v>0</v>
      </c>
    </row>
    <row r="104" spans="1:8">
      <c r="A104" s="199">
        <v>39356</v>
      </c>
      <c r="B104" s="20">
        <f t="shared" si="36"/>
        <v>0</v>
      </c>
      <c r="C104" s="20">
        <f t="shared" si="34"/>
        <v>0</v>
      </c>
      <c r="D104" s="20">
        <f t="shared" si="37"/>
        <v>0</v>
      </c>
      <c r="E104" s="193">
        <f t="shared" si="35"/>
        <v>0</v>
      </c>
      <c r="F104" s="20">
        <f t="shared" si="38"/>
        <v>0</v>
      </c>
      <c r="G104" s="20">
        <f t="shared" si="39"/>
        <v>0</v>
      </c>
    </row>
    <row r="105" spans="1:8">
      <c r="A105" s="199">
        <v>39387</v>
      </c>
      <c r="B105" s="20">
        <f t="shared" si="36"/>
        <v>0</v>
      </c>
      <c r="C105" s="20">
        <f t="shared" si="34"/>
        <v>0</v>
      </c>
      <c r="D105" s="20">
        <f t="shared" si="37"/>
        <v>0</v>
      </c>
      <c r="E105" s="193">
        <f t="shared" si="35"/>
        <v>0</v>
      </c>
      <c r="F105" s="20">
        <f t="shared" si="38"/>
        <v>0</v>
      </c>
      <c r="G105" s="20">
        <f t="shared" si="39"/>
        <v>0</v>
      </c>
    </row>
    <row r="106" spans="1:8">
      <c r="A106" s="199">
        <v>39417</v>
      </c>
      <c r="B106" s="20">
        <f t="shared" si="36"/>
        <v>0</v>
      </c>
      <c r="C106" s="20">
        <f t="shared" si="34"/>
        <v>0</v>
      </c>
      <c r="D106" s="20">
        <f t="shared" si="37"/>
        <v>0</v>
      </c>
      <c r="E106" s="193">
        <f>+E93</f>
        <v>0</v>
      </c>
      <c r="F106" s="20">
        <f t="shared" si="38"/>
        <v>0</v>
      </c>
      <c r="G106" s="20">
        <f t="shared" si="39"/>
        <v>0</v>
      </c>
      <c r="H106" s="20"/>
    </row>
    <row r="107" spans="1:8">
      <c r="B107" s="43">
        <f>SUM(B95:B106)</f>
        <v>0</v>
      </c>
      <c r="C107" s="43">
        <f>SUM(C95:C106)</f>
        <v>0</v>
      </c>
      <c r="D107" s="43">
        <f>SUM(D95:D106)</f>
        <v>0</v>
      </c>
      <c r="E107" s="43">
        <f>SUM(E95:E106)</f>
        <v>0</v>
      </c>
      <c r="F107" s="20"/>
      <c r="G107" s="20"/>
    </row>
    <row r="108" spans="1:8">
      <c r="A108" s="199">
        <v>39448</v>
      </c>
      <c r="B108" s="20">
        <f>ROUND(ROUNDDOWN(+F106,0)*B$4/12,2)</f>
        <v>0</v>
      </c>
      <c r="C108" s="20">
        <f t="shared" ref="C108:C119" si="40">+D108-B108</f>
        <v>0</v>
      </c>
      <c r="D108" s="20">
        <f>+D106</f>
        <v>0</v>
      </c>
      <c r="E108" s="193">
        <f t="shared" ref="E108:E118" si="41">+E95</f>
        <v>0</v>
      </c>
      <c r="F108" s="20">
        <f>+F106-C108-E108</f>
        <v>0</v>
      </c>
      <c r="G108" s="20">
        <f>+G106+B108</f>
        <v>0</v>
      </c>
    </row>
    <row r="109" spans="1:8">
      <c r="A109" s="199">
        <v>39479</v>
      </c>
      <c r="B109" s="20">
        <f t="shared" ref="B109:B119" si="42">ROUND(ROUNDDOWN(+F108,0)*B$4/12,2)</f>
        <v>0</v>
      </c>
      <c r="C109" s="20">
        <f t="shared" si="40"/>
        <v>0</v>
      </c>
      <c r="D109" s="20">
        <f>+D108</f>
        <v>0</v>
      </c>
      <c r="E109" s="193">
        <f t="shared" si="41"/>
        <v>0</v>
      </c>
      <c r="F109" s="20">
        <f>+F108-C109-E109</f>
        <v>0</v>
      </c>
      <c r="G109" s="20">
        <f>+G108+B109</f>
        <v>0</v>
      </c>
    </row>
    <row r="110" spans="1:8">
      <c r="A110" s="199">
        <v>39508</v>
      </c>
      <c r="B110" s="20">
        <f t="shared" si="42"/>
        <v>0</v>
      </c>
      <c r="C110" s="20">
        <f t="shared" si="40"/>
        <v>0</v>
      </c>
      <c r="D110" s="20">
        <f>+D109</f>
        <v>0</v>
      </c>
      <c r="E110" s="193">
        <f t="shared" si="41"/>
        <v>0</v>
      </c>
      <c r="F110" s="20">
        <f>+F109-C110-E110</f>
        <v>0</v>
      </c>
      <c r="G110" s="20">
        <f>+G109+B110</f>
        <v>0</v>
      </c>
    </row>
    <row r="111" spans="1:8">
      <c r="A111" s="199">
        <v>39539</v>
      </c>
      <c r="B111" s="20">
        <f t="shared" si="42"/>
        <v>0</v>
      </c>
      <c r="C111" s="20">
        <f t="shared" si="40"/>
        <v>0</v>
      </c>
      <c r="D111" s="20">
        <f>+D110</f>
        <v>0</v>
      </c>
      <c r="E111" s="193">
        <f t="shared" si="41"/>
        <v>0</v>
      </c>
      <c r="F111" s="20">
        <f>+F110-C111-E111</f>
        <v>0</v>
      </c>
      <c r="G111" s="20">
        <f>+G110+B111</f>
        <v>0</v>
      </c>
    </row>
    <row r="112" spans="1:8">
      <c r="A112" s="199">
        <v>39569</v>
      </c>
      <c r="B112" s="20">
        <f t="shared" si="42"/>
        <v>0</v>
      </c>
      <c r="C112" s="20">
        <f t="shared" si="40"/>
        <v>0</v>
      </c>
      <c r="D112" s="20">
        <f t="shared" ref="D112:D119" si="43">+D111</f>
        <v>0</v>
      </c>
      <c r="E112" s="193">
        <f t="shared" si="41"/>
        <v>0</v>
      </c>
      <c r="F112" s="20">
        <f t="shared" ref="F112:F119" si="44">+F111-C112-E112</f>
        <v>0</v>
      </c>
      <c r="G112" s="20">
        <f t="shared" ref="G112:G119" si="45">+G111+B112</f>
        <v>0</v>
      </c>
    </row>
    <row r="113" spans="1:8">
      <c r="A113" s="199">
        <v>39600</v>
      </c>
      <c r="B113" s="20">
        <f t="shared" si="42"/>
        <v>0</v>
      </c>
      <c r="C113" s="20">
        <f t="shared" si="40"/>
        <v>0</v>
      </c>
      <c r="D113" s="20">
        <f t="shared" si="43"/>
        <v>0</v>
      </c>
      <c r="E113" s="193">
        <f t="shared" si="41"/>
        <v>0</v>
      </c>
      <c r="F113" s="20">
        <f t="shared" si="44"/>
        <v>0</v>
      </c>
      <c r="G113" s="20">
        <f t="shared" si="45"/>
        <v>0</v>
      </c>
    </row>
    <row r="114" spans="1:8">
      <c r="A114" s="199">
        <v>39630</v>
      </c>
      <c r="B114" s="20">
        <f t="shared" si="42"/>
        <v>0</v>
      </c>
      <c r="C114" s="20">
        <f t="shared" si="40"/>
        <v>0</v>
      </c>
      <c r="D114" s="20">
        <f t="shared" si="43"/>
        <v>0</v>
      </c>
      <c r="E114" s="193">
        <f t="shared" si="41"/>
        <v>0</v>
      </c>
      <c r="F114" s="20">
        <f t="shared" si="44"/>
        <v>0</v>
      </c>
      <c r="G114" s="20">
        <f t="shared" si="45"/>
        <v>0</v>
      </c>
    </row>
    <row r="115" spans="1:8">
      <c r="A115" s="199">
        <v>39661</v>
      </c>
      <c r="B115" s="20">
        <f t="shared" si="42"/>
        <v>0</v>
      </c>
      <c r="C115" s="20">
        <f t="shared" si="40"/>
        <v>0</v>
      </c>
      <c r="D115" s="20">
        <f t="shared" si="43"/>
        <v>0</v>
      </c>
      <c r="E115" s="193">
        <f t="shared" si="41"/>
        <v>0</v>
      </c>
      <c r="F115" s="20">
        <f t="shared" si="44"/>
        <v>0</v>
      </c>
      <c r="G115" s="20">
        <f t="shared" si="45"/>
        <v>0</v>
      </c>
    </row>
    <row r="116" spans="1:8">
      <c r="A116" s="199">
        <v>39692</v>
      </c>
      <c r="B116" s="20">
        <f t="shared" si="42"/>
        <v>0</v>
      </c>
      <c r="C116" s="20">
        <f t="shared" si="40"/>
        <v>0</v>
      </c>
      <c r="D116" s="20">
        <f t="shared" si="43"/>
        <v>0</v>
      </c>
      <c r="E116" s="193">
        <f t="shared" si="41"/>
        <v>0</v>
      </c>
      <c r="F116" s="20">
        <f t="shared" si="44"/>
        <v>0</v>
      </c>
      <c r="G116" s="20">
        <f t="shared" si="45"/>
        <v>0</v>
      </c>
    </row>
    <row r="117" spans="1:8">
      <c r="A117" s="199">
        <v>39722</v>
      </c>
      <c r="B117" s="20">
        <f t="shared" si="42"/>
        <v>0</v>
      </c>
      <c r="C117" s="20">
        <f t="shared" si="40"/>
        <v>0</v>
      </c>
      <c r="D117" s="20">
        <f t="shared" si="43"/>
        <v>0</v>
      </c>
      <c r="E117" s="193">
        <f t="shared" si="41"/>
        <v>0</v>
      </c>
      <c r="F117" s="20">
        <f t="shared" si="44"/>
        <v>0</v>
      </c>
      <c r="G117" s="20">
        <f t="shared" si="45"/>
        <v>0</v>
      </c>
    </row>
    <row r="118" spans="1:8">
      <c r="A118" s="199">
        <v>39753</v>
      </c>
      <c r="B118" s="20">
        <f t="shared" si="42"/>
        <v>0</v>
      </c>
      <c r="C118" s="20">
        <f t="shared" si="40"/>
        <v>0</v>
      </c>
      <c r="D118" s="20">
        <f t="shared" si="43"/>
        <v>0</v>
      </c>
      <c r="E118" s="193">
        <f t="shared" si="41"/>
        <v>0</v>
      </c>
      <c r="F118" s="20">
        <f t="shared" si="44"/>
        <v>0</v>
      </c>
      <c r="G118" s="20">
        <f t="shared" si="45"/>
        <v>0</v>
      </c>
    </row>
    <row r="119" spans="1:8">
      <c r="A119" s="199">
        <v>39783</v>
      </c>
      <c r="B119" s="20">
        <f t="shared" si="42"/>
        <v>0</v>
      </c>
      <c r="C119" s="20">
        <f t="shared" si="40"/>
        <v>0</v>
      </c>
      <c r="D119" s="20">
        <f t="shared" si="43"/>
        <v>0</v>
      </c>
      <c r="E119" s="193">
        <f>+E106</f>
        <v>0</v>
      </c>
      <c r="F119" s="20">
        <f t="shared" si="44"/>
        <v>0</v>
      </c>
      <c r="G119" s="20">
        <f t="shared" si="45"/>
        <v>0</v>
      </c>
      <c r="H119" s="20"/>
    </row>
    <row r="120" spans="1:8">
      <c r="B120" s="43">
        <f>SUM(B108:B119)</f>
        <v>0</v>
      </c>
      <c r="C120" s="43">
        <f>SUM(C108:C119)</f>
        <v>0</v>
      </c>
      <c r="D120" s="43">
        <f>SUM(D108:D119)</f>
        <v>0</v>
      </c>
      <c r="E120" s="43">
        <f>SUM(E108:E119)</f>
        <v>0</v>
      </c>
      <c r="F120" s="20"/>
      <c r="G120" s="20"/>
    </row>
    <row r="121" spans="1:8">
      <c r="A121" s="199">
        <v>39814</v>
      </c>
      <c r="B121" s="20">
        <f>ROUND(ROUNDDOWN(+F119,0)*B$4/12,2)</f>
        <v>0</v>
      </c>
      <c r="C121" s="20">
        <f t="shared" ref="C121:C132" si="46">+D121-B121</f>
        <v>0</v>
      </c>
      <c r="D121" s="20">
        <f>+D119</f>
        <v>0</v>
      </c>
      <c r="E121" s="193">
        <f t="shared" ref="E121:E131" si="47">+E108</f>
        <v>0</v>
      </c>
      <c r="F121" s="20">
        <f>+F119-C121-E121</f>
        <v>0</v>
      </c>
      <c r="G121" s="20">
        <f>+G119+B121</f>
        <v>0</v>
      </c>
    </row>
    <row r="122" spans="1:8">
      <c r="A122" s="199">
        <v>39845</v>
      </c>
      <c r="B122" s="20">
        <f t="shared" ref="B122:B132" si="48">ROUND(ROUNDDOWN(+F121,0)*B$4/12,2)</f>
        <v>0</v>
      </c>
      <c r="C122" s="20">
        <f t="shared" si="46"/>
        <v>0</v>
      </c>
      <c r="D122" s="20">
        <f>+D121</f>
        <v>0</v>
      </c>
      <c r="E122" s="193">
        <f t="shared" si="47"/>
        <v>0</v>
      </c>
      <c r="F122" s="20">
        <f>+F121-C122-E122</f>
        <v>0</v>
      </c>
      <c r="G122" s="20">
        <f>+G121+B122</f>
        <v>0</v>
      </c>
    </row>
    <row r="123" spans="1:8">
      <c r="A123" s="199">
        <v>39873</v>
      </c>
      <c r="B123" s="20">
        <f t="shared" si="48"/>
        <v>0</v>
      </c>
      <c r="C123" s="20">
        <f t="shared" si="46"/>
        <v>0</v>
      </c>
      <c r="D123" s="20">
        <f>+D122</f>
        <v>0</v>
      </c>
      <c r="E123" s="193">
        <f t="shared" si="47"/>
        <v>0</v>
      </c>
      <c r="F123" s="20">
        <f>+F122-C123-E123</f>
        <v>0</v>
      </c>
      <c r="G123" s="20">
        <f>+G122+B123</f>
        <v>0</v>
      </c>
    </row>
    <row r="124" spans="1:8">
      <c r="A124" s="199">
        <v>39904</v>
      </c>
      <c r="B124" s="20">
        <f t="shared" si="48"/>
        <v>0</v>
      </c>
      <c r="C124" s="20">
        <f t="shared" si="46"/>
        <v>0</v>
      </c>
      <c r="D124" s="20">
        <f>+D123</f>
        <v>0</v>
      </c>
      <c r="E124" s="193">
        <f t="shared" si="47"/>
        <v>0</v>
      </c>
      <c r="F124" s="20">
        <f>+F123-C124-E124</f>
        <v>0</v>
      </c>
      <c r="G124" s="20">
        <f>+G123+B124</f>
        <v>0</v>
      </c>
    </row>
    <row r="125" spans="1:8">
      <c r="A125" s="199">
        <v>39934</v>
      </c>
      <c r="B125" s="20">
        <f t="shared" si="48"/>
        <v>0</v>
      </c>
      <c r="C125" s="20">
        <f t="shared" si="46"/>
        <v>0</v>
      </c>
      <c r="D125" s="20">
        <f t="shared" ref="D125:D132" si="49">+D124</f>
        <v>0</v>
      </c>
      <c r="E125" s="193">
        <f t="shared" si="47"/>
        <v>0</v>
      </c>
      <c r="F125" s="20">
        <f t="shared" ref="F125:F132" si="50">+F124-C125-E125</f>
        <v>0</v>
      </c>
      <c r="G125" s="20">
        <f t="shared" ref="G125:G132" si="51">+G124+B125</f>
        <v>0</v>
      </c>
    </row>
    <row r="126" spans="1:8">
      <c r="A126" s="199">
        <v>39965</v>
      </c>
      <c r="B126" s="20">
        <f t="shared" si="48"/>
        <v>0</v>
      </c>
      <c r="C126" s="20">
        <f t="shared" si="46"/>
        <v>0</v>
      </c>
      <c r="D126" s="20">
        <f t="shared" si="49"/>
        <v>0</v>
      </c>
      <c r="E126" s="193">
        <f t="shared" si="47"/>
        <v>0</v>
      </c>
      <c r="F126" s="20">
        <f t="shared" si="50"/>
        <v>0</v>
      </c>
      <c r="G126" s="20">
        <f t="shared" si="51"/>
        <v>0</v>
      </c>
    </row>
    <row r="127" spans="1:8">
      <c r="A127" s="199">
        <v>39995</v>
      </c>
      <c r="B127" s="20">
        <f t="shared" si="48"/>
        <v>0</v>
      </c>
      <c r="C127" s="20">
        <f t="shared" si="46"/>
        <v>0</v>
      </c>
      <c r="D127" s="20">
        <f t="shared" si="49"/>
        <v>0</v>
      </c>
      <c r="E127" s="193">
        <f t="shared" si="47"/>
        <v>0</v>
      </c>
      <c r="F127" s="20">
        <f t="shared" si="50"/>
        <v>0</v>
      </c>
      <c r="G127" s="20">
        <f t="shared" si="51"/>
        <v>0</v>
      </c>
    </row>
    <row r="128" spans="1:8">
      <c r="A128" s="199">
        <v>40026</v>
      </c>
      <c r="B128" s="20">
        <f t="shared" si="48"/>
        <v>0</v>
      </c>
      <c r="C128" s="20">
        <f t="shared" si="46"/>
        <v>0</v>
      </c>
      <c r="D128" s="20">
        <f t="shared" si="49"/>
        <v>0</v>
      </c>
      <c r="E128" s="193">
        <f t="shared" si="47"/>
        <v>0</v>
      </c>
      <c r="F128" s="20">
        <f t="shared" si="50"/>
        <v>0</v>
      </c>
      <c r="G128" s="20">
        <f t="shared" si="51"/>
        <v>0</v>
      </c>
    </row>
    <row r="129" spans="1:8">
      <c r="A129" s="199">
        <v>40057</v>
      </c>
      <c r="B129" s="20">
        <f t="shared" si="48"/>
        <v>0</v>
      </c>
      <c r="C129" s="20">
        <f t="shared" si="46"/>
        <v>0</v>
      </c>
      <c r="D129" s="20">
        <f t="shared" si="49"/>
        <v>0</v>
      </c>
      <c r="E129" s="193">
        <f t="shared" si="47"/>
        <v>0</v>
      </c>
      <c r="F129" s="20">
        <f t="shared" si="50"/>
        <v>0</v>
      </c>
      <c r="G129" s="20">
        <f t="shared" si="51"/>
        <v>0</v>
      </c>
    </row>
    <row r="130" spans="1:8">
      <c r="A130" s="199">
        <v>40087</v>
      </c>
      <c r="B130" s="20">
        <f t="shared" si="48"/>
        <v>0</v>
      </c>
      <c r="C130" s="20">
        <f t="shared" si="46"/>
        <v>0</v>
      </c>
      <c r="D130" s="20">
        <f t="shared" si="49"/>
        <v>0</v>
      </c>
      <c r="E130" s="193">
        <f t="shared" si="47"/>
        <v>0</v>
      </c>
      <c r="F130" s="20">
        <f t="shared" si="50"/>
        <v>0</v>
      </c>
      <c r="G130" s="20">
        <f t="shared" si="51"/>
        <v>0</v>
      </c>
    </row>
    <row r="131" spans="1:8">
      <c r="A131" s="199">
        <v>40118</v>
      </c>
      <c r="B131" s="20">
        <f t="shared" si="48"/>
        <v>0</v>
      </c>
      <c r="C131" s="20">
        <f t="shared" si="46"/>
        <v>0</v>
      </c>
      <c r="D131" s="20">
        <f t="shared" si="49"/>
        <v>0</v>
      </c>
      <c r="E131" s="193">
        <f t="shared" si="47"/>
        <v>0</v>
      </c>
      <c r="F131" s="20">
        <f t="shared" si="50"/>
        <v>0</v>
      </c>
      <c r="G131" s="20">
        <f t="shared" si="51"/>
        <v>0</v>
      </c>
    </row>
    <row r="132" spans="1:8">
      <c r="A132" s="199">
        <v>40148</v>
      </c>
      <c r="B132" s="20">
        <f t="shared" si="48"/>
        <v>0</v>
      </c>
      <c r="C132" s="20">
        <f t="shared" si="46"/>
        <v>0</v>
      </c>
      <c r="D132" s="20">
        <f t="shared" si="49"/>
        <v>0</v>
      </c>
      <c r="E132" s="193">
        <f>+E119</f>
        <v>0</v>
      </c>
      <c r="F132" s="20">
        <f t="shared" si="50"/>
        <v>0</v>
      </c>
      <c r="G132" s="20">
        <f t="shared" si="51"/>
        <v>0</v>
      </c>
      <c r="H132" s="20"/>
    </row>
    <row r="133" spans="1:8">
      <c r="B133" s="43">
        <f>SUM(B121:B132)</f>
        <v>0</v>
      </c>
      <c r="C133" s="43">
        <f>SUM(C121:C132)</f>
        <v>0</v>
      </c>
      <c r="D133" s="43">
        <f>SUM(D121:D132)</f>
        <v>0</v>
      </c>
      <c r="E133" s="43">
        <f>SUM(E121:E132)</f>
        <v>0</v>
      </c>
      <c r="F133" s="20"/>
      <c r="G133" s="20"/>
    </row>
    <row r="134" spans="1:8">
      <c r="A134" s="199">
        <v>40179</v>
      </c>
      <c r="B134" s="20">
        <f>ROUND(ROUNDDOWN(+F132,0)*B$4/12,2)</f>
        <v>0</v>
      </c>
      <c r="C134" s="20">
        <f t="shared" ref="C134:C145" si="52">+D134-B134</f>
        <v>0</v>
      </c>
      <c r="D134" s="20">
        <f>+D132</f>
        <v>0</v>
      </c>
      <c r="E134" s="193">
        <f t="shared" ref="E134:E144" si="53">+E121</f>
        <v>0</v>
      </c>
      <c r="F134" s="20">
        <f>+F132-C134-E134</f>
        <v>0</v>
      </c>
      <c r="G134" s="20">
        <f>+G132+B134</f>
        <v>0</v>
      </c>
    </row>
    <row r="135" spans="1:8">
      <c r="A135" s="199">
        <v>40210</v>
      </c>
      <c r="B135" s="20">
        <f t="shared" ref="B135:B145" si="54">ROUND(ROUNDDOWN(+F134,0)*B$4/12,2)</f>
        <v>0</v>
      </c>
      <c r="C135" s="20">
        <f t="shared" si="52"/>
        <v>0</v>
      </c>
      <c r="D135" s="20">
        <f>+D134</f>
        <v>0</v>
      </c>
      <c r="E135" s="193">
        <f t="shared" si="53"/>
        <v>0</v>
      </c>
      <c r="F135" s="20">
        <f>+F134-C135-E135</f>
        <v>0</v>
      </c>
      <c r="G135" s="20">
        <f>+G134+B135</f>
        <v>0</v>
      </c>
    </row>
    <row r="136" spans="1:8">
      <c r="A136" s="199">
        <v>40238</v>
      </c>
      <c r="B136" s="20">
        <f t="shared" si="54"/>
        <v>0</v>
      </c>
      <c r="C136" s="20">
        <f t="shared" si="52"/>
        <v>0</v>
      </c>
      <c r="D136" s="20">
        <f>+D135</f>
        <v>0</v>
      </c>
      <c r="E136" s="193">
        <f t="shared" si="53"/>
        <v>0</v>
      </c>
      <c r="F136" s="20">
        <f>+F135-C136-E136</f>
        <v>0</v>
      </c>
      <c r="G136" s="20">
        <f>+G135+B136</f>
        <v>0</v>
      </c>
    </row>
    <row r="137" spans="1:8">
      <c r="A137" s="199">
        <v>40269</v>
      </c>
      <c r="B137" s="20">
        <f t="shared" si="54"/>
        <v>0</v>
      </c>
      <c r="C137" s="20">
        <f t="shared" si="52"/>
        <v>0</v>
      </c>
      <c r="D137" s="20">
        <f>+D136</f>
        <v>0</v>
      </c>
      <c r="E137" s="193">
        <f t="shared" si="53"/>
        <v>0</v>
      </c>
      <c r="F137" s="20">
        <f>+F136-C137-E137</f>
        <v>0</v>
      </c>
      <c r="G137" s="20">
        <f>+G136+B137</f>
        <v>0</v>
      </c>
    </row>
    <row r="138" spans="1:8">
      <c r="A138" s="199">
        <v>40299</v>
      </c>
      <c r="B138" s="20">
        <f t="shared" si="54"/>
        <v>0</v>
      </c>
      <c r="C138" s="20">
        <f t="shared" si="52"/>
        <v>0</v>
      </c>
      <c r="D138" s="20">
        <f t="shared" ref="D138:D145" si="55">+D137</f>
        <v>0</v>
      </c>
      <c r="E138" s="193">
        <f t="shared" si="53"/>
        <v>0</v>
      </c>
      <c r="F138" s="20">
        <f t="shared" ref="F138:F145" si="56">+F137-C138-E138</f>
        <v>0</v>
      </c>
      <c r="G138" s="20">
        <f t="shared" ref="G138:G145" si="57">+G137+B138</f>
        <v>0</v>
      </c>
    </row>
    <row r="139" spans="1:8">
      <c r="A139" s="199">
        <v>40330</v>
      </c>
      <c r="B139" s="20">
        <f t="shared" si="54"/>
        <v>0</v>
      </c>
      <c r="C139" s="20">
        <f t="shared" si="52"/>
        <v>0</v>
      </c>
      <c r="D139" s="20">
        <f t="shared" si="55"/>
        <v>0</v>
      </c>
      <c r="E139" s="193">
        <f t="shared" si="53"/>
        <v>0</v>
      </c>
      <c r="F139" s="20">
        <f t="shared" si="56"/>
        <v>0</v>
      </c>
      <c r="G139" s="20">
        <f t="shared" si="57"/>
        <v>0</v>
      </c>
    </row>
    <row r="140" spans="1:8">
      <c r="A140" s="199">
        <v>40360</v>
      </c>
      <c r="B140" s="20">
        <f t="shared" si="54"/>
        <v>0</v>
      </c>
      <c r="C140" s="20">
        <f t="shared" si="52"/>
        <v>0</v>
      </c>
      <c r="D140" s="20">
        <f t="shared" si="55"/>
        <v>0</v>
      </c>
      <c r="E140" s="193">
        <f t="shared" si="53"/>
        <v>0</v>
      </c>
      <c r="F140" s="20">
        <f t="shared" si="56"/>
        <v>0</v>
      </c>
      <c r="G140" s="20">
        <f t="shared" si="57"/>
        <v>0</v>
      </c>
    </row>
    <row r="141" spans="1:8">
      <c r="A141" s="199">
        <v>40391</v>
      </c>
      <c r="B141" s="20">
        <f t="shared" si="54"/>
        <v>0</v>
      </c>
      <c r="C141" s="20">
        <f t="shared" si="52"/>
        <v>0</v>
      </c>
      <c r="D141" s="20">
        <f t="shared" si="55"/>
        <v>0</v>
      </c>
      <c r="E141" s="193">
        <f t="shared" si="53"/>
        <v>0</v>
      </c>
      <c r="F141" s="20">
        <f t="shared" si="56"/>
        <v>0</v>
      </c>
      <c r="G141" s="20">
        <f t="shared" si="57"/>
        <v>0</v>
      </c>
    </row>
    <row r="142" spans="1:8">
      <c r="A142" s="199">
        <v>40422</v>
      </c>
      <c r="B142" s="20">
        <f t="shared" si="54"/>
        <v>0</v>
      </c>
      <c r="C142" s="20">
        <f t="shared" si="52"/>
        <v>0</v>
      </c>
      <c r="D142" s="20">
        <f t="shared" si="55"/>
        <v>0</v>
      </c>
      <c r="E142" s="193">
        <f t="shared" si="53"/>
        <v>0</v>
      </c>
      <c r="F142" s="20">
        <f t="shared" si="56"/>
        <v>0</v>
      </c>
      <c r="G142" s="20">
        <f t="shared" si="57"/>
        <v>0</v>
      </c>
    </row>
    <row r="143" spans="1:8">
      <c r="A143" s="199">
        <v>40452</v>
      </c>
      <c r="B143" s="20">
        <f t="shared" si="54"/>
        <v>0</v>
      </c>
      <c r="C143" s="20">
        <f t="shared" si="52"/>
        <v>0</v>
      </c>
      <c r="D143" s="20">
        <f t="shared" si="55"/>
        <v>0</v>
      </c>
      <c r="E143" s="193">
        <f t="shared" si="53"/>
        <v>0</v>
      </c>
      <c r="F143" s="20">
        <f t="shared" si="56"/>
        <v>0</v>
      </c>
      <c r="G143" s="20">
        <f t="shared" si="57"/>
        <v>0</v>
      </c>
    </row>
    <row r="144" spans="1:8">
      <c r="A144" s="199">
        <v>40483</v>
      </c>
      <c r="B144" s="20">
        <f t="shared" si="54"/>
        <v>0</v>
      </c>
      <c r="C144" s="20">
        <f t="shared" si="52"/>
        <v>0</v>
      </c>
      <c r="D144" s="20">
        <f t="shared" si="55"/>
        <v>0</v>
      </c>
      <c r="E144" s="193">
        <f t="shared" si="53"/>
        <v>0</v>
      </c>
      <c r="F144" s="20">
        <f t="shared" si="56"/>
        <v>0</v>
      </c>
      <c r="G144" s="20">
        <f t="shared" si="57"/>
        <v>0</v>
      </c>
    </row>
    <row r="145" spans="1:8">
      <c r="A145" s="199">
        <v>40513</v>
      </c>
      <c r="B145" s="20">
        <f t="shared" si="54"/>
        <v>0</v>
      </c>
      <c r="C145" s="20">
        <f t="shared" si="52"/>
        <v>0</v>
      </c>
      <c r="D145" s="20">
        <f t="shared" si="55"/>
        <v>0</v>
      </c>
      <c r="E145" s="193">
        <f>+E132</f>
        <v>0</v>
      </c>
      <c r="F145" s="20">
        <f t="shared" si="56"/>
        <v>0</v>
      </c>
      <c r="G145" s="20">
        <f t="shared" si="57"/>
        <v>0</v>
      </c>
      <c r="H145" s="20"/>
    </row>
    <row r="146" spans="1:8">
      <c r="A146" s="200"/>
      <c r="B146" s="43">
        <f>SUM(B134:B145)</f>
        <v>0</v>
      </c>
      <c r="C146" s="43">
        <f>SUM(C134:C145)</f>
        <v>0</v>
      </c>
      <c r="D146" s="43">
        <f>SUM(D134:D145)</f>
        <v>0</v>
      </c>
      <c r="E146" s="43">
        <f>SUM(E134:E145)</f>
        <v>0</v>
      </c>
      <c r="F146" s="20"/>
      <c r="G146" s="20"/>
    </row>
    <row r="147" spans="1:8">
      <c r="A147" s="199">
        <v>40544</v>
      </c>
      <c r="B147" s="20">
        <f>ROUND(ROUNDDOWN(+F145,0)*B$4/12,2)</f>
        <v>0</v>
      </c>
      <c r="C147" s="20">
        <f>+D147-B147</f>
        <v>0</v>
      </c>
      <c r="D147" s="20">
        <f>+D145</f>
        <v>0</v>
      </c>
      <c r="E147" s="20"/>
      <c r="F147" s="20">
        <f>+F145-C147-E147</f>
        <v>0</v>
      </c>
      <c r="G147" s="20">
        <f>+G145+B147</f>
        <v>0</v>
      </c>
    </row>
    <row r="148" spans="1:8">
      <c r="A148" s="199"/>
      <c r="B148" s="20"/>
      <c r="C148" s="20"/>
      <c r="D148" s="20"/>
      <c r="E148" s="20"/>
      <c r="F148" s="20"/>
      <c r="G148" s="20"/>
    </row>
    <row r="149" spans="1:8">
      <c r="A149" s="199"/>
      <c r="B149" s="201"/>
      <c r="C149" s="201"/>
      <c r="D149" s="201"/>
      <c r="E149" s="201"/>
      <c r="F149" s="20"/>
      <c r="G149" s="20"/>
    </row>
    <row r="150" spans="1:8">
      <c r="A150" s="199"/>
    </row>
    <row r="151" spans="1:8">
      <c r="A151" s="199"/>
    </row>
    <row r="152" spans="1:8">
      <c r="A152" s="199"/>
    </row>
    <row r="153" spans="1:8">
      <c r="A153" s="199"/>
    </row>
    <row r="154" spans="1:8">
      <c r="A154" s="199"/>
    </row>
    <row r="155" spans="1:8">
      <c r="A155" s="199"/>
    </row>
    <row r="156" spans="1:8">
      <c r="A156" s="199"/>
    </row>
    <row r="157" spans="1:8">
      <c r="A157" s="199"/>
    </row>
    <row r="158" spans="1:8">
      <c r="A158" s="199"/>
    </row>
    <row r="159" spans="1:8">
      <c r="A159" s="199"/>
    </row>
    <row r="160" spans="1:8">
      <c r="A160" s="199"/>
    </row>
    <row r="161" spans="1:1">
      <c r="A161" s="199"/>
    </row>
    <row r="162" spans="1:1">
      <c r="A162" s="199"/>
    </row>
    <row r="163" spans="1:1">
      <c r="A163" s="199"/>
    </row>
    <row r="164" spans="1:1">
      <c r="A164" s="199"/>
    </row>
    <row r="165" spans="1:1">
      <c r="A165" s="199"/>
    </row>
    <row r="166" spans="1:1">
      <c r="A166" s="199"/>
    </row>
    <row r="167" spans="1:1">
      <c r="A167" s="199"/>
    </row>
    <row r="168" spans="1:1">
      <c r="A168" s="199"/>
    </row>
    <row r="169" spans="1:1">
      <c r="A169" s="199"/>
    </row>
    <row r="170" spans="1:1">
      <c r="A170" s="199"/>
    </row>
    <row r="171" spans="1:1">
      <c r="A171" s="199"/>
    </row>
    <row r="172" spans="1:1">
      <c r="A172" s="199"/>
    </row>
    <row r="173" spans="1:1">
      <c r="A173" s="199"/>
    </row>
    <row r="174" spans="1:1">
      <c r="A174" s="199"/>
    </row>
    <row r="175" spans="1:1">
      <c r="A175" s="199"/>
    </row>
    <row r="176" spans="1:1">
      <c r="A176" s="199"/>
    </row>
    <row r="177" spans="1:1">
      <c r="A177" s="199"/>
    </row>
    <row r="178" spans="1:1">
      <c r="A178" s="199"/>
    </row>
    <row r="179" spans="1:1">
      <c r="A179" s="199"/>
    </row>
    <row r="180" spans="1:1">
      <c r="A180" s="199"/>
    </row>
    <row r="181" spans="1:1">
      <c r="A181" s="199"/>
    </row>
    <row r="182" spans="1:1">
      <c r="A182" s="199"/>
    </row>
    <row r="183" spans="1:1">
      <c r="A183" s="199"/>
    </row>
    <row r="184" spans="1:1">
      <c r="A184" s="199"/>
    </row>
    <row r="185" spans="1:1">
      <c r="A185" s="199"/>
    </row>
    <row r="186" spans="1:1">
      <c r="A186" s="199"/>
    </row>
    <row r="187" spans="1:1">
      <c r="A187" s="199"/>
    </row>
    <row r="188" spans="1:1">
      <c r="A188" s="199"/>
    </row>
    <row r="189" spans="1:1">
      <c r="A189" s="199"/>
    </row>
    <row r="190" spans="1:1">
      <c r="A190" s="199"/>
    </row>
    <row r="191" spans="1:1">
      <c r="A191" s="199"/>
    </row>
    <row r="192" spans="1:1">
      <c r="A192" s="199"/>
    </row>
    <row r="193" spans="1:1">
      <c r="A193" s="199"/>
    </row>
    <row r="194" spans="1:1">
      <c r="A194" s="199"/>
    </row>
    <row r="195" spans="1:1">
      <c r="A195" s="199"/>
    </row>
    <row r="196" spans="1:1">
      <c r="A196" s="199"/>
    </row>
    <row r="197" spans="1:1">
      <c r="A197" s="199"/>
    </row>
    <row r="198" spans="1:1">
      <c r="A198" s="199"/>
    </row>
    <row r="199" spans="1:1">
      <c r="A199" s="199"/>
    </row>
    <row r="200" spans="1:1">
      <c r="A200" s="199"/>
    </row>
    <row r="201" spans="1:1">
      <c r="A201" s="199"/>
    </row>
    <row r="202" spans="1:1">
      <c r="A202" s="199"/>
    </row>
    <row r="203" spans="1:1">
      <c r="A203" s="199"/>
    </row>
    <row r="204" spans="1:1">
      <c r="A204" s="199"/>
    </row>
    <row r="205" spans="1:1">
      <c r="A205" s="199"/>
    </row>
    <row r="206" spans="1:1">
      <c r="A206" s="199"/>
    </row>
    <row r="207" spans="1:1">
      <c r="A207" s="199"/>
    </row>
    <row r="208" spans="1:1">
      <c r="A208" s="199"/>
    </row>
    <row r="209" spans="1:1">
      <c r="A209" s="199"/>
    </row>
    <row r="210" spans="1:1">
      <c r="A210" s="199"/>
    </row>
    <row r="211" spans="1:1">
      <c r="A211" s="199"/>
    </row>
    <row r="212" spans="1:1">
      <c r="A212" s="199"/>
    </row>
    <row r="213" spans="1:1">
      <c r="A213" s="199"/>
    </row>
    <row r="214" spans="1:1">
      <c r="A214" s="199"/>
    </row>
    <row r="215" spans="1:1">
      <c r="A215" s="199"/>
    </row>
    <row r="216" spans="1:1">
      <c r="A216" s="199"/>
    </row>
    <row r="217" spans="1:1">
      <c r="A217" s="199"/>
    </row>
    <row r="218" spans="1:1">
      <c r="A218" s="199"/>
    </row>
    <row r="219" spans="1:1">
      <c r="A219" s="199"/>
    </row>
    <row r="220" spans="1:1">
      <c r="A220" s="199"/>
    </row>
    <row r="221" spans="1:1">
      <c r="A221" s="199"/>
    </row>
    <row r="222" spans="1:1">
      <c r="A222" s="199"/>
    </row>
    <row r="223" spans="1:1">
      <c r="A223" s="199"/>
    </row>
    <row r="224" spans="1:1">
      <c r="A224" s="199"/>
    </row>
    <row r="225" spans="1:1">
      <c r="A225" s="199"/>
    </row>
    <row r="226" spans="1:1">
      <c r="A226" s="199"/>
    </row>
    <row r="227" spans="1:1">
      <c r="A227" s="199"/>
    </row>
    <row r="228" spans="1:1">
      <c r="A228" s="199"/>
    </row>
    <row r="229" spans="1:1">
      <c r="A229" s="199"/>
    </row>
    <row r="230" spans="1:1">
      <c r="A230" s="199"/>
    </row>
    <row r="231" spans="1:1">
      <c r="A231" s="199"/>
    </row>
    <row r="232" spans="1:1">
      <c r="A232" s="199"/>
    </row>
    <row r="233" spans="1:1">
      <c r="A233" s="199"/>
    </row>
    <row r="234" spans="1:1">
      <c r="A234" s="199"/>
    </row>
    <row r="235" spans="1:1">
      <c r="A235" s="199"/>
    </row>
    <row r="236" spans="1:1">
      <c r="A236" s="199"/>
    </row>
    <row r="237" spans="1:1">
      <c r="A237" s="199"/>
    </row>
    <row r="238" spans="1:1">
      <c r="A238" s="199"/>
    </row>
    <row r="239" spans="1:1">
      <c r="A239" s="199"/>
    </row>
    <row r="240" spans="1:1">
      <c r="A240" s="199"/>
    </row>
    <row r="241" spans="1:1">
      <c r="A241" s="199"/>
    </row>
    <row r="242" spans="1:1">
      <c r="A242" s="199"/>
    </row>
    <row r="243" spans="1:1">
      <c r="A243" s="199"/>
    </row>
    <row r="244" spans="1:1">
      <c r="A244" s="199"/>
    </row>
    <row r="245" spans="1:1">
      <c r="A245" s="199"/>
    </row>
    <row r="246" spans="1:1">
      <c r="A246" s="199"/>
    </row>
    <row r="247" spans="1:1">
      <c r="A247" s="199"/>
    </row>
    <row r="248" spans="1:1">
      <c r="A248" s="199"/>
    </row>
    <row r="249" spans="1:1">
      <c r="A249" s="199"/>
    </row>
    <row r="250" spans="1:1">
      <c r="A250" s="199"/>
    </row>
    <row r="251" spans="1:1">
      <c r="A251" s="199"/>
    </row>
    <row r="252" spans="1:1">
      <c r="A252" s="199"/>
    </row>
    <row r="253" spans="1:1">
      <c r="A253" s="199"/>
    </row>
    <row r="254" spans="1:1">
      <c r="A254" s="199"/>
    </row>
    <row r="255" spans="1:1">
      <c r="A255" s="199"/>
    </row>
    <row r="256" spans="1:1">
      <c r="A256" s="199"/>
    </row>
    <row r="257" spans="1:1">
      <c r="A257" s="199"/>
    </row>
    <row r="258" spans="1:1">
      <c r="A258" s="199"/>
    </row>
    <row r="259" spans="1:1">
      <c r="A259" s="199"/>
    </row>
    <row r="260" spans="1:1">
      <c r="A260" s="199"/>
    </row>
    <row r="261" spans="1:1">
      <c r="A261" s="199"/>
    </row>
    <row r="262" spans="1:1">
      <c r="A262" s="199"/>
    </row>
    <row r="263" spans="1:1">
      <c r="A263" s="199"/>
    </row>
    <row r="264" spans="1:1">
      <c r="A264" s="199"/>
    </row>
    <row r="265" spans="1:1">
      <c r="A265" s="199"/>
    </row>
    <row r="266" spans="1:1">
      <c r="A266" s="199"/>
    </row>
    <row r="267" spans="1:1">
      <c r="A267" s="199"/>
    </row>
    <row r="268" spans="1:1">
      <c r="A268" s="199"/>
    </row>
    <row r="269" spans="1:1">
      <c r="A269" s="199"/>
    </row>
    <row r="270" spans="1:1">
      <c r="A270" s="199"/>
    </row>
    <row r="271" spans="1:1">
      <c r="A271" s="199"/>
    </row>
    <row r="272" spans="1:1">
      <c r="A272" s="199"/>
    </row>
    <row r="273" spans="1:1">
      <c r="A273" s="199"/>
    </row>
    <row r="274" spans="1:1">
      <c r="A274" s="199"/>
    </row>
    <row r="275" spans="1:1">
      <c r="A275" s="199"/>
    </row>
    <row r="276" spans="1:1">
      <c r="A276" s="199"/>
    </row>
    <row r="277" spans="1:1">
      <c r="A277" s="199"/>
    </row>
    <row r="278" spans="1:1">
      <c r="A278" s="199"/>
    </row>
    <row r="279" spans="1:1">
      <c r="A279" s="199"/>
    </row>
    <row r="280" spans="1:1">
      <c r="A280" s="199"/>
    </row>
    <row r="281" spans="1:1">
      <c r="A281" s="199"/>
    </row>
    <row r="282" spans="1:1">
      <c r="A282" s="199"/>
    </row>
    <row r="283" spans="1:1">
      <c r="A283" s="199"/>
    </row>
    <row r="284" spans="1:1">
      <c r="A284" s="199"/>
    </row>
    <row r="285" spans="1:1">
      <c r="A285" s="199"/>
    </row>
    <row r="286" spans="1:1">
      <c r="A286" s="199"/>
    </row>
    <row r="287" spans="1:1">
      <c r="A287" s="199"/>
    </row>
    <row r="288" spans="1:1">
      <c r="A288" s="199"/>
    </row>
    <row r="289" spans="1:1">
      <c r="A289" s="199"/>
    </row>
    <row r="290" spans="1:1">
      <c r="A290" s="199"/>
    </row>
    <row r="291" spans="1:1">
      <c r="A291" s="199"/>
    </row>
    <row r="292" spans="1:1">
      <c r="A292" s="199"/>
    </row>
    <row r="293" spans="1:1">
      <c r="A293" s="199"/>
    </row>
    <row r="294" spans="1:1">
      <c r="A294" s="199"/>
    </row>
    <row r="295" spans="1:1">
      <c r="A295" s="199"/>
    </row>
    <row r="296" spans="1:1">
      <c r="A296" s="199"/>
    </row>
    <row r="297" spans="1:1">
      <c r="A297" s="199"/>
    </row>
    <row r="298" spans="1:1">
      <c r="A298" s="199"/>
    </row>
    <row r="299" spans="1:1">
      <c r="A299" s="199"/>
    </row>
    <row r="300" spans="1:1">
      <c r="A300" s="199"/>
    </row>
    <row r="301" spans="1:1">
      <c r="A301" s="199"/>
    </row>
    <row r="302" spans="1:1">
      <c r="A302" s="199"/>
    </row>
    <row r="303" spans="1:1">
      <c r="A303" s="199"/>
    </row>
    <row r="304" spans="1:1">
      <c r="A304" s="199"/>
    </row>
    <row r="305" spans="1:1">
      <c r="A305" s="199"/>
    </row>
    <row r="306" spans="1:1">
      <c r="A306" s="199"/>
    </row>
    <row r="307" spans="1:1">
      <c r="A307" s="199"/>
    </row>
    <row r="308" spans="1:1">
      <c r="A308" s="199"/>
    </row>
    <row r="309" spans="1:1">
      <c r="A309" s="199"/>
    </row>
    <row r="310" spans="1:1">
      <c r="A310" s="199"/>
    </row>
    <row r="311" spans="1:1">
      <c r="A311" s="199"/>
    </row>
    <row r="312" spans="1:1">
      <c r="A312" s="199"/>
    </row>
    <row r="313" spans="1:1">
      <c r="A313" s="199"/>
    </row>
    <row r="314" spans="1:1">
      <c r="A314" s="199"/>
    </row>
    <row r="315" spans="1:1">
      <c r="A315" s="199"/>
    </row>
    <row r="316" spans="1:1">
      <c r="A316" s="199"/>
    </row>
    <row r="317" spans="1:1">
      <c r="A317" s="199"/>
    </row>
    <row r="318" spans="1:1">
      <c r="A318" s="199"/>
    </row>
    <row r="319" spans="1:1">
      <c r="A319" s="199"/>
    </row>
    <row r="320" spans="1:1">
      <c r="A320" s="199"/>
    </row>
    <row r="321" spans="1:1">
      <c r="A321" s="199"/>
    </row>
    <row r="322" spans="1:1">
      <c r="A322" s="199"/>
    </row>
    <row r="323" spans="1:1">
      <c r="A323" s="199"/>
    </row>
    <row r="324" spans="1:1">
      <c r="A324" s="199"/>
    </row>
    <row r="325" spans="1:1">
      <c r="A325" s="199"/>
    </row>
    <row r="326" spans="1:1">
      <c r="A326" s="199"/>
    </row>
    <row r="327" spans="1:1">
      <c r="A327" s="199"/>
    </row>
    <row r="328" spans="1:1">
      <c r="A328" s="199"/>
    </row>
    <row r="329" spans="1:1">
      <c r="A329" s="199"/>
    </row>
    <row r="330" spans="1:1">
      <c r="A330" s="199"/>
    </row>
    <row r="331" spans="1:1">
      <c r="A331" s="199"/>
    </row>
    <row r="332" spans="1:1">
      <c r="A332" s="199"/>
    </row>
    <row r="333" spans="1:1">
      <c r="A333" s="199"/>
    </row>
    <row r="334" spans="1:1">
      <c r="A334" s="199"/>
    </row>
    <row r="335" spans="1:1">
      <c r="A335" s="199"/>
    </row>
    <row r="336" spans="1:1">
      <c r="A336" s="199"/>
    </row>
    <row r="337" spans="1:1">
      <c r="A337" s="199"/>
    </row>
    <row r="338" spans="1:1">
      <c r="A338" s="199"/>
    </row>
    <row r="339" spans="1:1">
      <c r="A339" s="199"/>
    </row>
    <row r="340" spans="1:1">
      <c r="A340" s="199"/>
    </row>
    <row r="341" spans="1:1">
      <c r="A341" s="199"/>
    </row>
    <row r="342" spans="1:1">
      <c r="A342" s="199"/>
    </row>
    <row r="343" spans="1:1">
      <c r="A343" s="199"/>
    </row>
    <row r="344" spans="1:1">
      <c r="A344" s="199"/>
    </row>
    <row r="345" spans="1:1">
      <c r="A345" s="199"/>
    </row>
    <row r="346" spans="1:1">
      <c r="A346" s="199"/>
    </row>
    <row r="347" spans="1:1">
      <c r="A347" s="199"/>
    </row>
    <row r="348" spans="1:1">
      <c r="A348" s="199"/>
    </row>
    <row r="349" spans="1:1">
      <c r="A349" s="199"/>
    </row>
    <row r="350" spans="1:1">
      <c r="A350" s="199"/>
    </row>
    <row r="351" spans="1:1">
      <c r="A351" s="199"/>
    </row>
    <row r="352" spans="1:1">
      <c r="A352" s="199"/>
    </row>
    <row r="353" spans="1:1">
      <c r="A353" s="199"/>
    </row>
    <row r="354" spans="1:1">
      <c r="A354" s="199"/>
    </row>
    <row r="355" spans="1:1">
      <c r="A355" s="199"/>
    </row>
    <row r="356" spans="1:1">
      <c r="A356" s="199"/>
    </row>
    <row r="357" spans="1:1">
      <c r="A357" s="199"/>
    </row>
    <row r="358" spans="1:1">
      <c r="A358" s="199"/>
    </row>
    <row r="359" spans="1:1">
      <c r="A359" s="199"/>
    </row>
    <row r="360" spans="1:1">
      <c r="A360" s="199"/>
    </row>
    <row r="361" spans="1:1">
      <c r="A361" s="199"/>
    </row>
    <row r="362" spans="1:1">
      <c r="A362" s="199"/>
    </row>
    <row r="363" spans="1:1">
      <c r="A363" s="199"/>
    </row>
    <row r="364" spans="1:1">
      <c r="A364" s="199"/>
    </row>
    <row r="365" spans="1:1">
      <c r="A365" s="199"/>
    </row>
    <row r="366" spans="1:1">
      <c r="A366" s="199"/>
    </row>
    <row r="367" spans="1:1">
      <c r="A367" s="199"/>
    </row>
    <row r="368" spans="1:1">
      <c r="A368" s="199"/>
    </row>
    <row r="369" spans="1:1">
      <c r="A369" s="199"/>
    </row>
    <row r="370" spans="1:1">
      <c r="A370" s="199"/>
    </row>
    <row r="371" spans="1:1">
      <c r="A371" s="199"/>
    </row>
    <row r="372" spans="1:1">
      <c r="A372" s="199"/>
    </row>
    <row r="373" spans="1:1">
      <c r="A373" s="199"/>
    </row>
    <row r="374" spans="1:1">
      <c r="A374" s="199"/>
    </row>
    <row r="375" spans="1:1">
      <c r="A375" s="199"/>
    </row>
    <row r="376" spans="1:1">
      <c r="A376" s="199"/>
    </row>
    <row r="377" spans="1:1">
      <c r="A377" s="199"/>
    </row>
    <row r="378" spans="1:1">
      <c r="A378" s="199"/>
    </row>
    <row r="379" spans="1:1">
      <c r="A379" s="199"/>
    </row>
    <row r="380" spans="1:1">
      <c r="A380" s="199"/>
    </row>
    <row r="381" spans="1:1">
      <c r="A381" s="199"/>
    </row>
    <row r="382" spans="1:1">
      <c r="A382" s="199"/>
    </row>
    <row r="383" spans="1:1">
      <c r="A383" s="199"/>
    </row>
    <row r="384" spans="1:1">
      <c r="A384" s="199"/>
    </row>
    <row r="385" spans="1:1">
      <c r="A385" s="199"/>
    </row>
    <row r="386" spans="1:1">
      <c r="A386" s="199"/>
    </row>
    <row r="387" spans="1:1">
      <c r="A387" s="199"/>
    </row>
    <row r="388" spans="1:1">
      <c r="A388" s="199"/>
    </row>
    <row r="389" spans="1:1">
      <c r="A389" s="199"/>
    </row>
    <row r="390" spans="1:1">
      <c r="A390" s="199"/>
    </row>
    <row r="391" spans="1:1">
      <c r="A391" s="199"/>
    </row>
    <row r="392" spans="1:1">
      <c r="A392" s="199"/>
    </row>
    <row r="393" spans="1:1">
      <c r="A393" s="199"/>
    </row>
    <row r="394" spans="1:1">
      <c r="A394" s="199"/>
    </row>
    <row r="395" spans="1:1">
      <c r="A395" s="199"/>
    </row>
    <row r="396" spans="1:1">
      <c r="A396" s="199"/>
    </row>
    <row r="397" spans="1:1">
      <c r="A397" s="199"/>
    </row>
    <row r="398" spans="1:1">
      <c r="A398" s="199"/>
    </row>
    <row r="399" spans="1:1">
      <c r="A399" s="199"/>
    </row>
    <row r="400" spans="1:1">
      <c r="A400" s="199"/>
    </row>
    <row r="401" spans="1:1">
      <c r="A401" s="199"/>
    </row>
    <row r="402" spans="1:1">
      <c r="A402" s="199"/>
    </row>
    <row r="403" spans="1:1">
      <c r="A403" s="199"/>
    </row>
    <row r="404" spans="1:1">
      <c r="A404" s="199"/>
    </row>
    <row r="405" spans="1:1">
      <c r="A405" s="199"/>
    </row>
    <row r="406" spans="1:1">
      <c r="A406" s="199"/>
    </row>
    <row r="407" spans="1:1">
      <c r="A407" s="199"/>
    </row>
    <row r="408" spans="1:1">
      <c r="A408" s="199"/>
    </row>
    <row r="409" spans="1:1">
      <c r="A409" s="199"/>
    </row>
    <row r="410" spans="1:1">
      <c r="A410" s="199"/>
    </row>
    <row r="411" spans="1:1">
      <c r="A411" s="199"/>
    </row>
    <row r="412" spans="1:1">
      <c r="A412" s="199"/>
    </row>
    <row r="413" spans="1:1">
      <c r="A413" s="199"/>
    </row>
    <row r="414" spans="1:1">
      <c r="A414" s="199"/>
    </row>
    <row r="415" spans="1:1">
      <c r="A415" s="199"/>
    </row>
    <row r="416" spans="1:1">
      <c r="A416" s="199"/>
    </row>
    <row r="417" spans="1:1">
      <c r="A417" s="199"/>
    </row>
    <row r="418" spans="1:1">
      <c r="A418" s="199"/>
    </row>
    <row r="419" spans="1:1">
      <c r="A419" s="199"/>
    </row>
    <row r="420" spans="1:1">
      <c r="A420" s="199"/>
    </row>
    <row r="421" spans="1:1">
      <c r="A421" s="199"/>
    </row>
    <row r="422" spans="1:1">
      <c r="A422" s="199"/>
    </row>
    <row r="423" spans="1:1">
      <c r="A423" s="199"/>
    </row>
    <row r="424" spans="1:1">
      <c r="A424" s="199"/>
    </row>
    <row r="425" spans="1:1">
      <c r="A425" s="199"/>
    </row>
    <row r="426" spans="1:1">
      <c r="A426" s="199"/>
    </row>
    <row r="427" spans="1:1">
      <c r="A427" s="199"/>
    </row>
    <row r="428" spans="1:1">
      <c r="A428" s="199"/>
    </row>
    <row r="429" spans="1:1">
      <c r="A429" s="199"/>
    </row>
    <row r="430" spans="1:1">
      <c r="A430" s="199"/>
    </row>
    <row r="431" spans="1:1">
      <c r="A431" s="199"/>
    </row>
    <row r="432" spans="1:1">
      <c r="A432" s="199"/>
    </row>
    <row r="433" spans="1:1">
      <c r="A433" s="199"/>
    </row>
    <row r="434" spans="1:1">
      <c r="A434" s="199"/>
    </row>
    <row r="435" spans="1:1">
      <c r="A435" s="199"/>
    </row>
    <row r="436" spans="1:1">
      <c r="A436" s="199"/>
    </row>
    <row r="437" spans="1:1">
      <c r="A437" s="199"/>
    </row>
    <row r="438" spans="1:1">
      <c r="A438" s="199"/>
    </row>
    <row r="439" spans="1:1">
      <c r="A439" s="199"/>
    </row>
    <row r="440" spans="1:1">
      <c r="A440" s="199"/>
    </row>
    <row r="441" spans="1:1">
      <c r="A441" s="199"/>
    </row>
    <row r="442" spans="1:1">
      <c r="A442" s="199"/>
    </row>
    <row r="443" spans="1:1">
      <c r="A443" s="199"/>
    </row>
    <row r="444" spans="1:1">
      <c r="A444" s="199"/>
    </row>
    <row r="445" spans="1:1">
      <c r="A445" s="199"/>
    </row>
    <row r="446" spans="1:1">
      <c r="A446" s="199"/>
    </row>
    <row r="447" spans="1:1">
      <c r="A447" s="199"/>
    </row>
    <row r="448" spans="1:1">
      <c r="A448" s="199"/>
    </row>
    <row r="449" spans="1:1">
      <c r="A449" s="199"/>
    </row>
    <row r="450" spans="1:1">
      <c r="A450" s="199"/>
    </row>
    <row r="451" spans="1:1">
      <c r="A451" s="199"/>
    </row>
    <row r="452" spans="1:1">
      <c r="A452" s="199"/>
    </row>
    <row r="453" spans="1:1">
      <c r="A453" s="199"/>
    </row>
    <row r="454" spans="1:1">
      <c r="A454" s="199"/>
    </row>
    <row r="455" spans="1:1">
      <c r="A455" s="199"/>
    </row>
    <row r="456" spans="1:1">
      <c r="A456" s="199"/>
    </row>
    <row r="457" spans="1:1">
      <c r="A457" s="199"/>
    </row>
    <row r="458" spans="1:1">
      <c r="A458" s="199"/>
    </row>
    <row r="459" spans="1:1">
      <c r="A459" s="199"/>
    </row>
    <row r="460" spans="1:1">
      <c r="A460" s="199"/>
    </row>
    <row r="461" spans="1:1">
      <c r="A461" s="199"/>
    </row>
    <row r="462" spans="1:1">
      <c r="A462" s="199"/>
    </row>
    <row r="463" spans="1:1">
      <c r="A463" s="199"/>
    </row>
    <row r="464" spans="1:1">
      <c r="A464" s="199"/>
    </row>
    <row r="465" spans="1:1">
      <c r="A465" s="199"/>
    </row>
    <row r="466" spans="1:1">
      <c r="A466" s="199"/>
    </row>
    <row r="467" spans="1:1">
      <c r="A467" s="199"/>
    </row>
    <row r="468" spans="1:1">
      <c r="A468" s="199"/>
    </row>
    <row r="469" spans="1:1">
      <c r="A469" s="199"/>
    </row>
    <row r="470" spans="1:1">
      <c r="A470" s="199"/>
    </row>
    <row r="471" spans="1:1">
      <c r="A471" s="199"/>
    </row>
    <row r="472" spans="1:1">
      <c r="A472" s="199"/>
    </row>
    <row r="473" spans="1:1">
      <c r="A473" s="199"/>
    </row>
    <row r="474" spans="1:1">
      <c r="A474" s="199"/>
    </row>
    <row r="475" spans="1:1">
      <c r="A475" s="199"/>
    </row>
    <row r="476" spans="1:1">
      <c r="A476" s="199"/>
    </row>
    <row r="477" spans="1:1">
      <c r="A477" s="199"/>
    </row>
    <row r="478" spans="1:1">
      <c r="A478" s="199"/>
    </row>
    <row r="479" spans="1:1">
      <c r="A479" s="199"/>
    </row>
    <row r="480" spans="1:1">
      <c r="A480" s="199"/>
    </row>
    <row r="481" spans="1:1">
      <c r="A481" s="199"/>
    </row>
    <row r="482" spans="1:1">
      <c r="A482" s="199"/>
    </row>
    <row r="483" spans="1:1">
      <c r="A483" s="199"/>
    </row>
    <row r="484" spans="1:1">
      <c r="A484" s="199"/>
    </row>
    <row r="485" spans="1:1">
      <c r="A485" s="199"/>
    </row>
    <row r="486" spans="1:1">
      <c r="A486" s="199"/>
    </row>
    <row r="487" spans="1:1">
      <c r="A487" s="199"/>
    </row>
    <row r="488" spans="1:1">
      <c r="A488" s="199"/>
    </row>
    <row r="489" spans="1:1">
      <c r="A489" s="199"/>
    </row>
    <row r="490" spans="1:1">
      <c r="A490" s="199"/>
    </row>
    <row r="491" spans="1:1">
      <c r="A491" s="199"/>
    </row>
    <row r="492" spans="1:1">
      <c r="A492" s="199"/>
    </row>
    <row r="493" spans="1:1">
      <c r="A493" s="199"/>
    </row>
    <row r="494" spans="1:1">
      <c r="A494" s="199"/>
    </row>
    <row r="495" spans="1:1">
      <c r="A495" s="199"/>
    </row>
    <row r="496" spans="1:1">
      <c r="A496" s="199"/>
    </row>
    <row r="497" spans="1:1">
      <c r="A497" s="199"/>
    </row>
    <row r="498" spans="1:1">
      <c r="A498" s="199"/>
    </row>
    <row r="499" spans="1:1">
      <c r="A499" s="199"/>
    </row>
    <row r="500" spans="1:1">
      <c r="A500" s="199"/>
    </row>
    <row r="501" spans="1:1">
      <c r="A501" s="199"/>
    </row>
    <row r="502" spans="1:1">
      <c r="A502" s="199"/>
    </row>
    <row r="503" spans="1:1">
      <c r="A503" s="199"/>
    </row>
    <row r="504" spans="1:1">
      <c r="A504" s="199"/>
    </row>
    <row r="505" spans="1:1">
      <c r="A505" s="199"/>
    </row>
    <row r="506" spans="1:1">
      <c r="A506" s="199"/>
    </row>
    <row r="507" spans="1:1">
      <c r="A507" s="199"/>
    </row>
    <row r="508" spans="1:1">
      <c r="A508" s="199"/>
    </row>
    <row r="509" spans="1:1">
      <c r="A509" s="199"/>
    </row>
    <row r="510" spans="1:1">
      <c r="A510" s="199"/>
    </row>
    <row r="511" spans="1:1">
      <c r="A511" s="199"/>
    </row>
    <row r="512" spans="1:1">
      <c r="A512" s="199"/>
    </row>
    <row r="513" spans="1:1">
      <c r="A513" s="199"/>
    </row>
    <row r="514" spans="1:1">
      <c r="A514" s="199"/>
    </row>
    <row r="515" spans="1:1">
      <c r="A515" s="199"/>
    </row>
    <row r="516" spans="1:1">
      <c r="A516" s="199"/>
    </row>
    <row r="517" spans="1:1">
      <c r="A517" s="199"/>
    </row>
    <row r="518" spans="1:1">
      <c r="A518" s="199"/>
    </row>
    <row r="519" spans="1:1">
      <c r="A519" s="199"/>
    </row>
    <row r="520" spans="1:1">
      <c r="A520" s="199"/>
    </row>
    <row r="521" spans="1:1">
      <c r="A521" s="199"/>
    </row>
    <row r="522" spans="1:1">
      <c r="A522" s="199"/>
    </row>
    <row r="523" spans="1:1">
      <c r="A523" s="199"/>
    </row>
    <row r="524" spans="1:1">
      <c r="A524" s="199"/>
    </row>
    <row r="525" spans="1:1">
      <c r="A525" s="199"/>
    </row>
    <row r="526" spans="1:1">
      <c r="A526" s="199"/>
    </row>
    <row r="527" spans="1:1">
      <c r="A527" s="199"/>
    </row>
    <row r="528" spans="1:1">
      <c r="A528" s="199"/>
    </row>
    <row r="529" spans="1:1">
      <c r="A529" s="199"/>
    </row>
    <row r="530" spans="1:1">
      <c r="A530" s="199"/>
    </row>
    <row r="531" spans="1:1">
      <c r="A531" s="199"/>
    </row>
    <row r="532" spans="1:1">
      <c r="A532" s="199"/>
    </row>
    <row r="533" spans="1:1">
      <c r="A533" s="199"/>
    </row>
    <row r="534" spans="1:1">
      <c r="A534" s="199"/>
    </row>
    <row r="535" spans="1:1">
      <c r="A535" s="199"/>
    </row>
    <row r="536" spans="1:1">
      <c r="A536" s="199"/>
    </row>
    <row r="537" spans="1:1">
      <c r="A537" s="199"/>
    </row>
    <row r="538" spans="1:1">
      <c r="A538" s="199"/>
    </row>
    <row r="539" spans="1:1">
      <c r="A539" s="199"/>
    </row>
    <row r="540" spans="1:1">
      <c r="A540" s="199"/>
    </row>
    <row r="541" spans="1:1">
      <c r="A541" s="199"/>
    </row>
    <row r="542" spans="1:1">
      <c r="A542" s="199"/>
    </row>
    <row r="543" spans="1:1">
      <c r="A543" s="199"/>
    </row>
    <row r="544" spans="1:1">
      <c r="A544" s="199"/>
    </row>
    <row r="545" spans="1:1">
      <c r="A545" s="199"/>
    </row>
    <row r="546" spans="1:1">
      <c r="A546" s="199"/>
    </row>
    <row r="547" spans="1:1">
      <c r="A547" s="199"/>
    </row>
    <row r="548" spans="1:1">
      <c r="A548" s="199"/>
    </row>
    <row r="549" spans="1:1">
      <c r="A549" s="199"/>
    </row>
    <row r="550" spans="1:1">
      <c r="A550" s="199"/>
    </row>
    <row r="551" spans="1:1">
      <c r="A551" s="199"/>
    </row>
    <row r="552" spans="1:1">
      <c r="A552" s="199"/>
    </row>
    <row r="553" spans="1:1">
      <c r="A553" s="199"/>
    </row>
    <row r="554" spans="1:1">
      <c r="A554" s="199"/>
    </row>
    <row r="555" spans="1:1">
      <c r="A555" s="199"/>
    </row>
    <row r="556" spans="1:1">
      <c r="A556" s="199"/>
    </row>
    <row r="557" spans="1:1">
      <c r="A557" s="199"/>
    </row>
    <row r="558" spans="1:1">
      <c r="A558" s="199"/>
    </row>
    <row r="559" spans="1:1">
      <c r="A559" s="199"/>
    </row>
    <row r="560" spans="1:1">
      <c r="A560" s="199"/>
    </row>
    <row r="561" spans="1:1">
      <c r="A561" s="199"/>
    </row>
    <row r="562" spans="1:1">
      <c r="A562" s="199"/>
    </row>
    <row r="563" spans="1:1">
      <c r="A563" s="199"/>
    </row>
    <row r="564" spans="1:1">
      <c r="A564" s="199"/>
    </row>
    <row r="565" spans="1:1">
      <c r="A565" s="199"/>
    </row>
    <row r="566" spans="1:1">
      <c r="A566" s="199"/>
    </row>
    <row r="567" spans="1:1">
      <c r="A567" s="199"/>
    </row>
    <row r="568" spans="1:1">
      <c r="A568" s="199"/>
    </row>
    <row r="569" spans="1:1">
      <c r="A569" s="199"/>
    </row>
    <row r="570" spans="1:1">
      <c r="A570" s="199"/>
    </row>
    <row r="571" spans="1:1">
      <c r="A571" s="199"/>
    </row>
    <row r="572" spans="1:1">
      <c r="A572" s="199"/>
    </row>
    <row r="573" spans="1:1">
      <c r="A573" s="199"/>
    </row>
    <row r="574" spans="1:1">
      <c r="A574" s="199"/>
    </row>
    <row r="575" spans="1:1">
      <c r="A575" s="199"/>
    </row>
    <row r="576" spans="1:1">
      <c r="A576" s="199"/>
    </row>
    <row r="577" spans="1:1">
      <c r="A577" s="199"/>
    </row>
    <row r="578" spans="1:1">
      <c r="A578" s="199"/>
    </row>
    <row r="579" spans="1:1">
      <c r="A579" s="199"/>
    </row>
    <row r="580" spans="1:1">
      <c r="A580" s="199"/>
    </row>
    <row r="581" spans="1:1">
      <c r="A581" s="199"/>
    </row>
    <row r="582" spans="1:1">
      <c r="A582" s="199"/>
    </row>
    <row r="583" spans="1:1">
      <c r="A583" s="199"/>
    </row>
    <row r="584" spans="1:1">
      <c r="A584" s="199"/>
    </row>
    <row r="585" spans="1:1">
      <c r="A585" s="199"/>
    </row>
    <row r="586" spans="1:1">
      <c r="A586" s="199"/>
    </row>
    <row r="587" spans="1:1">
      <c r="A587" s="199"/>
    </row>
    <row r="588" spans="1:1">
      <c r="A588" s="199"/>
    </row>
    <row r="589" spans="1:1">
      <c r="A589" s="199"/>
    </row>
    <row r="590" spans="1:1">
      <c r="A590" s="199"/>
    </row>
    <row r="591" spans="1:1">
      <c r="A591" s="199"/>
    </row>
    <row r="592" spans="1:1">
      <c r="A592" s="199"/>
    </row>
    <row r="593" spans="1:1">
      <c r="A593" s="199"/>
    </row>
    <row r="594" spans="1:1">
      <c r="A594" s="199"/>
    </row>
    <row r="595" spans="1:1">
      <c r="A595" s="199"/>
    </row>
    <row r="596" spans="1:1">
      <c r="A596" s="199"/>
    </row>
    <row r="597" spans="1:1">
      <c r="A597" s="199"/>
    </row>
    <row r="598" spans="1:1">
      <c r="A598" s="199"/>
    </row>
    <row r="599" spans="1:1">
      <c r="A599" s="199"/>
    </row>
    <row r="600" spans="1:1">
      <c r="A600" s="199"/>
    </row>
    <row r="601" spans="1:1">
      <c r="A601" s="199"/>
    </row>
    <row r="602" spans="1:1">
      <c r="A602" s="199"/>
    </row>
    <row r="603" spans="1:1">
      <c r="A603" s="199"/>
    </row>
    <row r="604" spans="1:1">
      <c r="A604" s="199"/>
    </row>
    <row r="605" spans="1:1">
      <c r="A605" s="199"/>
    </row>
    <row r="606" spans="1:1">
      <c r="A606" s="199"/>
    </row>
    <row r="607" spans="1:1">
      <c r="A607" s="199"/>
    </row>
    <row r="608" spans="1:1">
      <c r="A608" s="199"/>
    </row>
    <row r="609" spans="1:1">
      <c r="A609" s="199"/>
    </row>
    <row r="610" spans="1:1">
      <c r="A610" s="199"/>
    </row>
    <row r="611" spans="1:1">
      <c r="A611" s="199"/>
    </row>
    <row r="612" spans="1:1">
      <c r="A612" s="199"/>
    </row>
    <row r="613" spans="1:1">
      <c r="A613" s="199"/>
    </row>
    <row r="614" spans="1:1">
      <c r="A614" s="199"/>
    </row>
    <row r="615" spans="1:1">
      <c r="A615" s="199"/>
    </row>
    <row r="616" spans="1:1">
      <c r="A616" s="199"/>
    </row>
    <row r="617" spans="1:1">
      <c r="A617" s="199"/>
    </row>
    <row r="618" spans="1:1">
      <c r="A618" s="199"/>
    </row>
    <row r="619" spans="1:1">
      <c r="A619" s="199"/>
    </row>
    <row r="620" spans="1:1">
      <c r="A620" s="199"/>
    </row>
    <row r="621" spans="1:1">
      <c r="A621" s="199"/>
    </row>
    <row r="622" spans="1:1">
      <c r="A622" s="199"/>
    </row>
    <row r="623" spans="1:1">
      <c r="A623" s="199"/>
    </row>
    <row r="624" spans="1:1">
      <c r="A624" s="199"/>
    </row>
    <row r="625" spans="1:1">
      <c r="A625" s="199"/>
    </row>
    <row r="626" spans="1:1">
      <c r="A626" s="199"/>
    </row>
    <row r="627" spans="1:1">
      <c r="A627" s="199"/>
    </row>
    <row r="628" spans="1:1">
      <c r="A628" s="199"/>
    </row>
    <row r="629" spans="1:1">
      <c r="A629" s="199"/>
    </row>
    <row r="630" spans="1:1">
      <c r="A630" s="199"/>
    </row>
    <row r="631" spans="1:1">
      <c r="A631" s="199"/>
    </row>
    <row r="632" spans="1:1">
      <c r="A632" s="199"/>
    </row>
    <row r="633" spans="1:1">
      <c r="A633" s="199"/>
    </row>
    <row r="634" spans="1:1">
      <c r="A634" s="199"/>
    </row>
    <row r="635" spans="1:1">
      <c r="A635" s="199"/>
    </row>
    <row r="636" spans="1:1">
      <c r="A636" s="199"/>
    </row>
    <row r="637" spans="1:1">
      <c r="A637" s="199"/>
    </row>
    <row r="638" spans="1:1">
      <c r="A638" s="199"/>
    </row>
    <row r="639" spans="1:1">
      <c r="A639" s="199"/>
    </row>
    <row r="640" spans="1:1">
      <c r="A640" s="199"/>
    </row>
    <row r="641" spans="1:1">
      <c r="A641" s="199"/>
    </row>
    <row r="642" spans="1:1">
      <c r="A642" s="199"/>
    </row>
    <row r="643" spans="1:1">
      <c r="A643" s="199"/>
    </row>
    <row r="644" spans="1:1">
      <c r="A644" s="199"/>
    </row>
    <row r="645" spans="1:1">
      <c r="A645" s="199"/>
    </row>
    <row r="646" spans="1:1">
      <c r="A646" s="199"/>
    </row>
    <row r="647" spans="1:1">
      <c r="A647" s="199"/>
    </row>
    <row r="648" spans="1:1">
      <c r="A648" s="199"/>
    </row>
    <row r="649" spans="1:1">
      <c r="A649" s="199"/>
    </row>
    <row r="650" spans="1:1">
      <c r="A650" s="199"/>
    </row>
    <row r="651" spans="1:1">
      <c r="A651" s="199"/>
    </row>
    <row r="652" spans="1:1">
      <c r="A652" s="199"/>
    </row>
    <row r="653" spans="1:1">
      <c r="A653" s="199"/>
    </row>
    <row r="654" spans="1:1">
      <c r="A654" s="199"/>
    </row>
    <row r="655" spans="1:1">
      <c r="A655" s="199"/>
    </row>
    <row r="656" spans="1:1">
      <c r="A656" s="199"/>
    </row>
    <row r="657" spans="1:1">
      <c r="A657" s="199"/>
    </row>
    <row r="658" spans="1:1">
      <c r="A658" s="199"/>
    </row>
    <row r="659" spans="1:1">
      <c r="A659" s="199"/>
    </row>
    <row r="660" spans="1:1">
      <c r="A660" s="199"/>
    </row>
    <row r="661" spans="1:1">
      <c r="A661" s="199"/>
    </row>
    <row r="662" spans="1:1">
      <c r="A662" s="199"/>
    </row>
    <row r="663" spans="1:1">
      <c r="A663" s="199"/>
    </row>
    <row r="664" spans="1:1">
      <c r="A664" s="199"/>
    </row>
    <row r="665" spans="1:1">
      <c r="A665" s="199"/>
    </row>
    <row r="666" spans="1:1">
      <c r="A666" s="199"/>
    </row>
    <row r="667" spans="1:1">
      <c r="A667" s="199"/>
    </row>
    <row r="668" spans="1:1">
      <c r="A668" s="199"/>
    </row>
    <row r="669" spans="1:1">
      <c r="A669" s="199"/>
    </row>
    <row r="670" spans="1:1">
      <c r="A670" s="199"/>
    </row>
    <row r="671" spans="1:1">
      <c r="A671" s="199"/>
    </row>
    <row r="672" spans="1:1">
      <c r="A672" s="199"/>
    </row>
    <row r="673" spans="1:1">
      <c r="A673" s="199"/>
    </row>
    <row r="674" spans="1:1">
      <c r="A674" s="199"/>
    </row>
    <row r="675" spans="1:1">
      <c r="A675" s="199"/>
    </row>
    <row r="676" spans="1:1">
      <c r="A676" s="199"/>
    </row>
    <row r="677" spans="1:1">
      <c r="A677" s="199"/>
    </row>
    <row r="678" spans="1:1">
      <c r="A678" s="199"/>
    </row>
    <row r="679" spans="1:1">
      <c r="A679" s="199"/>
    </row>
    <row r="680" spans="1:1">
      <c r="A680" s="199"/>
    </row>
    <row r="681" spans="1:1">
      <c r="A681" s="199"/>
    </row>
    <row r="682" spans="1:1">
      <c r="A682" s="199"/>
    </row>
    <row r="683" spans="1:1">
      <c r="A683" s="199"/>
    </row>
    <row r="684" spans="1:1">
      <c r="A684" s="199"/>
    </row>
    <row r="685" spans="1:1">
      <c r="A685" s="199"/>
    </row>
    <row r="686" spans="1:1">
      <c r="A686" s="199"/>
    </row>
    <row r="687" spans="1:1">
      <c r="A687" s="199"/>
    </row>
    <row r="688" spans="1:1">
      <c r="A688" s="199"/>
    </row>
    <row r="689" spans="1:1">
      <c r="A689" s="199"/>
    </row>
    <row r="690" spans="1:1">
      <c r="A690" s="199"/>
    </row>
    <row r="691" spans="1:1">
      <c r="A691" s="199"/>
    </row>
    <row r="692" spans="1:1">
      <c r="A692" s="199"/>
    </row>
    <row r="693" spans="1:1">
      <c r="A693" s="199"/>
    </row>
    <row r="694" spans="1:1">
      <c r="A694" s="199"/>
    </row>
    <row r="695" spans="1:1">
      <c r="A695" s="199"/>
    </row>
    <row r="696" spans="1:1">
      <c r="A696" s="199"/>
    </row>
    <row r="697" spans="1:1">
      <c r="A697" s="199"/>
    </row>
    <row r="698" spans="1:1">
      <c r="A698" s="199"/>
    </row>
    <row r="699" spans="1:1">
      <c r="A699" s="199"/>
    </row>
    <row r="700" spans="1:1">
      <c r="A700" s="199"/>
    </row>
    <row r="701" spans="1:1">
      <c r="A701" s="199"/>
    </row>
    <row r="702" spans="1:1">
      <c r="A702" s="199"/>
    </row>
    <row r="703" spans="1:1">
      <c r="A703" s="199"/>
    </row>
    <row r="704" spans="1:1">
      <c r="A704" s="199"/>
    </row>
    <row r="705" spans="1:1">
      <c r="A705" s="199"/>
    </row>
    <row r="706" spans="1:1">
      <c r="A706" s="199"/>
    </row>
    <row r="707" spans="1:1">
      <c r="A707" s="199"/>
    </row>
    <row r="708" spans="1:1">
      <c r="A708" s="199"/>
    </row>
    <row r="709" spans="1:1">
      <c r="A709" s="199"/>
    </row>
    <row r="710" spans="1:1">
      <c r="A710" s="199"/>
    </row>
    <row r="711" spans="1:1">
      <c r="A711" s="199"/>
    </row>
    <row r="712" spans="1:1">
      <c r="A712" s="199"/>
    </row>
    <row r="713" spans="1:1">
      <c r="A713" s="199"/>
    </row>
    <row r="714" spans="1:1">
      <c r="A714" s="199"/>
    </row>
    <row r="715" spans="1:1">
      <c r="A715" s="199"/>
    </row>
    <row r="716" spans="1:1">
      <c r="A716" s="199"/>
    </row>
    <row r="717" spans="1:1">
      <c r="A717" s="199"/>
    </row>
    <row r="718" spans="1:1">
      <c r="A718" s="199"/>
    </row>
    <row r="719" spans="1:1">
      <c r="A719" s="199"/>
    </row>
    <row r="720" spans="1:1">
      <c r="A720" s="199"/>
    </row>
    <row r="721" spans="1:1">
      <c r="A721" s="199"/>
    </row>
    <row r="722" spans="1:1">
      <c r="A722" s="199"/>
    </row>
    <row r="723" spans="1:1">
      <c r="A723" s="199"/>
    </row>
    <row r="724" spans="1:1">
      <c r="A724" s="199"/>
    </row>
    <row r="725" spans="1:1">
      <c r="A725" s="199"/>
    </row>
    <row r="726" spans="1:1">
      <c r="A726" s="199"/>
    </row>
    <row r="727" spans="1:1">
      <c r="A727" s="199"/>
    </row>
    <row r="728" spans="1:1">
      <c r="A728" s="199"/>
    </row>
    <row r="729" spans="1:1">
      <c r="A729" s="199"/>
    </row>
    <row r="730" spans="1:1">
      <c r="A730" s="199"/>
    </row>
    <row r="731" spans="1:1">
      <c r="A731" s="199"/>
    </row>
    <row r="732" spans="1:1">
      <c r="A732" s="199"/>
    </row>
    <row r="733" spans="1:1">
      <c r="A733" s="199"/>
    </row>
    <row r="734" spans="1:1">
      <c r="A734" s="199"/>
    </row>
    <row r="735" spans="1:1">
      <c r="A735" s="199"/>
    </row>
    <row r="736" spans="1:1">
      <c r="A736" s="199"/>
    </row>
    <row r="737" spans="1:1">
      <c r="A737" s="199"/>
    </row>
    <row r="738" spans="1:1">
      <c r="A738" s="199"/>
    </row>
    <row r="739" spans="1:1">
      <c r="A739" s="199"/>
    </row>
    <row r="740" spans="1:1">
      <c r="A740" s="199"/>
    </row>
    <row r="741" spans="1:1">
      <c r="A741" s="199"/>
    </row>
    <row r="742" spans="1:1">
      <c r="A742" s="199"/>
    </row>
    <row r="743" spans="1:1">
      <c r="A743" s="199"/>
    </row>
    <row r="744" spans="1:1">
      <c r="A744" s="199"/>
    </row>
    <row r="745" spans="1:1">
      <c r="A745" s="199"/>
    </row>
    <row r="746" spans="1:1">
      <c r="A746" s="199"/>
    </row>
    <row r="747" spans="1:1">
      <c r="A747" s="199"/>
    </row>
    <row r="748" spans="1:1">
      <c r="A748" s="199"/>
    </row>
    <row r="749" spans="1:1">
      <c r="A749" s="199"/>
    </row>
    <row r="750" spans="1:1">
      <c r="A750" s="199"/>
    </row>
    <row r="751" spans="1:1">
      <c r="A751" s="199"/>
    </row>
    <row r="752" spans="1:1">
      <c r="A752" s="199"/>
    </row>
    <row r="753" spans="1:1">
      <c r="A753" s="199"/>
    </row>
    <row r="754" spans="1:1">
      <c r="A754" s="199"/>
    </row>
    <row r="755" spans="1:1">
      <c r="A755" s="199"/>
    </row>
    <row r="756" spans="1:1">
      <c r="A756" s="199"/>
    </row>
    <row r="757" spans="1:1">
      <c r="A757" s="199"/>
    </row>
    <row r="758" spans="1:1">
      <c r="A758" s="199"/>
    </row>
    <row r="759" spans="1:1">
      <c r="A759" s="199"/>
    </row>
    <row r="760" spans="1:1">
      <c r="A760" s="199"/>
    </row>
    <row r="761" spans="1:1">
      <c r="A761" s="199"/>
    </row>
    <row r="762" spans="1:1">
      <c r="A762" s="199"/>
    </row>
    <row r="763" spans="1:1">
      <c r="A763" s="199"/>
    </row>
    <row r="764" spans="1:1">
      <c r="A764" s="199"/>
    </row>
    <row r="765" spans="1:1">
      <c r="A765" s="199"/>
    </row>
    <row r="766" spans="1:1">
      <c r="A766" s="199"/>
    </row>
    <row r="767" spans="1:1">
      <c r="A767" s="199"/>
    </row>
    <row r="768" spans="1:1">
      <c r="A768" s="199"/>
    </row>
    <row r="769" spans="1:1">
      <c r="A769" s="199"/>
    </row>
    <row r="770" spans="1:1">
      <c r="A770" s="199"/>
    </row>
    <row r="771" spans="1:1">
      <c r="A771" s="199"/>
    </row>
    <row r="772" spans="1:1">
      <c r="A772" s="199"/>
    </row>
    <row r="773" spans="1:1">
      <c r="A773" s="199"/>
    </row>
    <row r="774" spans="1:1">
      <c r="A774" s="199"/>
    </row>
    <row r="775" spans="1:1">
      <c r="A775" s="199"/>
    </row>
    <row r="776" spans="1:1">
      <c r="A776" s="199"/>
    </row>
    <row r="777" spans="1:1">
      <c r="A777" s="199"/>
    </row>
    <row r="778" spans="1:1">
      <c r="A778" s="199"/>
    </row>
    <row r="779" spans="1:1">
      <c r="A779" s="199"/>
    </row>
    <row r="780" spans="1:1">
      <c r="A780" s="199"/>
    </row>
    <row r="781" spans="1:1">
      <c r="A781" s="199"/>
    </row>
    <row r="782" spans="1:1">
      <c r="A782" s="199"/>
    </row>
    <row r="783" spans="1:1">
      <c r="A783" s="199"/>
    </row>
    <row r="784" spans="1:1">
      <c r="A784" s="199"/>
    </row>
    <row r="785" spans="1:1">
      <c r="A785" s="199"/>
    </row>
    <row r="786" spans="1:1">
      <c r="A786" s="199"/>
    </row>
    <row r="787" spans="1:1">
      <c r="A787" s="199"/>
    </row>
    <row r="788" spans="1:1">
      <c r="A788" s="199"/>
    </row>
    <row r="789" spans="1:1">
      <c r="A789" s="199"/>
    </row>
    <row r="790" spans="1:1">
      <c r="A790" s="199"/>
    </row>
    <row r="791" spans="1:1">
      <c r="A791" s="199"/>
    </row>
    <row r="792" spans="1:1">
      <c r="A792" s="199"/>
    </row>
    <row r="793" spans="1:1">
      <c r="A793" s="199"/>
    </row>
    <row r="794" spans="1:1">
      <c r="A794" s="199"/>
    </row>
    <row r="795" spans="1:1">
      <c r="A795" s="199"/>
    </row>
    <row r="796" spans="1:1">
      <c r="A796" s="199"/>
    </row>
    <row r="797" spans="1:1">
      <c r="A797" s="199"/>
    </row>
    <row r="798" spans="1:1">
      <c r="A798" s="199"/>
    </row>
    <row r="799" spans="1:1">
      <c r="A799" s="199"/>
    </row>
    <row r="800" spans="1:1">
      <c r="A800" s="199"/>
    </row>
    <row r="801" spans="1:1">
      <c r="A801" s="199"/>
    </row>
    <row r="802" spans="1:1">
      <c r="A802" s="199"/>
    </row>
    <row r="803" spans="1:1">
      <c r="A803" s="199"/>
    </row>
    <row r="804" spans="1:1">
      <c r="A804" s="199"/>
    </row>
    <row r="805" spans="1:1">
      <c r="A805" s="199"/>
    </row>
    <row r="806" spans="1:1">
      <c r="A806" s="199"/>
    </row>
    <row r="807" spans="1:1">
      <c r="A807" s="199"/>
    </row>
    <row r="808" spans="1:1">
      <c r="A808" s="199"/>
    </row>
    <row r="809" spans="1:1">
      <c r="A809" s="199"/>
    </row>
    <row r="810" spans="1:1">
      <c r="A810" s="199"/>
    </row>
    <row r="811" spans="1:1">
      <c r="A811" s="199"/>
    </row>
  </sheetData>
  <sheetProtection algorithmName="SHA-512" hashValue="22XCtDTHOzhE0imHshC9SggYDc2XQ45gYEtRQ5pSBkMMlffDERKMR4qeUii9f+TTAFhMXqDmAJk+YOePcmb7Nw==" saltValue="SVX5QiQ0edC1/1ClO2pj+g==" spinCount="100000" sheet="1" objects="1" scenarios="1"/>
  <mergeCells count="1">
    <mergeCell ref="A1:C1"/>
  </mergeCells>
  <pageMargins left="0.70866141732283472" right="0.70866141732283472" top="0.78740157480314965" bottom="0.78740157480314965" header="0.31496062992125984" footer="0.31496062992125984"/>
  <pageSetup paperSize="9" scale="37" orientation="portrait" r:id="rId1"/>
  <headerFooter>
    <oddHeader>&amp;L&amp;G&amp;R&amp;"Arial,Fett"&amp;12IHK Köln - das Finanztool&amp;"Arial,Standard"&amp;10
&amp;A</oddHeader>
    <oddFooter xml:space="preserve">&amp;L&amp;8&amp;Z&amp;F\&amp;A\&amp;D\&amp;T&amp;RRelease 3.11
</oddFooter>
  </headerFooter>
  <legacy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2">
    <pageSetUpPr fitToPage="1"/>
  </sheetPr>
  <dimension ref="A1:BC19"/>
  <sheetViews>
    <sheetView zoomScale="115" zoomScaleNormal="115" workbookViewId="0">
      <pane xSplit="3" ySplit="2" topLeftCell="D3" activePane="bottomRight" state="frozen"/>
      <selection activeCell="G7" sqref="G7"/>
      <selection pane="topRight" activeCell="G7" sqref="G7"/>
      <selection pane="bottomLeft" activeCell="G7" sqref="G7"/>
      <selection pane="bottomRight" sqref="A1:C1"/>
    </sheetView>
  </sheetViews>
  <sheetFormatPr baseColWidth="10" defaultRowHeight="12.75"/>
  <cols>
    <col min="1" max="1" width="3.140625" customWidth="1"/>
  </cols>
  <sheetData>
    <row r="1" spans="1:55" s="37" customFormat="1" ht="45" customHeight="1">
      <c r="A1" s="279" t="s">
        <v>165</v>
      </c>
      <c r="B1" s="280"/>
      <c r="C1" s="281"/>
      <c r="D1" s="60" t="str">
        <f>+'Umsatzplan Dienstleistungen'!F1</f>
        <v>Januar</v>
      </c>
      <c r="E1" s="60" t="str">
        <f>+'Umsatzplan Dienstleistungen'!G1</f>
        <v>Februar</v>
      </c>
      <c r="F1" s="60" t="str">
        <f>+'Umsatzplan Dienstleistungen'!H1</f>
        <v>März</v>
      </c>
      <c r="G1" s="60" t="str">
        <f>+'Umsatzplan Dienstleistungen'!I1</f>
        <v>April</v>
      </c>
      <c r="H1" s="60" t="str">
        <f>+'Umsatzplan Dienstleistungen'!J1</f>
        <v>Mai</v>
      </c>
      <c r="I1" s="60" t="str">
        <f>+'Umsatzplan Dienstleistungen'!K1</f>
        <v>Juni</v>
      </c>
      <c r="J1" s="60" t="str">
        <f>+'Umsatzplan Dienstleistungen'!L1</f>
        <v>Juli</v>
      </c>
      <c r="K1" s="60" t="str">
        <f>+'Umsatzplan Dienstleistungen'!M1</f>
        <v>August</v>
      </c>
      <c r="L1" s="60" t="str">
        <f>+'Umsatzplan Dienstleistungen'!N1</f>
        <v>September</v>
      </c>
      <c r="M1" s="60" t="str">
        <f>+'Umsatzplan Dienstleistungen'!O1</f>
        <v>Oktober</v>
      </c>
      <c r="N1" s="60" t="str">
        <f>+'Umsatzplan Dienstleistungen'!P1</f>
        <v>November</v>
      </c>
      <c r="O1" s="60" t="str">
        <f>+'Umsatzplan Dienstleistungen'!Q1</f>
        <v>Dezember</v>
      </c>
      <c r="P1" s="169">
        <f>+gj</f>
        <v>2025</v>
      </c>
      <c r="Q1" s="60" t="str">
        <f>+'Umsatzplan Dienstleistungen'!S1</f>
        <v>Januar</v>
      </c>
      <c r="R1" s="60" t="str">
        <f>+'Umsatzplan Dienstleistungen'!T1</f>
        <v>Februar</v>
      </c>
      <c r="S1" s="60" t="str">
        <f>+'Umsatzplan Dienstleistungen'!U1</f>
        <v>März</v>
      </c>
      <c r="T1" s="60" t="str">
        <f>+'Umsatzplan Dienstleistungen'!V1</f>
        <v>April</v>
      </c>
      <c r="U1" s="60" t="str">
        <f>+'Umsatzplan Dienstleistungen'!W1</f>
        <v>Mai</v>
      </c>
      <c r="V1" s="60" t="str">
        <f>+'Umsatzplan Dienstleistungen'!X1</f>
        <v>Juni</v>
      </c>
      <c r="W1" s="60" t="str">
        <f>+'Umsatzplan Dienstleistungen'!Y1</f>
        <v>Juli</v>
      </c>
      <c r="X1" s="60" t="str">
        <f>+'Umsatzplan Dienstleistungen'!Z1</f>
        <v>August</v>
      </c>
      <c r="Y1" s="60" t="str">
        <f>+'Umsatzplan Dienstleistungen'!AA1</f>
        <v>September</v>
      </c>
      <c r="Z1" s="60" t="str">
        <f>+'Umsatzplan Dienstleistungen'!AB1</f>
        <v>Oktober</v>
      </c>
      <c r="AA1" s="60" t="str">
        <f>+'Umsatzplan Dienstleistungen'!AC1</f>
        <v>November</v>
      </c>
      <c r="AB1" s="60" t="str">
        <f>+'Umsatzplan Dienstleistungen'!AD1</f>
        <v>Dezember</v>
      </c>
      <c r="AC1" s="169">
        <f>+gj+1</f>
        <v>2026</v>
      </c>
      <c r="AD1" s="60" t="str">
        <f>+'Umsatzplan Dienstleistungen'!AF1</f>
        <v>Januar</v>
      </c>
      <c r="AE1" s="60" t="str">
        <f>+'Umsatzplan Dienstleistungen'!AG1</f>
        <v>Februar</v>
      </c>
      <c r="AF1" s="60" t="str">
        <f>+'Umsatzplan Dienstleistungen'!AH1</f>
        <v>März</v>
      </c>
      <c r="AG1" s="60" t="str">
        <f>+'Umsatzplan Dienstleistungen'!AI1</f>
        <v>April</v>
      </c>
      <c r="AH1" s="60" t="str">
        <f>+'Umsatzplan Dienstleistungen'!AJ1</f>
        <v>Mai</v>
      </c>
      <c r="AI1" s="60" t="str">
        <f>+'Umsatzplan Dienstleistungen'!AK1</f>
        <v>Juni</v>
      </c>
      <c r="AJ1" s="60" t="str">
        <f>+'Umsatzplan Dienstleistungen'!AL1</f>
        <v>Juli</v>
      </c>
      <c r="AK1" s="60" t="str">
        <f>+'Umsatzplan Dienstleistungen'!AM1</f>
        <v>August</v>
      </c>
      <c r="AL1" s="60" t="str">
        <f>+'Umsatzplan Dienstleistungen'!AN1</f>
        <v>September</v>
      </c>
      <c r="AM1" s="60" t="str">
        <f>+'Umsatzplan Dienstleistungen'!AO1</f>
        <v>Oktober</v>
      </c>
      <c r="AN1" s="60" t="str">
        <f>+'Umsatzplan Dienstleistungen'!AP1</f>
        <v>November</v>
      </c>
      <c r="AO1" s="60" t="str">
        <f>+'Umsatzplan Dienstleistungen'!AQ1</f>
        <v>Dezember</v>
      </c>
      <c r="AP1" s="169">
        <f>+gj+2</f>
        <v>2027</v>
      </c>
      <c r="AQ1" s="60" t="str">
        <f>+'Umsatzplan Dienstleistungen'!AS1</f>
        <v>Januar</v>
      </c>
      <c r="AR1" s="60" t="str">
        <f>+'Umsatzplan Dienstleistungen'!AT1</f>
        <v>Februar</v>
      </c>
      <c r="AS1" s="60" t="str">
        <f>+'Umsatzplan Dienstleistungen'!AU1</f>
        <v>März</v>
      </c>
      <c r="AT1" s="60" t="str">
        <f>+'Umsatzplan Dienstleistungen'!AV1</f>
        <v>April</v>
      </c>
      <c r="AU1" s="60" t="str">
        <f>+'Umsatzplan Dienstleistungen'!AW1</f>
        <v>Mai</v>
      </c>
      <c r="AV1" s="60" t="str">
        <f>+'Umsatzplan Dienstleistungen'!AX1</f>
        <v>Juni</v>
      </c>
      <c r="AW1" s="60" t="str">
        <f>+'Umsatzplan Dienstleistungen'!AY1</f>
        <v>Juli</v>
      </c>
      <c r="AX1" s="60" t="str">
        <f>+'Umsatzplan Dienstleistungen'!AZ1</f>
        <v>August</v>
      </c>
      <c r="AY1" s="60" t="str">
        <f>+'Umsatzplan Dienstleistungen'!BA1</f>
        <v>September</v>
      </c>
      <c r="AZ1" s="60" t="str">
        <f>+'Umsatzplan Dienstleistungen'!BB1</f>
        <v>Oktober</v>
      </c>
      <c r="BA1" s="60" t="str">
        <f>+'Umsatzplan Dienstleistungen'!BC1</f>
        <v>November</v>
      </c>
      <c r="BB1" s="60" t="str">
        <f>+'Umsatzplan Dienstleistungen'!BD1</f>
        <v>Dezember</v>
      </c>
      <c r="BC1" s="169">
        <f>+gj+3</f>
        <v>2028</v>
      </c>
    </row>
    <row r="2" spans="1:55" s="8" customFormat="1" ht="20.25" customHeight="1">
      <c r="A2" s="8" t="s">
        <v>192</v>
      </c>
      <c r="D2" s="9"/>
      <c r="E2" s="9"/>
      <c r="F2" s="9"/>
      <c r="G2" s="9"/>
      <c r="H2" s="9"/>
      <c r="I2" s="9"/>
      <c r="J2" s="9"/>
      <c r="K2" s="9"/>
      <c r="L2" s="9"/>
      <c r="M2" s="9"/>
      <c r="N2" s="9"/>
      <c r="O2" s="9"/>
      <c r="P2" s="38"/>
      <c r="Q2" s="9"/>
      <c r="R2" s="9"/>
      <c r="S2" s="9"/>
      <c r="T2" s="9"/>
      <c r="U2" s="9"/>
      <c r="V2" s="9"/>
      <c r="W2" s="9"/>
      <c r="X2" s="9"/>
      <c r="Y2" s="9"/>
      <c r="Z2" s="9"/>
      <c r="AA2" s="9"/>
      <c r="AB2" s="9"/>
      <c r="AC2" s="38"/>
      <c r="AD2" s="9"/>
      <c r="AE2" s="9"/>
      <c r="AF2" s="9"/>
      <c r="AG2" s="9"/>
      <c r="AH2" s="9"/>
      <c r="AI2" s="9"/>
      <c r="AJ2" s="9"/>
      <c r="AK2" s="9"/>
      <c r="AL2" s="9"/>
      <c r="AM2" s="9"/>
      <c r="AN2" s="9"/>
      <c r="AO2" s="9"/>
      <c r="AP2" s="38"/>
      <c r="AQ2" s="9"/>
      <c r="AR2" s="9"/>
      <c r="AS2" s="9"/>
      <c r="AT2" s="9"/>
      <c r="AU2" s="9"/>
      <c r="AV2" s="9"/>
      <c r="AW2" s="9"/>
      <c r="AX2" s="9"/>
      <c r="AY2" s="9"/>
      <c r="AZ2" s="9"/>
      <c r="BA2" s="9"/>
      <c r="BB2" s="9"/>
      <c r="BC2" s="38"/>
    </row>
    <row r="3" spans="1:55" s="8" customFormat="1">
      <c r="B3" s="239" t="s">
        <v>181</v>
      </c>
      <c r="C3" s="239"/>
      <c r="D3" s="57"/>
      <c r="E3" s="57"/>
      <c r="F3" s="57"/>
      <c r="G3" s="57"/>
      <c r="H3" s="57"/>
      <c r="I3" s="57"/>
      <c r="J3" s="57"/>
      <c r="K3" s="57"/>
      <c r="L3" s="57"/>
      <c r="M3" s="57"/>
      <c r="N3" s="57"/>
      <c r="O3" s="57"/>
      <c r="P3" s="38">
        <f>SUM(D3:O3)</f>
        <v>0</v>
      </c>
      <c r="Q3" s="57"/>
      <c r="R3" s="57"/>
      <c r="S3" s="57"/>
      <c r="T3" s="57"/>
      <c r="U3" s="57"/>
      <c r="V3" s="57"/>
      <c r="W3" s="57"/>
      <c r="X3" s="57"/>
      <c r="Y3" s="57"/>
      <c r="Z3" s="57"/>
      <c r="AA3" s="57"/>
      <c r="AB3" s="57"/>
      <c r="AC3" s="38">
        <f>SUM(Q3:AB3)</f>
        <v>0</v>
      </c>
      <c r="AD3" s="57"/>
      <c r="AE3" s="57"/>
      <c r="AF3" s="57"/>
      <c r="AG3" s="57"/>
      <c r="AH3" s="57"/>
      <c r="AI3" s="57"/>
      <c r="AJ3" s="57"/>
      <c r="AK3" s="57"/>
      <c r="AL3" s="57"/>
      <c r="AM3" s="57"/>
      <c r="AN3" s="57"/>
      <c r="AO3" s="57"/>
      <c r="AP3" s="38">
        <f t="shared" ref="AP3" si="0">SUM(AD3:AO3)</f>
        <v>0</v>
      </c>
      <c r="AQ3" s="57"/>
      <c r="AR3" s="57"/>
      <c r="AS3" s="57"/>
      <c r="AT3" s="57"/>
      <c r="AU3" s="57"/>
      <c r="AV3" s="57"/>
      <c r="AW3" s="57"/>
      <c r="AX3" s="57"/>
      <c r="AY3" s="57"/>
      <c r="AZ3" s="57"/>
      <c r="BA3" s="57"/>
      <c r="BB3" s="57"/>
      <c r="BC3" s="38">
        <f t="shared" ref="BC3" si="1">SUM(AQ3:BB3)</f>
        <v>0</v>
      </c>
    </row>
    <row r="4" spans="1:55" s="8" customFormat="1">
      <c r="B4" s="239" t="s">
        <v>182</v>
      </c>
      <c r="C4" s="239"/>
      <c r="D4" s="57"/>
      <c r="E4" s="57"/>
      <c r="F4" s="57"/>
      <c r="G4" s="57"/>
      <c r="H4" s="57"/>
      <c r="I4" s="57"/>
      <c r="J4" s="57"/>
      <c r="K4" s="57"/>
      <c r="L4" s="57"/>
      <c r="M4" s="57"/>
      <c r="N4" s="57"/>
      <c r="O4" s="57"/>
      <c r="P4" s="38">
        <f>SUM(D4:O4)</f>
        <v>0</v>
      </c>
      <c r="Q4" s="57"/>
      <c r="R4" s="57"/>
      <c r="S4" s="57"/>
      <c r="T4" s="57"/>
      <c r="U4" s="57"/>
      <c r="V4" s="57"/>
      <c r="W4" s="57"/>
      <c r="X4" s="57"/>
      <c r="Y4" s="57"/>
      <c r="Z4" s="57"/>
      <c r="AA4" s="57"/>
      <c r="AB4" s="57"/>
      <c r="AC4" s="38">
        <f>SUM(Q4:AB4)</f>
        <v>0</v>
      </c>
      <c r="AD4" s="57"/>
      <c r="AE4" s="57"/>
      <c r="AF4" s="57"/>
      <c r="AG4" s="57"/>
      <c r="AH4" s="57"/>
      <c r="AI4" s="57"/>
      <c r="AJ4" s="57"/>
      <c r="AK4" s="57"/>
      <c r="AL4" s="57"/>
      <c r="AM4" s="57"/>
      <c r="AN4" s="57"/>
      <c r="AO4" s="57"/>
      <c r="AP4" s="38">
        <f>SUM(AD4:AO4)</f>
        <v>0</v>
      </c>
      <c r="AQ4" s="57"/>
      <c r="AR4" s="57"/>
      <c r="AS4" s="57"/>
      <c r="AT4" s="57"/>
      <c r="AU4" s="57"/>
      <c r="AV4" s="57"/>
      <c r="AW4" s="57"/>
      <c r="AX4" s="57"/>
      <c r="AY4" s="57"/>
      <c r="AZ4" s="57"/>
      <c r="BA4" s="57"/>
      <c r="BB4" s="57"/>
      <c r="BC4" s="38">
        <f>SUM(AQ4:BB4)</f>
        <v>0</v>
      </c>
    </row>
    <row r="5" spans="1:55" s="8" customFormat="1">
      <c r="B5" s="239" t="s">
        <v>183</v>
      </c>
      <c r="C5" s="239"/>
      <c r="D5" s="57"/>
      <c r="E5" s="57"/>
      <c r="F5" s="57"/>
      <c r="G5" s="57"/>
      <c r="H5" s="57"/>
      <c r="I5" s="57"/>
      <c r="J5" s="57"/>
      <c r="K5" s="57"/>
      <c r="L5" s="57"/>
      <c r="M5" s="57"/>
      <c r="N5" s="57"/>
      <c r="O5" s="57"/>
      <c r="P5" s="38">
        <f t="shared" ref="P5:P12" si="2">SUM(D5:O5)</f>
        <v>0</v>
      </c>
      <c r="Q5" s="57"/>
      <c r="R5" s="57"/>
      <c r="S5" s="57"/>
      <c r="T5" s="57"/>
      <c r="U5" s="57"/>
      <c r="V5" s="57"/>
      <c r="W5" s="57"/>
      <c r="X5" s="57"/>
      <c r="Y5" s="57"/>
      <c r="Z5" s="57"/>
      <c r="AA5" s="57"/>
      <c r="AB5" s="57"/>
      <c r="AC5" s="38">
        <f t="shared" ref="AC5:AC12" si="3">SUM(Q5:AB5)</f>
        <v>0</v>
      </c>
      <c r="AD5" s="57"/>
      <c r="AE5" s="57"/>
      <c r="AF5" s="57"/>
      <c r="AG5" s="57"/>
      <c r="AH5" s="57"/>
      <c r="AI5" s="57"/>
      <c r="AJ5" s="57"/>
      <c r="AK5" s="57"/>
      <c r="AL5" s="57"/>
      <c r="AM5" s="57"/>
      <c r="AN5" s="57"/>
      <c r="AO5" s="57"/>
      <c r="AP5" s="38">
        <f t="shared" ref="AP5:AP12" si="4">SUM(AD5:AO5)</f>
        <v>0</v>
      </c>
      <c r="AQ5" s="57"/>
      <c r="AR5" s="57"/>
      <c r="AS5" s="57"/>
      <c r="AT5" s="57"/>
      <c r="AU5" s="57"/>
      <c r="AV5" s="57"/>
      <c r="AW5" s="57"/>
      <c r="AX5" s="57"/>
      <c r="AY5" s="57"/>
      <c r="AZ5" s="57"/>
      <c r="BA5" s="57"/>
      <c r="BB5" s="57"/>
      <c r="BC5" s="38">
        <f t="shared" ref="BC5:BC12" si="5">SUM(AQ5:BB5)</f>
        <v>0</v>
      </c>
    </row>
    <row r="6" spans="1:55" s="8" customFormat="1">
      <c r="B6" s="239" t="s">
        <v>184</v>
      </c>
      <c r="C6" s="239"/>
      <c r="D6" s="57"/>
      <c r="E6" s="57"/>
      <c r="F6" s="57"/>
      <c r="G6" s="57"/>
      <c r="H6" s="57"/>
      <c r="I6" s="57"/>
      <c r="J6" s="57"/>
      <c r="K6" s="57"/>
      <c r="L6" s="57"/>
      <c r="M6" s="57"/>
      <c r="N6" s="57"/>
      <c r="O6" s="57"/>
      <c r="P6" s="38">
        <f t="shared" si="2"/>
        <v>0</v>
      </c>
      <c r="Q6" s="57"/>
      <c r="R6" s="57"/>
      <c r="S6" s="57"/>
      <c r="T6" s="57"/>
      <c r="U6" s="57"/>
      <c r="V6" s="57"/>
      <c r="W6" s="57"/>
      <c r="X6" s="57"/>
      <c r="Y6" s="57"/>
      <c r="Z6" s="57"/>
      <c r="AA6" s="57"/>
      <c r="AB6" s="57"/>
      <c r="AC6" s="38">
        <f t="shared" si="3"/>
        <v>0</v>
      </c>
      <c r="AD6" s="57"/>
      <c r="AE6" s="57"/>
      <c r="AF6" s="57"/>
      <c r="AG6" s="57"/>
      <c r="AH6" s="57"/>
      <c r="AI6" s="57"/>
      <c r="AJ6" s="57"/>
      <c r="AK6" s="57"/>
      <c r="AL6" s="57"/>
      <c r="AM6" s="57"/>
      <c r="AN6" s="57"/>
      <c r="AO6" s="57"/>
      <c r="AP6" s="38">
        <f t="shared" si="4"/>
        <v>0</v>
      </c>
      <c r="AQ6" s="57"/>
      <c r="AR6" s="57"/>
      <c r="AS6" s="57"/>
      <c r="AT6" s="57"/>
      <c r="AU6" s="57"/>
      <c r="AV6" s="57"/>
      <c r="AW6" s="57"/>
      <c r="AX6" s="57"/>
      <c r="AY6" s="57"/>
      <c r="AZ6" s="57"/>
      <c r="BA6" s="57"/>
      <c r="BB6" s="57"/>
      <c r="BC6" s="38">
        <f t="shared" si="5"/>
        <v>0</v>
      </c>
    </row>
    <row r="7" spans="1:55" s="8" customFormat="1">
      <c r="B7" s="239" t="s">
        <v>185</v>
      </c>
      <c r="C7" s="239"/>
      <c r="D7" s="57"/>
      <c r="E7" s="57"/>
      <c r="F7" s="57"/>
      <c r="G7" s="57"/>
      <c r="H7" s="57"/>
      <c r="I7" s="57"/>
      <c r="J7" s="57"/>
      <c r="K7" s="57"/>
      <c r="L7" s="57"/>
      <c r="M7" s="57"/>
      <c r="N7" s="57"/>
      <c r="O7" s="57"/>
      <c r="P7" s="38">
        <f t="shared" si="2"/>
        <v>0</v>
      </c>
      <c r="Q7" s="57"/>
      <c r="R7" s="57"/>
      <c r="S7" s="57"/>
      <c r="T7" s="57"/>
      <c r="U7" s="57"/>
      <c r="V7" s="57"/>
      <c r="W7" s="57"/>
      <c r="X7" s="57"/>
      <c r="Y7" s="57"/>
      <c r="Z7" s="57"/>
      <c r="AA7" s="57"/>
      <c r="AB7" s="57"/>
      <c r="AC7" s="38">
        <f t="shared" si="3"/>
        <v>0</v>
      </c>
      <c r="AD7" s="57"/>
      <c r="AE7" s="57"/>
      <c r="AF7" s="57"/>
      <c r="AG7" s="57"/>
      <c r="AH7" s="57"/>
      <c r="AI7" s="57"/>
      <c r="AJ7" s="57"/>
      <c r="AK7" s="57"/>
      <c r="AL7" s="57"/>
      <c r="AM7" s="57"/>
      <c r="AN7" s="57"/>
      <c r="AO7" s="57"/>
      <c r="AP7" s="38">
        <f t="shared" si="4"/>
        <v>0</v>
      </c>
      <c r="AQ7" s="57"/>
      <c r="AR7" s="57"/>
      <c r="AS7" s="57"/>
      <c r="AT7" s="57"/>
      <c r="AU7" s="57"/>
      <c r="AV7" s="57"/>
      <c r="AW7" s="57"/>
      <c r="AX7" s="57"/>
      <c r="AY7" s="57"/>
      <c r="AZ7" s="57"/>
      <c r="BA7" s="57"/>
      <c r="BB7" s="57"/>
      <c r="BC7" s="38">
        <f t="shared" si="5"/>
        <v>0</v>
      </c>
    </row>
    <row r="8" spans="1:55" s="8" customFormat="1">
      <c r="B8" s="239" t="s">
        <v>186</v>
      </c>
      <c r="C8" s="239"/>
      <c r="D8" s="57"/>
      <c r="E8" s="57"/>
      <c r="F8" s="57"/>
      <c r="G8" s="57"/>
      <c r="H8" s="57"/>
      <c r="I8" s="57"/>
      <c r="J8" s="57"/>
      <c r="K8" s="57"/>
      <c r="L8" s="57"/>
      <c r="M8" s="57"/>
      <c r="N8" s="57"/>
      <c r="O8" s="57"/>
      <c r="P8" s="38">
        <f t="shared" si="2"/>
        <v>0</v>
      </c>
      <c r="Q8" s="57"/>
      <c r="R8" s="57"/>
      <c r="S8" s="57"/>
      <c r="T8" s="57"/>
      <c r="U8" s="57"/>
      <c r="V8" s="57"/>
      <c r="W8" s="57"/>
      <c r="X8" s="57"/>
      <c r="Y8" s="57"/>
      <c r="Z8" s="57"/>
      <c r="AA8" s="57"/>
      <c r="AB8" s="57"/>
      <c r="AC8" s="38">
        <f t="shared" si="3"/>
        <v>0</v>
      </c>
      <c r="AD8" s="57"/>
      <c r="AE8" s="57"/>
      <c r="AF8" s="57"/>
      <c r="AG8" s="57"/>
      <c r="AH8" s="57"/>
      <c r="AI8" s="57"/>
      <c r="AJ8" s="57"/>
      <c r="AK8" s="57"/>
      <c r="AL8" s="57"/>
      <c r="AM8" s="57"/>
      <c r="AN8" s="57"/>
      <c r="AO8" s="57"/>
      <c r="AP8" s="38">
        <f t="shared" si="4"/>
        <v>0</v>
      </c>
      <c r="AQ8" s="57"/>
      <c r="AR8" s="57"/>
      <c r="AS8" s="57"/>
      <c r="AT8" s="57"/>
      <c r="AU8" s="57"/>
      <c r="AV8" s="57"/>
      <c r="AW8" s="57"/>
      <c r="AX8" s="57"/>
      <c r="AY8" s="57"/>
      <c r="AZ8" s="57"/>
      <c r="BA8" s="57"/>
      <c r="BB8" s="57"/>
      <c r="BC8" s="38">
        <f t="shared" si="5"/>
        <v>0</v>
      </c>
    </row>
    <row r="9" spans="1:55" s="8" customFormat="1">
      <c r="B9" s="239" t="s">
        <v>187</v>
      </c>
      <c r="C9" s="239"/>
      <c r="D9" s="57"/>
      <c r="E9" s="57"/>
      <c r="F9" s="57"/>
      <c r="G9" s="57"/>
      <c r="H9" s="57"/>
      <c r="I9" s="57"/>
      <c r="J9" s="57"/>
      <c r="K9" s="57"/>
      <c r="L9" s="57"/>
      <c r="M9" s="57"/>
      <c r="N9" s="57"/>
      <c r="O9" s="57"/>
      <c r="P9" s="38">
        <f t="shared" si="2"/>
        <v>0</v>
      </c>
      <c r="Q9" s="57"/>
      <c r="R9" s="57"/>
      <c r="S9" s="57"/>
      <c r="T9" s="57"/>
      <c r="U9" s="57"/>
      <c r="V9" s="57"/>
      <c r="W9" s="57"/>
      <c r="X9" s="57"/>
      <c r="Y9" s="57"/>
      <c r="Z9" s="57"/>
      <c r="AA9" s="57"/>
      <c r="AB9" s="57"/>
      <c r="AC9" s="38">
        <f t="shared" si="3"/>
        <v>0</v>
      </c>
      <c r="AD9" s="57"/>
      <c r="AE9" s="57"/>
      <c r="AF9" s="57"/>
      <c r="AG9" s="57"/>
      <c r="AH9" s="57"/>
      <c r="AI9" s="57"/>
      <c r="AJ9" s="57"/>
      <c r="AK9" s="57"/>
      <c r="AL9" s="57"/>
      <c r="AM9" s="57"/>
      <c r="AN9" s="57"/>
      <c r="AO9" s="57"/>
      <c r="AP9" s="38">
        <f t="shared" si="4"/>
        <v>0</v>
      </c>
      <c r="AQ9" s="57"/>
      <c r="AR9" s="57"/>
      <c r="AS9" s="57"/>
      <c r="AT9" s="57"/>
      <c r="AU9" s="57"/>
      <c r="AV9" s="57"/>
      <c r="AW9" s="57"/>
      <c r="AX9" s="57"/>
      <c r="AY9" s="57"/>
      <c r="AZ9" s="57"/>
      <c r="BA9" s="57"/>
      <c r="BB9" s="57"/>
      <c r="BC9" s="38">
        <f t="shared" si="5"/>
        <v>0</v>
      </c>
    </row>
    <row r="10" spans="1:55" s="8" customFormat="1">
      <c r="B10" s="239" t="s">
        <v>188</v>
      </c>
      <c r="C10" s="239"/>
      <c r="D10" s="57"/>
      <c r="E10" s="57"/>
      <c r="F10" s="57"/>
      <c r="G10" s="57"/>
      <c r="H10" s="57"/>
      <c r="I10" s="57"/>
      <c r="J10" s="57"/>
      <c r="K10" s="57"/>
      <c r="L10" s="57"/>
      <c r="M10" s="57"/>
      <c r="N10" s="57"/>
      <c r="O10" s="57"/>
      <c r="P10" s="38">
        <f t="shared" si="2"/>
        <v>0</v>
      </c>
      <c r="Q10" s="57"/>
      <c r="R10" s="57"/>
      <c r="S10" s="57"/>
      <c r="T10" s="57"/>
      <c r="U10" s="57"/>
      <c r="V10" s="57"/>
      <c r="W10" s="57"/>
      <c r="X10" s="57"/>
      <c r="Y10" s="57"/>
      <c r="Z10" s="57"/>
      <c r="AA10" s="57"/>
      <c r="AB10" s="57"/>
      <c r="AC10" s="38">
        <f t="shared" si="3"/>
        <v>0</v>
      </c>
      <c r="AD10" s="57"/>
      <c r="AE10" s="57"/>
      <c r="AF10" s="57"/>
      <c r="AG10" s="57"/>
      <c r="AH10" s="57"/>
      <c r="AI10" s="57"/>
      <c r="AJ10" s="57"/>
      <c r="AK10" s="57"/>
      <c r="AL10" s="57"/>
      <c r="AM10" s="57"/>
      <c r="AN10" s="57"/>
      <c r="AO10" s="57"/>
      <c r="AP10" s="38">
        <f t="shared" si="4"/>
        <v>0</v>
      </c>
      <c r="AQ10" s="57"/>
      <c r="AR10" s="57"/>
      <c r="AS10" s="57"/>
      <c r="AT10" s="57"/>
      <c r="AU10" s="57"/>
      <c r="AV10" s="57"/>
      <c r="AW10" s="57"/>
      <c r="AX10" s="57"/>
      <c r="AY10" s="57"/>
      <c r="AZ10" s="57"/>
      <c r="BA10" s="57"/>
      <c r="BB10" s="57"/>
      <c r="BC10" s="38">
        <f t="shared" si="5"/>
        <v>0</v>
      </c>
    </row>
    <row r="11" spans="1:55" s="8" customFormat="1">
      <c r="B11" s="239" t="s">
        <v>189</v>
      </c>
      <c r="C11" s="239"/>
      <c r="D11" s="57"/>
      <c r="E11" s="57"/>
      <c r="F11" s="57"/>
      <c r="G11" s="57"/>
      <c r="H11" s="57"/>
      <c r="I11" s="57"/>
      <c r="J11" s="57"/>
      <c r="K11" s="57"/>
      <c r="L11" s="57"/>
      <c r="M11" s="57"/>
      <c r="N11" s="57"/>
      <c r="O11" s="57"/>
      <c r="P11" s="38">
        <f t="shared" si="2"/>
        <v>0</v>
      </c>
      <c r="Q11" s="57"/>
      <c r="R11" s="57"/>
      <c r="S11" s="57"/>
      <c r="T11" s="57"/>
      <c r="U11" s="57"/>
      <c r="V11" s="57"/>
      <c r="W11" s="57"/>
      <c r="X11" s="57"/>
      <c r="Y11" s="57"/>
      <c r="Z11" s="57"/>
      <c r="AA11" s="57"/>
      <c r="AB11" s="57"/>
      <c r="AC11" s="38">
        <f t="shared" si="3"/>
        <v>0</v>
      </c>
      <c r="AD11" s="57"/>
      <c r="AE11" s="57"/>
      <c r="AF11" s="57"/>
      <c r="AG11" s="57"/>
      <c r="AH11" s="57"/>
      <c r="AI11" s="57"/>
      <c r="AJ11" s="57"/>
      <c r="AK11" s="57"/>
      <c r="AL11" s="57"/>
      <c r="AM11" s="57"/>
      <c r="AN11" s="57"/>
      <c r="AO11" s="57"/>
      <c r="AP11" s="38">
        <f t="shared" si="4"/>
        <v>0</v>
      </c>
      <c r="AQ11" s="57"/>
      <c r="AR11" s="57"/>
      <c r="AS11" s="57"/>
      <c r="AT11" s="57"/>
      <c r="AU11" s="57"/>
      <c r="AV11" s="57"/>
      <c r="AW11" s="57"/>
      <c r="AX11" s="57"/>
      <c r="AY11" s="57"/>
      <c r="AZ11" s="57"/>
      <c r="BA11" s="57"/>
      <c r="BB11" s="57"/>
      <c r="BC11" s="38">
        <f t="shared" si="5"/>
        <v>0</v>
      </c>
    </row>
    <row r="12" spans="1:55" s="8" customFormat="1">
      <c r="B12" s="239" t="s">
        <v>190</v>
      </c>
      <c r="C12" s="239"/>
      <c r="D12" s="57"/>
      <c r="E12" s="57"/>
      <c r="F12" s="57"/>
      <c r="G12" s="57"/>
      <c r="H12" s="57"/>
      <c r="I12" s="57"/>
      <c r="J12" s="57"/>
      <c r="K12" s="57"/>
      <c r="L12" s="57"/>
      <c r="M12" s="57"/>
      <c r="N12" s="57"/>
      <c r="O12" s="57"/>
      <c r="P12" s="38">
        <f t="shared" si="2"/>
        <v>0</v>
      </c>
      <c r="Q12" s="57"/>
      <c r="R12" s="57"/>
      <c r="S12" s="57"/>
      <c r="T12" s="57"/>
      <c r="U12" s="57"/>
      <c r="V12" s="57"/>
      <c r="W12" s="57"/>
      <c r="X12" s="57"/>
      <c r="Y12" s="57"/>
      <c r="Z12" s="57"/>
      <c r="AA12" s="57"/>
      <c r="AB12" s="57"/>
      <c r="AC12" s="38">
        <f t="shared" si="3"/>
        <v>0</v>
      </c>
      <c r="AD12" s="57"/>
      <c r="AE12" s="57"/>
      <c r="AF12" s="57"/>
      <c r="AG12" s="57"/>
      <c r="AH12" s="57"/>
      <c r="AI12" s="57"/>
      <c r="AJ12" s="57"/>
      <c r="AK12" s="57"/>
      <c r="AL12" s="57"/>
      <c r="AM12" s="57"/>
      <c r="AN12" s="57"/>
      <c r="AO12" s="57"/>
      <c r="AP12" s="38">
        <f t="shared" si="4"/>
        <v>0</v>
      </c>
      <c r="AQ12" s="57"/>
      <c r="AR12" s="57"/>
      <c r="AS12" s="57"/>
      <c r="AT12" s="57"/>
      <c r="AU12" s="57"/>
      <c r="AV12" s="57"/>
      <c r="AW12" s="57"/>
      <c r="AX12" s="57"/>
      <c r="AY12" s="57"/>
      <c r="AZ12" s="57"/>
      <c r="BA12" s="57"/>
      <c r="BB12" s="57"/>
      <c r="BC12" s="38">
        <f t="shared" si="5"/>
        <v>0</v>
      </c>
    </row>
    <row r="13" spans="1:55" ht="13.5" thickBot="1">
      <c r="D13" s="153">
        <f>SUM(D3:D12)</f>
        <v>0</v>
      </c>
      <c r="E13" s="153">
        <f t="shared" ref="E13:BC13" si="6">SUM(E3:E12)</f>
        <v>0</v>
      </c>
      <c r="F13" s="153">
        <f t="shared" si="6"/>
        <v>0</v>
      </c>
      <c r="G13" s="153">
        <f t="shared" si="6"/>
        <v>0</v>
      </c>
      <c r="H13" s="153">
        <f t="shared" si="6"/>
        <v>0</v>
      </c>
      <c r="I13" s="153">
        <f t="shared" si="6"/>
        <v>0</v>
      </c>
      <c r="J13" s="153">
        <f t="shared" si="6"/>
        <v>0</v>
      </c>
      <c r="K13" s="153">
        <f t="shared" si="6"/>
        <v>0</v>
      </c>
      <c r="L13" s="153">
        <f t="shared" si="6"/>
        <v>0</v>
      </c>
      <c r="M13" s="153">
        <f t="shared" si="6"/>
        <v>0</v>
      </c>
      <c r="N13" s="153">
        <f t="shared" si="6"/>
        <v>0</v>
      </c>
      <c r="O13" s="153">
        <f t="shared" si="6"/>
        <v>0</v>
      </c>
      <c r="P13" s="153">
        <f t="shared" si="6"/>
        <v>0</v>
      </c>
      <c r="Q13" s="153">
        <f t="shared" si="6"/>
        <v>0</v>
      </c>
      <c r="R13" s="153">
        <f t="shared" si="6"/>
        <v>0</v>
      </c>
      <c r="S13" s="153">
        <f t="shared" si="6"/>
        <v>0</v>
      </c>
      <c r="T13" s="153">
        <f t="shared" si="6"/>
        <v>0</v>
      </c>
      <c r="U13" s="153">
        <f t="shared" si="6"/>
        <v>0</v>
      </c>
      <c r="V13" s="153">
        <f t="shared" si="6"/>
        <v>0</v>
      </c>
      <c r="W13" s="153">
        <f t="shared" si="6"/>
        <v>0</v>
      </c>
      <c r="X13" s="153">
        <f t="shared" si="6"/>
        <v>0</v>
      </c>
      <c r="Y13" s="153">
        <f t="shared" si="6"/>
        <v>0</v>
      </c>
      <c r="Z13" s="153">
        <f t="shared" si="6"/>
        <v>0</v>
      </c>
      <c r="AA13" s="153">
        <f t="shared" si="6"/>
        <v>0</v>
      </c>
      <c r="AB13" s="153">
        <f t="shared" si="6"/>
        <v>0</v>
      </c>
      <c r="AC13" s="153">
        <f t="shared" si="6"/>
        <v>0</v>
      </c>
      <c r="AD13" s="153">
        <f t="shared" si="6"/>
        <v>0</v>
      </c>
      <c r="AE13" s="153">
        <f t="shared" si="6"/>
        <v>0</v>
      </c>
      <c r="AF13" s="153">
        <f t="shared" si="6"/>
        <v>0</v>
      </c>
      <c r="AG13" s="153">
        <f t="shared" si="6"/>
        <v>0</v>
      </c>
      <c r="AH13" s="153">
        <f t="shared" si="6"/>
        <v>0</v>
      </c>
      <c r="AI13" s="153">
        <f t="shared" si="6"/>
        <v>0</v>
      </c>
      <c r="AJ13" s="153">
        <f t="shared" si="6"/>
        <v>0</v>
      </c>
      <c r="AK13" s="153">
        <f t="shared" si="6"/>
        <v>0</v>
      </c>
      <c r="AL13" s="153">
        <f t="shared" si="6"/>
        <v>0</v>
      </c>
      <c r="AM13" s="153">
        <f t="shared" si="6"/>
        <v>0</v>
      </c>
      <c r="AN13" s="153">
        <f t="shared" si="6"/>
        <v>0</v>
      </c>
      <c r="AO13" s="153">
        <f t="shared" si="6"/>
        <v>0</v>
      </c>
      <c r="AP13" s="153">
        <f t="shared" si="6"/>
        <v>0</v>
      </c>
      <c r="AQ13" s="153">
        <f t="shared" si="6"/>
        <v>0</v>
      </c>
      <c r="AR13" s="153">
        <f t="shared" si="6"/>
        <v>0</v>
      </c>
      <c r="AS13" s="153">
        <f t="shared" si="6"/>
        <v>0</v>
      </c>
      <c r="AT13" s="153">
        <f t="shared" si="6"/>
        <v>0</v>
      </c>
      <c r="AU13" s="153">
        <f t="shared" si="6"/>
        <v>0</v>
      </c>
      <c r="AV13" s="153">
        <f t="shared" si="6"/>
        <v>0</v>
      </c>
      <c r="AW13" s="153">
        <f t="shared" si="6"/>
        <v>0</v>
      </c>
      <c r="AX13" s="153">
        <f t="shared" si="6"/>
        <v>0</v>
      </c>
      <c r="AY13" s="153">
        <f t="shared" si="6"/>
        <v>0</v>
      </c>
      <c r="AZ13" s="153">
        <f t="shared" si="6"/>
        <v>0</v>
      </c>
      <c r="BA13" s="153">
        <f t="shared" si="6"/>
        <v>0</v>
      </c>
      <c r="BB13" s="153">
        <f t="shared" si="6"/>
        <v>0</v>
      </c>
      <c r="BC13" s="153">
        <f t="shared" si="6"/>
        <v>0</v>
      </c>
    </row>
    <row r="14" spans="1:55" ht="13.5" thickTop="1"/>
    <row r="16" spans="1:55">
      <c r="A16" t="s">
        <v>191</v>
      </c>
    </row>
    <row r="17" spans="1:1">
      <c r="A17" t="s">
        <v>193</v>
      </c>
    </row>
    <row r="18" spans="1:1">
      <c r="A18" t="s">
        <v>195</v>
      </c>
    </row>
    <row r="19" spans="1:1">
      <c r="A19" t="s">
        <v>194</v>
      </c>
    </row>
  </sheetData>
  <mergeCells count="11">
    <mergeCell ref="B12:C12"/>
    <mergeCell ref="B4:C4"/>
    <mergeCell ref="B5:C5"/>
    <mergeCell ref="A1:C1"/>
    <mergeCell ref="B3:C3"/>
    <mergeCell ref="B6:C6"/>
    <mergeCell ref="B7:C7"/>
    <mergeCell ref="B8:C8"/>
    <mergeCell ref="B9:C9"/>
    <mergeCell ref="B10:C10"/>
    <mergeCell ref="B11:C11"/>
  </mergeCells>
  <pageMargins left="0.70866141732283472" right="0.70866141732283472" top="1.5748031496062993" bottom="0.78740157480314965" header="0.31496062992125984" footer="0.31496062992125984"/>
  <pageSetup paperSize="9" scale="72" fitToWidth="4" orientation="landscape" r:id="rId1"/>
  <headerFooter>
    <oddHeader>&amp;L&amp;G&amp;R&amp;"Arial,Fett"&amp;12IHK Köln - das Finanztool&amp;"Arial,Standard"&amp;10
&amp;A</oddHeader>
    <oddFooter xml:space="preserve">&amp;L&amp;8&amp;Z&amp;F\&amp;A\&amp;D\&amp;T&amp;RRelease 3.11
</oddFooter>
  </headerFooter>
  <colBreaks count="3" manualBreakCount="3">
    <brk id="16" max="1048575" man="1"/>
    <brk id="29" max="1048575" man="1"/>
    <brk id="42" max="1048575" man="1"/>
  </colBreaks>
  <legacyDrawingHF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3">
    <pageSetUpPr fitToPage="1"/>
  </sheetPr>
  <dimension ref="A1:R30"/>
  <sheetViews>
    <sheetView topLeftCell="A5" zoomScale="190" zoomScaleNormal="190" workbookViewId="0">
      <selection activeCell="A23" sqref="A23"/>
    </sheetView>
  </sheetViews>
  <sheetFormatPr baseColWidth="10" defaultColWidth="11.5703125" defaultRowHeight="12.75"/>
  <cols>
    <col min="1" max="2" width="11.140625" style="8" customWidth="1"/>
    <col min="3" max="4" width="10.5703125" style="8" hidden="1" customWidth="1"/>
    <col min="5" max="5" width="0.7109375" style="8" hidden="1" customWidth="1"/>
    <col min="6" max="6" width="4.140625" style="8" hidden="1" customWidth="1"/>
    <col min="7" max="7" width="7.85546875" style="8" customWidth="1"/>
    <col min="8" max="8" width="6.28515625" style="8" customWidth="1"/>
    <col min="9" max="9" width="7.85546875" style="8" customWidth="1"/>
    <col min="10" max="10" width="6.28515625" style="8" customWidth="1"/>
    <col min="11" max="11" width="8.140625" style="8" customWidth="1"/>
    <col min="12" max="12" width="11.5703125" style="8" customWidth="1"/>
    <col min="13" max="13" width="54.5703125" style="8" customWidth="1"/>
    <col min="14" max="23" width="11.5703125" style="8" customWidth="1"/>
    <col min="24" max="262" width="11.5703125" style="8"/>
    <col min="263" max="264" width="8.5703125" style="8" customWidth="1"/>
    <col min="265" max="265" width="9.140625" style="8" customWidth="1"/>
    <col min="266" max="266" width="10.85546875" style="8" customWidth="1"/>
    <col min="267" max="267" width="11.5703125" style="8" customWidth="1"/>
    <col min="268" max="269" width="8.7109375" style="8" customWidth="1"/>
    <col min="270" max="270" width="10" style="8" customWidth="1"/>
    <col min="271" max="271" width="7.28515625" style="8" bestFit="1" customWidth="1"/>
    <col min="272" max="275" width="12.42578125" style="8" customWidth="1"/>
    <col min="276" max="276" width="3.7109375" style="8" bestFit="1" customWidth="1"/>
    <col min="277" max="277" width="7.140625" style="8" bestFit="1" customWidth="1"/>
    <col min="278" max="518" width="11.5703125" style="8"/>
    <col min="519" max="520" width="8.5703125" style="8" customWidth="1"/>
    <col min="521" max="521" width="9.140625" style="8" customWidth="1"/>
    <col min="522" max="522" width="10.85546875" style="8" customWidth="1"/>
    <col min="523" max="523" width="11.5703125" style="8" customWidth="1"/>
    <col min="524" max="525" width="8.7109375" style="8" customWidth="1"/>
    <col min="526" max="526" width="10" style="8" customWidth="1"/>
    <col min="527" max="527" width="7.28515625" style="8" bestFit="1" customWidth="1"/>
    <col min="528" max="531" width="12.42578125" style="8" customWidth="1"/>
    <col min="532" max="532" width="3.7109375" style="8" bestFit="1" customWidth="1"/>
    <col min="533" max="533" width="7.140625" style="8" bestFit="1" customWidth="1"/>
    <col min="534" max="774" width="11.5703125" style="8"/>
    <col min="775" max="776" width="8.5703125" style="8" customWidth="1"/>
    <col min="777" max="777" width="9.140625" style="8" customWidth="1"/>
    <col min="778" max="778" width="10.85546875" style="8" customWidth="1"/>
    <col min="779" max="779" width="11.5703125" style="8" customWidth="1"/>
    <col min="780" max="781" width="8.7109375" style="8" customWidth="1"/>
    <col min="782" max="782" width="10" style="8" customWidth="1"/>
    <col min="783" max="783" width="7.28515625" style="8" bestFit="1" customWidth="1"/>
    <col min="784" max="787" width="12.42578125" style="8" customWidth="1"/>
    <col min="788" max="788" width="3.7109375" style="8" bestFit="1" customWidth="1"/>
    <col min="789" max="789" width="7.140625" style="8" bestFit="1" customWidth="1"/>
    <col min="790" max="1030" width="11.5703125" style="8"/>
    <col min="1031" max="1032" width="8.5703125" style="8" customWidth="1"/>
    <col min="1033" max="1033" width="9.140625" style="8" customWidth="1"/>
    <col min="1034" max="1034" width="10.85546875" style="8" customWidth="1"/>
    <col min="1035" max="1035" width="11.5703125" style="8" customWidth="1"/>
    <col min="1036" max="1037" width="8.7109375" style="8" customWidth="1"/>
    <col min="1038" max="1038" width="10" style="8" customWidth="1"/>
    <col min="1039" max="1039" width="7.28515625" style="8" bestFit="1" customWidth="1"/>
    <col min="1040" max="1043" width="12.42578125" style="8" customWidth="1"/>
    <col min="1044" max="1044" width="3.7109375" style="8" bestFit="1" customWidth="1"/>
    <col min="1045" max="1045" width="7.140625" style="8" bestFit="1" customWidth="1"/>
    <col min="1046" max="1286" width="11.5703125" style="8"/>
    <col min="1287" max="1288" width="8.5703125" style="8" customWidth="1"/>
    <col min="1289" max="1289" width="9.140625" style="8" customWidth="1"/>
    <col min="1290" max="1290" width="10.85546875" style="8" customWidth="1"/>
    <col min="1291" max="1291" width="11.5703125" style="8" customWidth="1"/>
    <col min="1292" max="1293" width="8.7109375" style="8" customWidth="1"/>
    <col min="1294" max="1294" width="10" style="8" customWidth="1"/>
    <col min="1295" max="1295" width="7.28515625" style="8" bestFit="1" customWidth="1"/>
    <col min="1296" max="1299" width="12.42578125" style="8" customWidth="1"/>
    <col min="1300" max="1300" width="3.7109375" style="8" bestFit="1" customWidth="1"/>
    <col min="1301" max="1301" width="7.140625" style="8" bestFit="1" customWidth="1"/>
    <col min="1302" max="1542" width="11.5703125" style="8"/>
    <col min="1543" max="1544" width="8.5703125" style="8" customWidth="1"/>
    <col min="1545" max="1545" width="9.140625" style="8" customWidth="1"/>
    <col min="1546" max="1546" width="10.85546875" style="8" customWidth="1"/>
    <col min="1547" max="1547" width="11.5703125" style="8" customWidth="1"/>
    <col min="1548" max="1549" width="8.7109375" style="8" customWidth="1"/>
    <col min="1550" max="1550" width="10" style="8" customWidth="1"/>
    <col min="1551" max="1551" width="7.28515625" style="8" bestFit="1" customWidth="1"/>
    <col min="1552" max="1555" width="12.42578125" style="8" customWidth="1"/>
    <col min="1556" max="1556" width="3.7109375" style="8" bestFit="1" customWidth="1"/>
    <col min="1557" max="1557" width="7.140625" style="8" bestFit="1" customWidth="1"/>
    <col min="1558" max="1798" width="11.5703125" style="8"/>
    <col min="1799" max="1800" width="8.5703125" style="8" customWidth="1"/>
    <col min="1801" max="1801" width="9.140625" style="8" customWidth="1"/>
    <col min="1802" max="1802" width="10.85546875" style="8" customWidth="1"/>
    <col min="1803" max="1803" width="11.5703125" style="8" customWidth="1"/>
    <col min="1804" max="1805" width="8.7109375" style="8" customWidth="1"/>
    <col min="1806" max="1806" width="10" style="8" customWidth="1"/>
    <col min="1807" max="1807" width="7.28515625" style="8" bestFit="1" customWidth="1"/>
    <col min="1808" max="1811" width="12.42578125" style="8" customWidth="1"/>
    <col min="1812" max="1812" width="3.7109375" style="8" bestFit="1" customWidth="1"/>
    <col min="1813" max="1813" width="7.140625" style="8" bestFit="1" customWidth="1"/>
    <col min="1814" max="2054" width="11.5703125" style="8"/>
    <col min="2055" max="2056" width="8.5703125" style="8" customWidth="1"/>
    <col min="2057" max="2057" width="9.140625" style="8" customWidth="1"/>
    <col min="2058" max="2058" width="10.85546875" style="8" customWidth="1"/>
    <col min="2059" max="2059" width="11.5703125" style="8" customWidth="1"/>
    <col min="2060" max="2061" width="8.7109375" style="8" customWidth="1"/>
    <col min="2062" max="2062" width="10" style="8" customWidth="1"/>
    <col min="2063" max="2063" width="7.28515625" style="8" bestFit="1" customWidth="1"/>
    <col min="2064" max="2067" width="12.42578125" style="8" customWidth="1"/>
    <col min="2068" max="2068" width="3.7109375" style="8" bestFit="1" customWidth="1"/>
    <col min="2069" max="2069" width="7.140625" style="8" bestFit="1" customWidth="1"/>
    <col min="2070" max="2310" width="11.5703125" style="8"/>
    <col min="2311" max="2312" width="8.5703125" style="8" customWidth="1"/>
    <col min="2313" max="2313" width="9.140625" style="8" customWidth="1"/>
    <col min="2314" max="2314" width="10.85546875" style="8" customWidth="1"/>
    <col min="2315" max="2315" width="11.5703125" style="8" customWidth="1"/>
    <col min="2316" max="2317" width="8.7109375" style="8" customWidth="1"/>
    <col min="2318" max="2318" width="10" style="8" customWidth="1"/>
    <col min="2319" max="2319" width="7.28515625" style="8" bestFit="1" customWidth="1"/>
    <col min="2320" max="2323" width="12.42578125" style="8" customWidth="1"/>
    <col min="2324" max="2324" width="3.7109375" style="8" bestFit="1" customWidth="1"/>
    <col min="2325" max="2325" width="7.140625" style="8" bestFit="1" customWidth="1"/>
    <col min="2326" max="2566" width="11.5703125" style="8"/>
    <col min="2567" max="2568" width="8.5703125" style="8" customWidth="1"/>
    <col min="2569" max="2569" width="9.140625" style="8" customWidth="1"/>
    <col min="2570" max="2570" width="10.85546875" style="8" customWidth="1"/>
    <col min="2571" max="2571" width="11.5703125" style="8" customWidth="1"/>
    <col min="2572" max="2573" width="8.7109375" style="8" customWidth="1"/>
    <col min="2574" max="2574" width="10" style="8" customWidth="1"/>
    <col min="2575" max="2575" width="7.28515625" style="8" bestFit="1" customWidth="1"/>
    <col min="2576" max="2579" width="12.42578125" style="8" customWidth="1"/>
    <col min="2580" max="2580" width="3.7109375" style="8" bestFit="1" customWidth="1"/>
    <col min="2581" max="2581" width="7.140625" style="8" bestFit="1" customWidth="1"/>
    <col min="2582" max="2822" width="11.5703125" style="8"/>
    <col min="2823" max="2824" width="8.5703125" style="8" customWidth="1"/>
    <col min="2825" max="2825" width="9.140625" style="8" customWidth="1"/>
    <col min="2826" max="2826" width="10.85546875" style="8" customWidth="1"/>
    <col min="2827" max="2827" width="11.5703125" style="8" customWidth="1"/>
    <col min="2828" max="2829" width="8.7109375" style="8" customWidth="1"/>
    <col min="2830" max="2830" width="10" style="8" customWidth="1"/>
    <col min="2831" max="2831" width="7.28515625" style="8" bestFit="1" customWidth="1"/>
    <col min="2832" max="2835" width="12.42578125" style="8" customWidth="1"/>
    <col min="2836" max="2836" width="3.7109375" style="8" bestFit="1" customWidth="1"/>
    <col min="2837" max="2837" width="7.140625" style="8" bestFit="1" customWidth="1"/>
    <col min="2838" max="3078" width="11.5703125" style="8"/>
    <col min="3079" max="3080" width="8.5703125" style="8" customWidth="1"/>
    <col min="3081" max="3081" width="9.140625" style="8" customWidth="1"/>
    <col min="3082" max="3082" width="10.85546875" style="8" customWidth="1"/>
    <col min="3083" max="3083" width="11.5703125" style="8" customWidth="1"/>
    <col min="3084" max="3085" width="8.7109375" style="8" customWidth="1"/>
    <col min="3086" max="3086" width="10" style="8" customWidth="1"/>
    <col min="3087" max="3087" width="7.28515625" style="8" bestFit="1" customWidth="1"/>
    <col min="3088" max="3091" width="12.42578125" style="8" customWidth="1"/>
    <col min="3092" max="3092" width="3.7109375" style="8" bestFit="1" customWidth="1"/>
    <col min="3093" max="3093" width="7.140625" style="8" bestFit="1" customWidth="1"/>
    <col min="3094" max="3334" width="11.5703125" style="8"/>
    <col min="3335" max="3336" width="8.5703125" style="8" customWidth="1"/>
    <col min="3337" max="3337" width="9.140625" style="8" customWidth="1"/>
    <col min="3338" max="3338" width="10.85546875" style="8" customWidth="1"/>
    <col min="3339" max="3339" width="11.5703125" style="8" customWidth="1"/>
    <col min="3340" max="3341" width="8.7109375" style="8" customWidth="1"/>
    <col min="3342" max="3342" width="10" style="8" customWidth="1"/>
    <col min="3343" max="3343" width="7.28515625" style="8" bestFit="1" customWidth="1"/>
    <col min="3344" max="3347" width="12.42578125" style="8" customWidth="1"/>
    <col min="3348" max="3348" width="3.7109375" style="8" bestFit="1" customWidth="1"/>
    <col min="3349" max="3349" width="7.140625" style="8" bestFit="1" customWidth="1"/>
    <col min="3350" max="3590" width="11.5703125" style="8"/>
    <col min="3591" max="3592" width="8.5703125" style="8" customWidth="1"/>
    <col min="3593" max="3593" width="9.140625" style="8" customWidth="1"/>
    <col min="3594" max="3594" width="10.85546875" style="8" customWidth="1"/>
    <col min="3595" max="3595" width="11.5703125" style="8" customWidth="1"/>
    <col min="3596" max="3597" width="8.7109375" style="8" customWidth="1"/>
    <col min="3598" max="3598" width="10" style="8" customWidth="1"/>
    <col min="3599" max="3599" width="7.28515625" style="8" bestFit="1" customWidth="1"/>
    <col min="3600" max="3603" width="12.42578125" style="8" customWidth="1"/>
    <col min="3604" max="3604" width="3.7109375" style="8" bestFit="1" customWidth="1"/>
    <col min="3605" max="3605" width="7.140625" style="8" bestFit="1" customWidth="1"/>
    <col min="3606" max="3846" width="11.5703125" style="8"/>
    <col min="3847" max="3848" width="8.5703125" style="8" customWidth="1"/>
    <col min="3849" max="3849" width="9.140625" style="8" customWidth="1"/>
    <col min="3850" max="3850" width="10.85546875" style="8" customWidth="1"/>
    <col min="3851" max="3851" width="11.5703125" style="8" customWidth="1"/>
    <col min="3852" max="3853" width="8.7109375" style="8" customWidth="1"/>
    <col min="3854" max="3854" width="10" style="8" customWidth="1"/>
    <col min="3855" max="3855" width="7.28515625" style="8" bestFit="1" customWidth="1"/>
    <col min="3856" max="3859" width="12.42578125" style="8" customWidth="1"/>
    <col min="3860" max="3860" width="3.7109375" style="8" bestFit="1" customWidth="1"/>
    <col min="3861" max="3861" width="7.140625" style="8" bestFit="1" customWidth="1"/>
    <col min="3862" max="4102" width="11.5703125" style="8"/>
    <col min="4103" max="4104" width="8.5703125" style="8" customWidth="1"/>
    <col min="4105" max="4105" width="9.140625" style="8" customWidth="1"/>
    <col min="4106" max="4106" width="10.85546875" style="8" customWidth="1"/>
    <col min="4107" max="4107" width="11.5703125" style="8" customWidth="1"/>
    <col min="4108" max="4109" width="8.7109375" style="8" customWidth="1"/>
    <col min="4110" max="4110" width="10" style="8" customWidth="1"/>
    <col min="4111" max="4111" width="7.28515625" style="8" bestFit="1" customWidth="1"/>
    <col min="4112" max="4115" width="12.42578125" style="8" customWidth="1"/>
    <col min="4116" max="4116" width="3.7109375" style="8" bestFit="1" customWidth="1"/>
    <col min="4117" max="4117" width="7.140625" style="8" bestFit="1" customWidth="1"/>
    <col min="4118" max="4358" width="11.5703125" style="8"/>
    <col min="4359" max="4360" width="8.5703125" style="8" customWidth="1"/>
    <col min="4361" max="4361" width="9.140625" style="8" customWidth="1"/>
    <col min="4362" max="4362" width="10.85546875" style="8" customWidth="1"/>
    <col min="4363" max="4363" width="11.5703125" style="8" customWidth="1"/>
    <col min="4364" max="4365" width="8.7109375" style="8" customWidth="1"/>
    <col min="4366" max="4366" width="10" style="8" customWidth="1"/>
    <col min="4367" max="4367" width="7.28515625" style="8" bestFit="1" customWidth="1"/>
    <col min="4368" max="4371" width="12.42578125" style="8" customWidth="1"/>
    <col min="4372" max="4372" width="3.7109375" style="8" bestFit="1" customWidth="1"/>
    <col min="4373" max="4373" width="7.140625" style="8" bestFit="1" customWidth="1"/>
    <col min="4374" max="4614" width="11.5703125" style="8"/>
    <col min="4615" max="4616" width="8.5703125" style="8" customWidth="1"/>
    <col min="4617" max="4617" width="9.140625" style="8" customWidth="1"/>
    <col min="4618" max="4618" width="10.85546875" style="8" customWidth="1"/>
    <col min="4619" max="4619" width="11.5703125" style="8" customWidth="1"/>
    <col min="4620" max="4621" width="8.7109375" style="8" customWidth="1"/>
    <col min="4622" max="4622" width="10" style="8" customWidth="1"/>
    <col min="4623" max="4623" width="7.28515625" style="8" bestFit="1" customWidth="1"/>
    <col min="4624" max="4627" width="12.42578125" style="8" customWidth="1"/>
    <col min="4628" max="4628" width="3.7109375" style="8" bestFit="1" customWidth="1"/>
    <col min="4629" max="4629" width="7.140625" style="8" bestFit="1" customWidth="1"/>
    <col min="4630" max="4870" width="11.5703125" style="8"/>
    <col min="4871" max="4872" width="8.5703125" style="8" customWidth="1"/>
    <col min="4873" max="4873" width="9.140625" style="8" customWidth="1"/>
    <col min="4874" max="4874" width="10.85546875" style="8" customWidth="1"/>
    <col min="4875" max="4875" width="11.5703125" style="8" customWidth="1"/>
    <col min="4876" max="4877" width="8.7109375" style="8" customWidth="1"/>
    <col min="4878" max="4878" width="10" style="8" customWidth="1"/>
    <col min="4879" max="4879" width="7.28515625" style="8" bestFit="1" customWidth="1"/>
    <col min="4880" max="4883" width="12.42578125" style="8" customWidth="1"/>
    <col min="4884" max="4884" width="3.7109375" style="8" bestFit="1" customWidth="1"/>
    <col min="4885" max="4885" width="7.140625" style="8" bestFit="1" customWidth="1"/>
    <col min="4886" max="5126" width="11.5703125" style="8"/>
    <col min="5127" max="5128" width="8.5703125" style="8" customWidth="1"/>
    <col min="5129" max="5129" width="9.140625" style="8" customWidth="1"/>
    <col min="5130" max="5130" width="10.85546875" style="8" customWidth="1"/>
    <col min="5131" max="5131" width="11.5703125" style="8" customWidth="1"/>
    <col min="5132" max="5133" width="8.7109375" style="8" customWidth="1"/>
    <col min="5134" max="5134" width="10" style="8" customWidth="1"/>
    <col min="5135" max="5135" width="7.28515625" style="8" bestFit="1" customWidth="1"/>
    <col min="5136" max="5139" width="12.42578125" style="8" customWidth="1"/>
    <col min="5140" max="5140" width="3.7109375" style="8" bestFit="1" customWidth="1"/>
    <col min="5141" max="5141" width="7.140625" style="8" bestFit="1" customWidth="1"/>
    <col min="5142" max="5382" width="11.5703125" style="8"/>
    <col min="5383" max="5384" width="8.5703125" style="8" customWidth="1"/>
    <col min="5385" max="5385" width="9.140625" style="8" customWidth="1"/>
    <col min="5386" max="5386" width="10.85546875" style="8" customWidth="1"/>
    <col min="5387" max="5387" width="11.5703125" style="8" customWidth="1"/>
    <col min="5388" max="5389" width="8.7109375" style="8" customWidth="1"/>
    <col min="5390" max="5390" width="10" style="8" customWidth="1"/>
    <col min="5391" max="5391" width="7.28515625" style="8" bestFit="1" customWidth="1"/>
    <col min="5392" max="5395" width="12.42578125" style="8" customWidth="1"/>
    <col min="5396" max="5396" width="3.7109375" style="8" bestFit="1" customWidth="1"/>
    <col min="5397" max="5397" width="7.140625" style="8" bestFit="1" customWidth="1"/>
    <col min="5398" max="5638" width="11.5703125" style="8"/>
    <col min="5639" max="5640" width="8.5703125" style="8" customWidth="1"/>
    <col min="5641" max="5641" width="9.140625" style="8" customWidth="1"/>
    <col min="5642" max="5642" width="10.85546875" style="8" customWidth="1"/>
    <col min="5643" max="5643" width="11.5703125" style="8" customWidth="1"/>
    <col min="5644" max="5645" width="8.7109375" style="8" customWidth="1"/>
    <col min="5646" max="5646" width="10" style="8" customWidth="1"/>
    <col min="5647" max="5647" width="7.28515625" style="8" bestFit="1" customWidth="1"/>
    <col min="5648" max="5651" width="12.42578125" style="8" customWidth="1"/>
    <col min="5652" max="5652" width="3.7109375" style="8" bestFit="1" customWidth="1"/>
    <col min="5653" max="5653" width="7.140625" style="8" bestFit="1" customWidth="1"/>
    <col min="5654" max="5894" width="11.5703125" style="8"/>
    <col min="5895" max="5896" width="8.5703125" style="8" customWidth="1"/>
    <col min="5897" max="5897" width="9.140625" style="8" customWidth="1"/>
    <col min="5898" max="5898" width="10.85546875" style="8" customWidth="1"/>
    <col min="5899" max="5899" width="11.5703125" style="8" customWidth="1"/>
    <col min="5900" max="5901" width="8.7109375" style="8" customWidth="1"/>
    <col min="5902" max="5902" width="10" style="8" customWidth="1"/>
    <col min="5903" max="5903" width="7.28515625" style="8" bestFit="1" customWidth="1"/>
    <col min="5904" max="5907" width="12.42578125" style="8" customWidth="1"/>
    <col min="5908" max="5908" width="3.7109375" style="8" bestFit="1" customWidth="1"/>
    <col min="5909" max="5909" width="7.140625" style="8" bestFit="1" customWidth="1"/>
    <col min="5910" max="6150" width="11.5703125" style="8"/>
    <col min="6151" max="6152" width="8.5703125" style="8" customWidth="1"/>
    <col min="6153" max="6153" width="9.140625" style="8" customWidth="1"/>
    <col min="6154" max="6154" width="10.85546875" style="8" customWidth="1"/>
    <col min="6155" max="6155" width="11.5703125" style="8" customWidth="1"/>
    <col min="6156" max="6157" width="8.7109375" style="8" customWidth="1"/>
    <col min="6158" max="6158" width="10" style="8" customWidth="1"/>
    <col min="6159" max="6159" width="7.28515625" style="8" bestFit="1" customWidth="1"/>
    <col min="6160" max="6163" width="12.42578125" style="8" customWidth="1"/>
    <col min="6164" max="6164" width="3.7109375" style="8" bestFit="1" customWidth="1"/>
    <col min="6165" max="6165" width="7.140625" style="8" bestFit="1" customWidth="1"/>
    <col min="6166" max="6406" width="11.5703125" style="8"/>
    <col min="6407" max="6408" width="8.5703125" style="8" customWidth="1"/>
    <col min="6409" max="6409" width="9.140625" style="8" customWidth="1"/>
    <col min="6410" max="6410" width="10.85546875" style="8" customWidth="1"/>
    <col min="6411" max="6411" width="11.5703125" style="8" customWidth="1"/>
    <col min="6412" max="6413" width="8.7109375" style="8" customWidth="1"/>
    <col min="6414" max="6414" width="10" style="8" customWidth="1"/>
    <col min="6415" max="6415" width="7.28515625" style="8" bestFit="1" customWidth="1"/>
    <col min="6416" max="6419" width="12.42578125" style="8" customWidth="1"/>
    <col min="6420" max="6420" width="3.7109375" style="8" bestFit="1" customWidth="1"/>
    <col min="6421" max="6421" width="7.140625" style="8" bestFit="1" customWidth="1"/>
    <col min="6422" max="6662" width="11.5703125" style="8"/>
    <col min="6663" max="6664" width="8.5703125" style="8" customWidth="1"/>
    <col min="6665" max="6665" width="9.140625" style="8" customWidth="1"/>
    <col min="6666" max="6666" width="10.85546875" style="8" customWidth="1"/>
    <col min="6667" max="6667" width="11.5703125" style="8" customWidth="1"/>
    <col min="6668" max="6669" width="8.7109375" style="8" customWidth="1"/>
    <col min="6670" max="6670" width="10" style="8" customWidth="1"/>
    <col min="6671" max="6671" width="7.28515625" style="8" bestFit="1" customWidth="1"/>
    <col min="6672" max="6675" width="12.42578125" style="8" customWidth="1"/>
    <col min="6676" max="6676" width="3.7109375" style="8" bestFit="1" customWidth="1"/>
    <col min="6677" max="6677" width="7.140625" style="8" bestFit="1" customWidth="1"/>
    <col min="6678" max="6918" width="11.5703125" style="8"/>
    <col min="6919" max="6920" width="8.5703125" style="8" customWidth="1"/>
    <col min="6921" max="6921" width="9.140625" style="8" customWidth="1"/>
    <col min="6922" max="6922" width="10.85546875" style="8" customWidth="1"/>
    <col min="6923" max="6923" width="11.5703125" style="8" customWidth="1"/>
    <col min="6924" max="6925" width="8.7109375" style="8" customWidth="1"/>
    <col min="6926" max="6926" width="10" style="8" customWidth="1"/>
    <col min="6927" max="6927" width="7.28515625" style="8" bestFit="1" customWidth="1"/>
    <col min="6928" max="6931" width="12.42578125" style="8" customWidth="1"/>
    <col min="6932" max="6932" width="3.7109375" style="8" bestFit="1" customWidth="1"/>
    <col min="6933" max="6933" width="7.140625" style="8" bestFit="1" customWidth="1"/>
    <col min="6934" max="7174" width="11.5703125" style="8"/>
    <col min="7175" max="7176" width="8.5703125" style="8" customWidth="1"/>
    <col min="7177" max="7177" width="9.140625" style="8" customWidth="1"/>
    <col min="7178" max="7178" width="10.85546875" style="8" customWidth="1"/>
    <col min="7179" max="7179" width="11.5703125" style="8" customWidth="1"/>
    <col min="7180" max="7181" width="8.7109375" style="8" customWidth="1"/>
    <col min="7182" max="7182" width="10" style="8" customWidth="1"/>
    <col min="7183" max="7183" width="7.28515625" style="8" bestFit="1" customWidth="1"/>
    <col min="7184" max="7187" width="12.42578125" style="8" customWidth="1"/>
    <col min="7188" max="7188" width="3.7109375" style="8" bestFit="1" customWidth="1"/>
    <col min="7189" max="7189" width="7.140625" style="8" bestFit="1" customWidth="1"/>
    <col min="7190" max="7430" width="11.5703125" style="8"/>
    <col min="7431" max="7432" width="8.5703125" style="8" customWidth="1"/>
    <col min="7433" max="7433" width="9.140625" style="8" customWidth="1"/>
    <col min="7434" max="7434" width="10.85546875" style="8" customWidth="1"/>
    <col min="7435" max="7435" width="11.5703125" style="8" customWidth="1"/>
    <col min="7436" max="7437" width="8.7109375" style="8" customWidth="1"/>
    <col min="7438" max="7438" width="10" style="8" customWidth="1"/>
    <col min="7439" max="7439" width="7.28515625" style="8" bestFit="1" customWidth="1"/>
    <col min="7440" max="7443" width="12.42578125" style="8" customWidth="1"/>
    <col min="7444" max="7444" width="3.7109375" style="8" bestFit="1" customWidth="1"/>
    <col min="7445" max="7445" width="7.140625" style="8" bestFit="1" customWidth="1"/>
    <col min="7446" max="7686" width="11.5703125" style="8"/>
    <col min="7687" max="7688" width="8.5703125" style="8" customWidth="1"/>
    <col min="7689" max="7689" width="9.140625" style="8" customWidth="1"/>
    <col min="7690" max="7690" width="10.85546875" style="8" customWidth="1"/>
    <col min="7691" max="7691" width="11.5703125" style="8" customWidth="1"/>
    <col min="7692" max="7693" width="8.7109375" style="8" customWidth="1"/>
    <col min="7694" max="7694" width="10" style="8" customWidth="1"/>
    <col min="7695" max="7695" width="7.28515625" style="8" bestFit="1" customWidth="1"/>
    <col min="7696" max="7699" width="12.42578125" style="8" customWidth="1"/>
    <col min="7700" max="7700" width="3.7109375" style="8" bestFit="1" customWidth="1"/>
    <col min="7701" max="7701" width="7.140625" style="8" bestFit="1" customWidth="1"/>
    <col min="7702" max="7942" width="11.5703125" style="8"/>
    <col min="7943" max="7944" width="8.5703125" style="8" customWidth="1"/>
    <col min="7945" max="7945" width="9.140625" style="8" customWidth="1"/>
    <col min="7946" max="7946" width="10.85546875" style="8" customWidth="1"/>
    <col min="7947" max="7947" width="11.5703125" style="8" customWidth="1"/>
    <col min="7948" max="7949" width="8.7109375" style="8" customWidth="1"/>
    <col min="7950" max="7950" width="10" style="8" customWidth="1"/>
    <col min="7951" max="7951" width="7.28515625" style="8" bestFit="1" customWidth="1"/>
    <col min="7952" max="7955" width="12.42578125" style="8" customWidth="1"/>
    <col min="7956" max="7956" width="3.7109375" style="8" bestFit="1" customWidth="1"/>
    <col min="7957" max="7957" width="7.140625" style="8" bestFit="1" customWidth="1"/>
    <col min="7958" max="8198" width="11.5703125" style="8"/>
    <col min="8199" max="8200" width="8.5703125" style="8" customWidth="1"/>
    <col min="8201" max="8201" width="9.140625" style="8" customWidth="1"/>
    <col min="8202" max="8202" width="10.85546875" style="8" customWidth="1"/>
    <col min="8203" max="8203" width="11.5703125" style="8" customWidth="1"/>
    <col min="8204" max="8205" width="8.7109375" style="8" customWidth="1"/>
    <col min="8206" max="8206" width="10" style="8" customWidth="1"/>
    <col min="8207" max="8207" width="7.28515625" style="8" bestFit="1" customWidth="1"/>
    <col min="8208" max="8211" width="12.42578125" style="8" customWidth="1"/>
    <col min="8212" max="8212" width="3.7109375" style="8" bestFit="1" customWidth="1"/>
    <col min="8213" max="8213" width="7.140625" style="8" bestFit="1" customWidth="1"/>
    <col min="8214" max="8454" width="11.5703125" style="8"/>
    <col min="8455" max="8456" width="8.5703125" style="8" customWidth="1"/>
    <col min="8457" max="8457" width="9.140625" style="8" customWidth="1"/>
    <col min="8458" max="8458" width="10.85546875" style="8" customWidth="1"/>
    <col min="8459" max="8459" width="11.5703125" style="8" customWidth="1"/>
    <col min="8460" max="8461" width="8.7109375" style="8" customWidth="1"/>
    <col min="8462" max="8462" width="10" style="8" customWidth="1"/>
    <col min="8463" max="8463" width="7.28515625" style="8" bestFit="1" customWidth="1"/>
    <col min="8464" max="8467" width="12.42578125" style="8" customWidth="1"/>
    <col min="8468" max="8468" width="3.7109375" style="8" bestFit="1" customWidth="1"/>
    <col min="8469" max="8469" width="7.140625" style="8" bestFit="1" customWidth="1"/>
    <col min="8470" max="8710" width="11.5703125" style="8"/>
    <col min="8711" max="8712" width="8.5703125" style="8" customWidth="1"/>
    <col min="8713" max="8713" width="9.140625" style="8" customWidth="1"/>
    <col min="8714" max="8714" width="10.85546875" style="8" customWidth="1"/>
    <col min="8715" max="8715" width="11.5703125" style="8" customWidth="1"/>
    <col min="8716" max="8717" width="8.7109375" style="8" customWidth="1"/>
    <col min="8718" max="8718" width="10" style="8" customWidth="1"/>
    <col min="8719" max="8719" width="7.28515625" style="8" bestFit="1" customWidth="1"/>
    <col min="8720" max="8723" width="12.42578125" style="8" customWidth="1"/>
    <col min="8724" max="8724" width="3.7109375" style="8" bestFit="1" customWidth="1"/>
    <col min="8725" max="8725" width="7.140625" style="8" bestFit="1" customWidth="1"/>
    <col min="8726" max="8966" width="11.5703125" style="8"/>
    <col min="8967" max="8968" width="8.5703125" style="8" customWidth="1"/>
    <col min="8969" max="8969" width="9.140625" style="8" customWidth="1"/>
    <col min="8970" max="8970" width="10.85546875" style="8" customWidth="1"/>
    <col min="8971" max="8971" width="11.5703125" style="8" customWidth="1"/>
    <col min="8972" max="8973" width="8.7109375" style="8" customWidth="1"/>
    <col min="8974" max="8974" width="10" style="8" customWidth="1"/>
    <col min="8975" max="8975" width="7.28515625" style="8" bestFit="1" customWidth="1"/>
    <col min="8976" max="8979" width="12.42578125" style="8" customWidth="1"/>
    <col min="8980" max="8980" width="3.7109375" style="8" bestFit="1" customWidth="1"/>
    <col min="8981" max="8981" width="7.140625" style="8" bestFit="1" customWidth="1"/>
    <col min="8982" max="9222" width="11.5703125" style="8"/>
    <col min="9223" max="9224" width="8.5703125" style="8" customWidth="1"/>
    <col min="9225" max="9225" width="9.140625" style="8" customWidth="1"/>
    <col min="9226" max="9226" width="10.85546875" style="8" customWidth="1"/>
    <col min="9227" max="9227" width="11.5703125" style="8" customWidth="1"/>
    <col min="9228" max="9229" width="8.7109375" style="8" customWidth="1"/>
    <col min="9230" max="9230" width="10" style="8" customWidth="1"/>
    <col min="9231" max="9231" width="7.28515625" style="8" bestFit="1" customWidth="1"/>
    <col min="9232" max="9235" width="12.42578125" style="8" customWidth="1"/>
    <col min="9236" max="9236" width="3.7109375" style="8" bestFit="1" customWidth="1"/>
    <col min="9237" max="9237" width="7.140625" style="8" bestFit="1" customWidth="1"/>
    <col min="9238" max="9478" width="11.5703125" style="8"/>
    <col min="9479" max="9480" width="8.5703125" style="8" customWidth="1"/>
    <col min="9481" max="9481" width="9.140625" style="8" customWidth="1"/>
    <col min="9482" max="9482" width="10.85546875" style="8" customWidth="1"/>
    <col min="9483" max="9483" width="11.5703125" style="8" customWidth="1"/>
    <col min="9484" max="9485" width="8.7109375" style="8" customWidth="1"/>
    <col min="9486" max="9486" width="10" style="8" customWidth="1"/>
    <col min="9487" max="9487" width="7.28515625" style="8" bestFit="1" customWidth="1"/>
    <col min="9488" max="9491" width="12.42578125" style="8" customWidth="1"/>
    <col min="9492" max="9492" width="3.7109375" style="8" bestFit="1" customWidth="1"/>
    <col min="9493" max="9493" width="7.140625" style="8" bestFit="1" customWidth="1"/>
    <col min="9494" max="9734" width="11.5703125" style="8"/>
    <col min="9735" max="9736" width="8.5703125" style="8" customWidth="1"/>
    <col min="9737" max="9737" width="9.140625" style="8" customWidth="1"/>
    <col min="9738" max="9738" width="10.85546875" style="8" customWidth="1"/>
    <col min="9739" max="9739" width="11.5703125" style="8" customWidth="1"/>
    <col min="9740" max="9741" width="8.7109375" style="8" customWidth="1"/>
    <col min="9742" max="9742" width="10" style="8" customWidth="1"/>
    <col min="9743" max="9743" width="7.28515625" style="8" bestFit="1" customWidth="1"/>
    <col min="9744" max="9747" width="12.42578125" style="8" customWidth="1"/>
    <col min="9748" max="9748" width="3.7109375" style="8" bestFit="1" customWidth="1"/>
    <col min="9749" max="9749" width="7.140625" style="8" bestFit="1" customWidth="1"/>
    <col min="9750" max="9990" width="11.5703125" style="8"/>
    <col min="9991" max="9992" width="8.5703125" style="8" customWidth="1"/>
    <col min="9993" max="9993" width="9.140625" style="8" customWidth="1"/>
    <col min="9994" max="9994" width="10.85546875" style="8" customWidth="1"/>
    <col min="9995" max="9995" width="11.5703125" style="8" customWidth="1"/>
    <col min="9996" max="9997" width="8.7109375" style="8" customWidth="1"/>
    <col min="9998" max="9998" width="10" style="8" customWidth="1"/>
    <col min="9999" max="9999" width="7.28515625" style="8" bestFit="1" customWidth="1"/>
    <col min="10000" max="10003" width="12.42578125" style="8" customWidth="1"/>
    <col min="10004" max="10004" width="3.7109375" style="8" bestFit="1" customWidth="1"/>
    <col min="10005" max="10005" width="7.140625" style="8" bestFit="1" customWidth="1"/>
    <col min="10006" max="10246" width="11.5703125" style="8"/>
    <col min="10247" max="10248" width="8.5703125" style="8" customWidth="1"/>
    <col min="10249" max="10249" width="9.140625" style="8" customWidth="1"/>
    <col min="10250" max="10250" width="10.85546875" style="8" customWidth="1"/>
    <col min="10251" max="10251" width="11.5703125" style="8" customWidth="1"/>
    <col min="10252" max="10253" width="8.7109375" style="8" customWidth="1"/>
    <col min="10254" max="10254" width="10" style="8" customWidth="1"/>
    <col min="10255" max="10255" width="7.28515625" style="8" bestFit="1" customWidth="1"/>
    <col min="10256" max="10259" width="12.42578125" style="8" customWidth="1"/>
    <col min="10260" max="10260" width="3.7109375" style="8" bestFit="1" customWidth="1"/>
    <col min="10261" max="10261" width="7.140625" style="8" bestFit="1" customWidth="1"/>
    <col min="10262" max="10502" width="11.5703125" style="8"/>
    <col min="10503" max="10504" width="8.5703125" style="8" customWidth="1"/>
    <col min="10505" max="10505" width="9.140625" style="8" customWidth="1"/>
    <col min="10506" max="10506" width="10.85546875" style="8" customWidth="1"/>
    <col min="10507" max="10507" width="11.5703125" style="8" customWidth="1"/>
    <col min="10508" max="10509" width="8.7109375" style="8" customWidth="1"/>
    <col min="10510" max="10510" width="10" style="8" customWidth="1"/>
    <col min="10511" max="10511" width="7.28515625" style="8" bestFit="1" customWidth="1"/>
    <col min="10512" max="10515" width="12.42578125" style="8" customWidth="1"/>
    <col min="10516" max="10516" width="3.7109375" style="8" bestFit="1" customWidth="1"/>
    <col min="10517" max="10517" width="7.140625" style="8" bestFit="1" customWidth="1"/>
    <col min="10518" max="10758" width="11.5703125" style="8"/>
    <col min="10759" max="10760" width="8.5703125" style="8" customWidth="1"/>
    <col min="10761" max="10761" width="9.140625" style="8" customWidth="1"/>
    <col min="10762" max="10762" width="10.85546875" style="8" customWidth="1"/>
    <col min="10763" max="10763" width="11.5703125" style="8" customWidth="1"/>
    <col min="10764" max="10765" width="8.7109375" style="8" customWidth="1"/>
    <col min="10766" max="10766" width="10" style="8" customWidth="1"/>
    <col min="10767" max="10767" width="7.28515625" style="8" bestFit="1" customWidth="1"/>
    <col min="10768" max="10771" width="12.42578125" style="8" customWidth="1"/>
    <col min="10772" max="10772" width="3.7109375" style="8" bestFit="1" customWidth="1"/>
    <col min="10773" max="10773" width="7.140625" style="8" bestFit="1" customWidth="1"/>
    <col min="10774" max="11014" width="11.5703125" style="8"/>
    <col min="11015" max="11016" width="8.5703125" style="8" customWidth="1"/>
    <col min="11017" max="11017" width="9.140625" style="8" customWidth="1"/>
    <col min="11018" max="11018" width="10.85546875" style="8" customWidth="1"/>
    <col min="11019" max="11019" width="11.5703125" style="8" customWidth="1"/>
    <col min="11020" max="11021" width="8.7109375" style="8" customWidth="1"/>
    <col min="11022" max="11022" width="10" style="8" customWidth="1"/>
    <col min="11023" max="11023" width="7.28515625" style="8" bestFit="1" customWidth="1"/>
    <col min="11024" max="11027" width="12.42578125" style="8" customWidth="1"/>
    <col min="11028" max="11028" width="3.7109375" style="8" bestFit="1" customWidth="1"/>
    <col min="11029" max="11029" width="7.140625" style="8" bestFit="1" customWidth="1"/>
    <col min="11030" max="11270" width="11.5703125" style="8"/>
    <col min="11271" max="11272" width="8.5703125" style="8" customWidth="1"/>
    <col min="11273" max="11273" width="9.140625" style="8" customWidth="1"/>
    <col min="11274" max="11274" width="10.85546875" style="8" customWidth="1"/>
    <col min="11275" max="11275" width="11.5703125" style="8" customWidth="1"/>
    <col min="11276" max="11277" width="8.7109375" style="8" customWidth="1"/>
    <col min="11278" max="11278" width="10" style="8" customWidth="1"/>
    <col min="11279" max="11279" width="7.28515625" style="8" bestFit="1" customWidth="1"/>
    <col min="11280" max="11283" width="12.42578125" style="8" customWidth="1"/>
    <col min="11284" max="11284" width="3.7109375" style="8" bestFit="1" customWidth="1"/>
    <col min="11285" max="11285" width="7.140625" style="8" bestFit="1" customWidth="1"/>
    <col min="11286" max="11526" width="11.5703125" style="8"/>
    <col min="11527" max="11528" width="8.5703125" style="8" customWidth="1"/>
    <col min="11529" max="11529" width="9.140625" style="8" customWidth="1"/>
    <col min="11530" max="11530" width="10.85546875" style="8" customWidth="1"/>
    <col min="11531" max="11531" width="11.5703125" style="8" customWidth="1"/>
    <col min="11532" max="11533" width="8.7109375" style="8" customWidth="1"/>
    <col min="11534" max="11534" width="10" style="8" customWidth="1"/>
    <col min="11535" max="11535" width="7.28515625" style="8" bestFit="1" customWidth="1"/>
    <col min="11536" max="11539" width="12.42578125" style="8" customWidth="1"/>
    <col min="11540" max="11540" width="3.7109375" style="8" bestFit="1" customWidth="1"/>
    <col min="11541" max="11541" width="7.140625" style="8" bestFit="1" customWidth="1"/>
    <col min="11542" max="11782" width="11.5703125" style="8"/>
    <col min="11783" max="11784" width="8.5703125" style="8" customWidth="1"/>
    <col min="11785" max="11785" width="9.140625" style="8" customWidth="1"/>
    <col min="11786" max="11786" width="10.85546875" style="8" customWidth="1"/>
    <col min="11787" max="11787" width="11.5703125" style="8" customWidth="1"/>
    <col min="11788" max="11789" width="8.7109375" style="8" customWidth="1"/>
    <col min="11790" max="11790" width="10" style="8" customWidth="1"/>
    <col min="11791" max="11791" width="7.28515625" style="8" bestFit="1" customWidth="1"/>
    <col min="11792" max="11795" width="12.42578125" style="8" customWidth="1"/>
    <col min="11796" max="11796" width="3.7109375" style="8" bestFit="1" customWidth="1"/>
    <col min="11797" max="11797" width="7.140625" style="8" bestFit="1" customWidth="1"/>
    <col min="11798" max="12038" width="11.5703125" style="8"/>
    <col min="12039" max="12040" width="8.5703125" style="8" customWidth="1"/>
    <col min="12041" max="12041" width="9.140625" style="8" customWidth="1"/>
    <col min="12042" max="12042" width="10.85546875" style="8" customWidth="1"/>
    <col min="12043" max="12043" width="11.5703125" style="8" customWidth="1"/>
    <col min="12044" max="12045" width="8.7109375" style="8" customWidth="1"/>
    <col min="12046" max="12046" width="10" style="8" customWidth="1"/>
    <col min="12047" max="12047" width="7.28515625" style="8" bestFit="1" customWidth="1"/>
    <col min="12048" max="12051" width="12.42578125" style="8" customWidth="1"/>
    <col min="12052" max="12052" width="3.7109375" style="8" bestFit="1" customWidth="1"/>
    <col min="12053" max="12053" width="7.140625" style="8" bestFit="1" customWidth="1"/>
    <col min="12054" max="12294" width="11.5703125" style="8"/>
    <col min="12295" max="12296" width="8.5703125" style="8" customWidth="1"/>
    <col min="12297" max="12297" width="9.140625" style="8" customWidth="1"/>
    <col min="12298" max="12298" width="10.85546875" style="8" customWidth="1"/>
    <col min="12299" max="12299" width="11.5703125" style="8" customWidth="1"/>
    <col min="12300" max="12301" width="8.7109375" style="8" customWidth="1"/>
    <col min="12302" max="12302" width="10" style="8" customWidth="1"/>
    <col min="12303" max="12303" width="7.28515625" style="8" bestFit="1" customWidth="1"/>
    <col min="12304" max="12307" width="12.42578125" style="8" customWidth="1"/>
    <col min="12308" max="12308" width="3.7109375" style="8" bestFit="1" customWidth="1"/>
    <col min="12309" max="12309" width="7.140625" style="8" bestFit="1" customWidth="1"/>
    <col min="12310" max="12550" width="11.5703125" style="8"/>
    <col min="12551" max="12552" width="8.5703125" style="8" customWidth="1"/>
    <col min="12553" max="12553" width="9.140625" style="8" customWidth="1"/>
    <col min="12554" max="12554" width="10.85546875" style="8" customWidth="1"/>
    <col min="12555" max="12555" width="11.5703125" style="8" customWidth="1"/>
    <col min="12556" max="12557" width="8.7109375" style="8" customWidth="1"/>
    <col min="12558" max="12558" width="10" style="8" customWidth="1"/>
    <col min="12559" max="12559" width="7.28515625" style="8" bestFit="1" customWidth="1"/>
    <col min="12560" max="12563" width="12.42578125" style="8" customWidth="1"/>
    <col min="12564" max="12564" width="3.7109375" style="8" bestFit="1" customWidth="1"/>
    <col min="12565" max="12565" width="7.140625" style="8" bestFit="1" customWidth="1"/>
    <col min="12566" max="12806" width="11.5703125" style="8"/>
    <col min="12807" max="12808" width="8.5703125" style="8" customWidth="1"/>
    <col min="12809" max="12809" width="9.140625" style="8" customWidth="1"/>
    <col min="12810" max="12810" width="10.85546875" style="8" customWidth="1"/>
    <col min="12811" max="12811" width="11.5703125" style="8" customWidth="1"/>
    <col min="12812" max="12813" width="8.7109375" style="8" customWidth="1"/>
    <col min="12814" max="12814" width="10" style="8" customWidth="1"/>
    <col min="12815" max="12815" width="7.28515625" style="8" bestFit="1" customWidth="1"/>
    <col min="12816" max="12819" width="12.42578125" style="8" customWidth="1"/>
    <col min="12820" max="12820" width="3.7109375" style="8" bestFit="1" customWidth="1"/>
    <col min="12821" max="12821" width="7.140625" style="8" bestFit="1" customWidth="1"/>
    <col min="12822" max="13062" width="11.5703125" style="8"/>
    <col min="13063" max="13064" width="8.5703125" style="8" customWidth="1"/>
    <col min="13065" max="13065" width="9.140625" style="8" customWidth="1"/>
    <col min="13066" max="13066" width="10.85546875" style="8" customWidth="1"/>
    <col min="13067" max="13067" width="11.5703125" style="8" customWidth="1"/>
    <col min="13068" max="13069" width="8.7109375" style="8" customWidth="1"/>
    <col min="13070" max="13070" width="10" style="8" customWidth="1"/>
    <col min="13071" max="13071" width="7.28515625" style="8" bestFit="1" customWidth="1"/>
    <col min="13072" max="13075" width="12.42578125" style="8" customWidth="1"/>
    <col min="13076" max="13076" width="3.7109375" style="8" bestFit="1" customWidth="1"/>
    <col min="13077" max="13077" width="7.140625" style="8" bestFit="1" customWidth="1"/>
    <col min="13078" max="13318" width="11.5703125" style="8"/>
    <col min="13319" max="13320" width="8.5703125" style="8" customWidth="1"/>
    <col min="13321" max="13321" width="9.140625" style="8" customWidth="1"/>
    <col min="13322" max="13322" width="10.85546875" style="8" customWidth="1"/>
    <col min="13323" max="13323" width="11.5703125" style="8" customWidth="1"/>
    <col min="13324" max="13325" width="8.7109375" style="8" customWidth="1"/>
    <col min="13326" max="13326" width="10" style="8" customWidth="1"/>
    <col min="13327" max="13327" width="7.28515625" style="8" bestFit="1" customWidth="1"/>
    <col min="13328" max="13331" width="12.42578125" style="8" customWidth="1"/>
    <col min="13332" max="13332" width="3.7109375" style="8" bestFit="1" customWidth="1"/>
    <col min="13333" max="13333" width="7.140625" style="8" bestFit="1" customWidth="1"/>
    <col min="13334" max="13574" width="11.5703125" style="8"/>
    <col min="13575" max="13576" width="8.5703125" style="8" customWidth="1"/>
    <col min="13577" max="13577" width="9.140625" style="8" customWidth="1"/>
    <col min="13578" max="13578" width="10.85546875" style="8" customWidth="1"/>
    <col min="13579" max="13579" width="11.5703125" style="8" customWidth="1"/>
    <col min="13580" max="13581" width="8.7109375" style="8" customWidth="1"/>
    <col min="13582" max="13582" width="10" style="8" customWidth="1"/>
    <col min="13583" max="13583" width="7.28515625" style="8" bestFit="1" customWidth="1"/>
    <col min="13584" max="13587" width="12.42578125" style="8" customWidth="1"/>
    <col min="13588" max="13588" width="3.7109375" style="8" bestFit="1" customWidth="1"/>
    <col min="13589" max="13589" width="7.140625" style="8" bestFit="1" customWidth="1"/>
    <col min="13590" max="13830" width="11.5703125" style="8"/>
    <col min="13831" max="13832" width="8.5703125" style="8" customWidth="1"/>
    <col min="13833" max="13833" width="9.140625" style="8" customWidth="1"/>
    <col min="13834" max="13834" width="10.85546875" style="8" customWidth="1"/>
    <col min="13835" max="13835" width="11.5703125" style="8" customWidth="1"/>
    <col min="13836" max="13837" width="8.7109375" style="8" customWidth="1"/>
    <col min="13838" max="13838" width="10" style="8" customWidth="1"/>
    <col min="13839" max="13839" width="7.28515625" style="8" bestFit="1" customWidth="1"/>
    <col min="13840" max="13843" width="12.42578125" style="8" customWidth="1"/>
    <col min="13844" max="13844" width="3.7109375" style="8" bestFit="1" customWidth="1"/>
    <col min="13845" max="13845" width="7.140625" style="8" bestFit="1" customWidth="1"/>
    <col min="13846" max="14086" width="11.5703125" style="8"/>
    <col min="14087" max="14088" width="8.5703125" style="8" customWidth="1"/>
    <col min="14089" max="14089" width="9.140625" style="8" customWidth="1"/>
    <col min="14090" max="14090" width="10.85546875" style="8" customWidth="1"/>
    <col min="14091" max="14091" width="11.5703125" style="8" customWidth="1"/>
    <col min="14092" max="14093" width="8.7109375" style="8" customWidth="1"/>
    <col min="14094" max="14094" width="10" style="8" customWidth="1"/>
    <col min="14095" max="14095" width="7.28515625" style="8" bestFit="1" customWidth="1"/>
    <col min="14096" max="14099" width="12.42578125" style="8" customWidth="1"/>
    <col min="14100" max="14100" width="3.7109375" style="8" bestFit="1" customWidth="1"/>
    <col min="14101" max="14101" width="7.140625" style="8" bestFit="1" customWidth="1"/>
    <col min="14102" max="14342" width="11.5703125" style="8"/>
    <col min="14343" max="14344" width="8.5703125" style="8" customWidth="1"/>
    <col min="14345" max="14345" width="9.140625" style="8" customWidth="1"/>
    <col min="14346" max="14346" width="10.85546875" style="8" customWidth="1"/>
    <col min="14347" max="14347" width="11.5703125" style="8" customWidth="1"/>
    <col min="14348" max="14349" width="8.7109375" style="8" customWidth="1"/>
    <col min="14350" max="14350" width="10" style="8" customWidth="1"/>
    <col min="14351" max="14351" width="7.28515625" style="8" bestFit="1" customWidth="1"/>
    <col min="14352" max="14355" width="12.42578125" style="8" customWidth="1"/>
    <col min="14356" max="14356" width="3.7109375" style="8" bestFit="1" customWidth="1"/>
    <col min="14357" max="14357" width="7.140625" style="8" bestFit="1" customWidth="1"/>
    <col min="14358" max="14598" width="11.5703125" style="8"/>
    <col min="14599" max="14600" width="8.5703125" style="8" customWidth="1"/>
    <col min="14601" max="14601" width="9.140625" style="8" customWidth="1"/>
    <col min="14602" max="14602" width="10.85546875" style="8" customWidth="1"/>
    <col min="14603" max="14603" width="11.5703125" style="8" customWidth="1"/>
    <col min="14604" max="14605" width="8.7109375" style="8" customWidth="1"/>
    <col min="14606" max="14606" width="10" style="8" customWidth="1"/>
    <col min="14607" max="14607" width="7.28515625" style="8" bestFit="1" customWidth="1"/>
    <col min="14608" max="14611" width="12.42578125" style="8" customWidth="1"/>
    <col min="14612" max="14612" width="3.7109375" style="8" bestFit="1" customWidth="1"/>
    <col min="14613" max="14613" width="7.140625" style="8" bestFit="1" customWidth="1"/>
    <col min="14614" max="14854" width="11.5703125" style="8"/>
    <col min="14855" max="14856" width="8.5703125" style="8" customWidth="1"/>
    <col min="14857" max="14857" width="9.140625" style="8" customWidth="1"/>
    <col min="14858" max="14858" width="10.85546875" style="8" customWidth="1"/>
    <col min="14859" max="14859" width="11.5703125" style="8" customWidth="1"/>
    <col min="14860" max="14861" width="8.7109375" style="8" customWidth="1"/>
    <col min="14862" max="14862" width="10" style="8" customWidth="1"/>
    <col min="14863" max="14863" width="7.28515625" style="8" bestFit="1" customWidth="1"/>
    <col min="14864" max="14867" width="12.42578125" style="8" customWidth="1"/>
    <col min="14868" max="14868" width="3.7109375" style="8" bestFit="1" customWidth="1"/>
    <col min="14869" max="14869" width="7.140625" style="8" bestFit="1" customWidth="1"/>
    <col min="14870" max="15110" width="11.5703125" style="8"/>
    <col min="15111" max="15112" width="8.5703125" style="8" customWidth="1"/>
    <col min="15113" max="15113" width="9.140625" style="8" customWidth="1"/>
    <col min="15114" max="15114" width="10.85546875" style="8" customWidth="1"/>
    <col min="15115" max="15115" width="11.5703125" style="8" customWidth="1"/>
    <col min="15116" max="15117" width="8.7109375" style="8" customWidth="1"/>
    <col min="15118" max="15118" width="10" style="8" customWidth="1"/>
    <col min="15119" max="15119" width="7.28515625" style="8" bestFit="1" customWidth="1"/>
    <col min="15120" max="15123" width="12.42578125" style="8" customWidth="1"/>
    <col min="15124" max="15124" width="3.7109375" style="8" bestFit="1" customWidth="1"/>
    <col min="15125" max="15125" width="7.140625" style="8" bestFit="1" customWidth="1"/>
    <col min="15126" max="15366" width="11.5703125" style="8"/>
    <col min="15367" max="15368" width="8.5703125" style="8" customWidth="1"/>
    <col min="15369" max="15369" width="9.140625" style="8" customWidth="1"/>
    <col min="15370" max="15370" width="10.85546875" style="8" customWidth="1"/>
    <col min="15371" max="15371" width="11.5703125" style="8" customWidth="1"/>
    <col min="15372" max="15373" width="8.7109375" style="8" customWidth="1"/>
    <col min="15374" max="15374" width="10" style="8" customWidth="1"/>
    <col min="15375" max="15375" width="7.28515625" style="8" bestFit="1" customWidth="1"/>
    <col min="15376" max="15379" width="12.42578125" style="8" customWidth="1"/>
    <col min="15380" max="15380" width="3.7109375" style="8" bestFit="1" customWidth="1"/>
    <col min="15381" max="15381" width="7.140625" style="8" bestFit="1" customWidth="1"/>
    <col min="15382" max="15622" width="11.5703125" style="8"/>
    <col min="15623" max="15624" width="8.5703125" style="8" customWidth="1"/>
    <col min="15625" max="15625" width="9.140625" style="8" customWidth="1"/>
    <col min="15626" max="15626" width="10.85546875" style="8" customWidth="1"/>
    <col min="15627" max="15627" width="11.5703125" style="8" customWidth="1"/>
    <col min="15628" max="15629" width="8.7109375" style="8" customWidth="1"/>
    <col min="15630" max="15630" width="10" style="8" customWidth="1"/>
    <col min="15631" max="15631" width="7.28515625" style="8" bestFit="1" customWidth="1"/>
    <col min="15632" max="15635" width="12.42578125" style="8" customWidth="1"/>
    <col min="15636" max="15636" width="3.7109375" style="8" bestFit="1" customWidth="1"/>
    <col min="15637" max="15637" width="7.140625" style="8" bestFit="1" customWidth="1"/>
    <col min="15638" max="15878" width="11.5703125" style="8"/>
    <col min="15879" max="15880" width="8.5703125" style="8" customWidth="1"/>
    <col min="15881" max="15881" width="9.140625" style="8" customWidth="1"/>
    <col min="15882" max="15882" width="10.85546875" style="8" customWidth="1"/>
    <col min="15883" max="15883" width="11.5703125" style="8" customWidth="1"/>
    <col min="15884" max="15885" width="8.7109375" style="8" customWidth="1"/>
    <col min="15886" max="15886" width="10" style="8" customWidth="1"/>
    <col min="15887" max="15887" width="7.28515625" style="8" bestFit="1" customWidth="1"/>
    <col min="15888" max="15891" width="12.42578125" style="8" customWidth="1"/>
    <col min="15892" max="15892" width="3.7109375" style="8" bestFit="1" customWidth="1"/>
    <col min="15893" max="15893" width="7.140625" style="8" bestFit="1" customWidth="1"/>
    <col min="15894" max="16134" width="11.5703125" style="8"/>
    <col min="16135" max="16136" width="8.5703125" style="8" customWidth="1"/>
    <col min="16137" max="16137" width="9.140625" style="8" customWidth="1"/>
    <col min="16138" max="16138" width="10.85546875" style="8" customWidth="1"/>
    <col min="16139" max="16139" width="11.5703125" style="8" customWidth="1"/>
    <col min="16140" max="16141" width="8.7109375" style="8" customWidth="1"/>
    <col min="16142" max="16142" width="10" style="8" customWidth="1"/>
    <col min="16143" max="16143" width="7.28515625" style="8" bestFit="1" customWidth="1"/>
    <col min="16144" max="16147" width="12.42578125" style="8" customWidth="1"/>
    <col min="16148" max="16148" width="3.7109375" style="8" bestFit="1" customWidth="1"/>
    <col min="16149" max="16149" width="7.140625" style="8" bestFit="1" customWidth="1"/>
    <col min="16150" max="16384" width="11.5703125" style="8"/>
  </cols>
  <sheetData>
    <row r="1" spans="1:13" ht="25.5">
      <c r="A1" s="184" t="s">
        <v>198</v>
      </c>
      <c r="B1" s="184" t="s">
        <v>199</v>
      </c>
      <c r="C1" s="8" t="s">
        <v>177</v>
      </c>
      <c r="D1" s="8" t="s">
        <v>178</v>
      </c>
      <c r="E1" s="8" t="s">
        <v>179</v>
      </c>
    </row>
    <row r="2" spans="1:13">
      <c r="A2" s="19"/>
      <c r="B2" s="8" t="s">
        <v>225</v>
      </c>
    </row>
    <row r="3" spans="1:13">
      <c r="A3" s="188">
        <v>0.19</v>
      </c>
      <c r="B3" s="188">
        <v>0.19</v>
      </c>
      <c r="G3" s="8" t="str">
        <f>+G9</f>
        <v>Umsatzsteuer Regelsatz</v>
      </c>
    </row>
    <row r="4" spans="1:13">
      <c r="A4" s="188">
        <v>7.0000000000000007E-2</v>
      </c>
      <c r="B4" s="188">
        <v>7.0000000000000007E-2</v>
      </c>
      <c r="G4" s="8" t="str">
        <f t="shared" ref="G4:G6" si="0">+G10</f>
        <v>Umsatzsteuer ermäßigt</v>
      </c>
    </row>
    <row r="5" spans="1:13">
      <c r="A5" s="181">
        <f>+A3</f>
        <v>0.19</v>
      </c>
      <c r="B5" s="181">
        <f>+B3</f>
        <v>0.19</v>
      </c>
      <c r="G5" s="8" t="str">
        <f t="shared" si="0"/>
        <v>Vorsteuer</v>
      </c>
    </row>
    <row r="6" spans="1:13">
      <c r="A6" s="181">
        <f>+A4</f>
        <v>7.0000000000000007E-2</v>
      </c>
      <c r="B6" s="181">
        <f>+B4</f>
        <v>7.0000000000000007E-2</v>
      </c>
      <c r="G6" s="8" t="str">
        <f t="shared" si="0"/>
        <v>Vorsteuer ermäßigt</v>
      </c>
    </row>
    <row r="7" spans="1:13">
      <c r="A7" s="19"/>
      <c r="B7" s="19"/>
    </row>
    <row r="8" spans="1:13">
      <c r="A8" s="180"/>
      <c r="B8" s="180" t="s">
        <v>226</v>
      </c>
      <c r="C8" s="180"/>
      <c r="D8" s="180"/>
      <c r="E8" s="180"/>
      <c r="G8" s="180"/>
      <c r="H8" s="180"/>
      <c r="I8" s="180"/>
      <c r="J8" s="180"/>
    </row>
    <row r="9" spans="1:13">
      <c r="A9" s="86">
        <f>IF('Infos vor dem Start'!$A17="x",A3,0)</f>
        <v>0</v>
      </c>
      <c r="B9" s="86">
        <f>IF('Infos vor dem Start'!$A17="x",B3,0)</f>
        <v>0</v>
      </c>
      <c r="C9" s="149">
        <f>IF('Infos vor dem Start'!C17="x",19%,0)</f>
        <v>0</v>
      </c>
      <c r="D9" s="149">
        <f>IF('Infos vor dem Start'!D17="x",19%,0)</f>
        <v>0</v>
      </c>
      <c r="E9" s="149">
        <f>IF('Infos vor dem Start'!E17="x",19%,0)</f>
        <v>0</v>
      </c>
      <c r="G9" s="8" t="s">
        <v>65</v>
      </c>
    </row>
    <row r="10" spans="1:13">
      <c r="A10" s="86">
        <f>IF(USteins=0,0,A4)</f>
        <v>0</v>
      </c>
      <c r="B10" s="86">
        <f>IF(USt=0,0,B4)</f>
        <v>0</v>
      </c>
      <c r="C10" s="149">
        <f>IF(USt=0,0,7%)</f>
        <v>0</v>
      </c>
      <c r="D10" s="149">
        <f>IF(USt=0,0,7%)</f>
        <v>0</v>
      </c>
      <c r="E10" s="149">
        <f>IF(USt=0,0,7%)</f>
        <v>0</v>
      </c>
      <c r="G10" s="8" t="s">
        <v>66</v>
      </c>
    </row>
    <row r="11" spans="1:13">
      <c r="A11" s="86">
        <f>IF('Infos vor dem Start'!$A17="x",USteins,0)</f>
        <v>0</v>
      </c>
      <c r="B11" s="86">
        <f>IF('Infos vor dem Start'!$A17="x",USt,0)</f>
        <v>0</v>
      </c>
      <c r="C11" s="149">
        <f>IF('Infos vor dem Start'!C17="x",USt,0)</f>
        <v>0</v>
      </c>
      <c r="D11" s="149">
        <f>IF('Infos vor dem Start'!D17="x",USt,0)</f>
        <v>0</v>
      </c>
      <c r="E11" s="149">
        <f>IF('Infos vor dem Start'!E17="x",USt,0)</f>
        <v>0</v>
      </c>
      <c r="G11" s="8" t="s">
        <v>39</v>
      </c>
    </row>
    <row r="12" spans="1:13">
      <c r="A12" s="86">
        <f>IF('Infos vor dem Start'!$A17="x",UStermeins,0)</f>
        <v>0</v>
      </c>
      <c r="B12" s="86">
        <f>IF('Infos vor dem Start'!$A17="x",USterm,0)</f>
        <v>0</v>
      </c>
      <c r="C12" s="149">
        <f>IF('Infos vor dem Start'!C17="x",USterm,0)</f>
        <v>0</v>
      </c>
      <c r="D12" s="149">
        <f>IF('Infos vor dem Start'!D17="x",USterm,0)</f>
        <v>0</v>
      </c>
      <c r="E12" s="149">
        <f>IF('Infos vor dem Start'!E17="x",USterm,0)</f>
        <v>0</v>
      </c>
      <c r="G12" s="8" t="s">
        <v>67</v>
      </c>
    </row>
    <row r="13" spans="1:13">
      <c r="A13" s="137">
        <f>IF(L16=0,VSteins,G15)</f>
        <v>0</v>
      </c>
      <c r="B13" s="137">
        <f>IF(L16=0,VSt,I15)</f>
        <v>0</v>
      </c>
      <c r="C13" s="149"/>
      <c r="D13" s="149"/>
      <c r="E13" s="149"/>
      <c r="G13" s="8" t="s">
        <v>222</v>
      </c>
    </row>
    <row r="14" spans="1:13">
      <c r="A14" s="86"/>
      <c r="B14" s="86"/>
      <c r="C14" s="149"/>
      <c r="D14" s="149"/>
      <c r="E14" s="149"/>
      <c r="G14" s="158" t="s">
        <v>196</v>
      </c>
    </row>
    <row r="15" spans="1:13">
      <c r="A15" s="186"/>
      <c r="B15" s="186"/>
      <c r="C15" s="86"/>
      <c r="D15" s="86"/>
      <c r="E15" s="86"/>
      <c r="G15" s="282" t="e">
        <f>ROUND(($L15*H15+$L16*H16)/$L17,4)</f>
        <v>#DIV/0!</v>
      </c>
      <c r="H15" s="144">
        <f>+VSteins</f>
        <v>0</v>
      </c>
      <c r="I15" s="282" t="e">
        <f>ROUND(($L15*J15+$L16*J16)/$L17,4)</f>
        <v>#DIV/0!</v>
      </c>
      <c r="J15" s="144">
        <f>+USt</f>
        <v>0</v>
      </c>
      <c r="K15" s="144">
        <f>IF(L$17=0,0,+L15/L$17)</f>
        <v>0</v>
      </c>
      <c r="L15" s="9">
        <f>+Rentabilitätsplan!P3</f>
        <v>0</v>
      </c>
      <c r="M15" s="8" t="s">
        <v>174</v>
      </c>
    </row>
    <row r="16" spans="1:13">
      <c r="A16" s="186"/>
      <c r="B16" s="186"/>
      <c r="C16" s="86"/>
      <c r="D16" s="86"/>
      <c r="E16" s="86"/>
      <c r="G16" s="282"/>
      <c r="H16" s="144">
        <f>+VStermeins</f>
        <v>0</v>
      </c>
      <c r="I16" s="282"/>
      <c r="J16" s="144">
        <f>+USterm</f>
        <v>0</v>
      </c>
      <c r="K16" s="144">
        <f>IF(L$17=0,0,+L16/L$17)</f>
        <v>0</v>
      </c>
      <c r="L16" s="9">
        <f>+Rentabilitätsplan!P4</f>
        <v>0</v>
      </c>
      <c r="M16" s="8" t="s">
        <v>175</v>
      </c>
    </row>
    <row r="17" spans="1:18" ht="26.25" thickBot="1">
      <c r="A17" s="186"/>
      <c r="B17" s="186"/>
      <c r="C17" s="86"/>
      <c r="D17" s="86"/>
      <c r="E17" s="86"/>
      <c r="G17" s="187"/>
      <c r="H17" s="154"/>
      <c r="J17" s="155"/>
      <c r="K17" s="156">
        <v>1</v>
      </c>
      <c r="L17" s="157">
        <f>SUM(L15:L16)</f>
        <v>0</v>
      </c>
      <c r="M17" s="125" t="s">
        <v>197</v>
      </c>
    </row>
    <row r="18" spans="1:18" ht="13.5" thickTop="1">
      <c r="A18" s="137"/>
      <c r="B18" s="137"/>
      <c r="C18" s="150">
        <f>+K17</f>
        <v>1</v>
      </c>
      <c r="D18" s="150">
        <f>+L17</f>
        <v>0</v>
      </c>
      <c r="E18" s="150" t="e">
        <f>+#REF!</f>
        <v>#REF!</v>
      </c>
    </row>
    <row r="19" spans="1:18">
      <c r="A19" s="189">
        <v>800</v>
      </c>
      <c r="C19" s="145"/>
      <c r="D19" s="145"/>
      <c r="E19" s="145"/>
      <c r="G19" s="8" t="s">
        <v>107</v>
      </c>
    </row>
    <row r="20" spans="1:18">
      <c r="A20" s="59"/>
      <c r="B20" s="59"/>
      <c r="C20" s="59"/>
      <c r="D20" s="59"/>
      <c r="E20" s="59"/>
    </row>
    <row r="21" spans="1:18" s="37" customFormat="1">
      <c r="A21" s="104" t="s">
        <v>282</v>
      </c>
      <c r="C21" s="62"/>
      <c r="D21" s="62"/>
      <c r="E21" s="62"/>
      <c r="F21" s="178"/>
      <c r="G21" s="178"/>
      <c r="H21" s="178"/>
      <c r="I21" s="36"/>
      <c r="J21" s="36"/>
      <c r="K21" s="73"/>
      <c r="L21" s="179"/>
      <c r="M21" s="138"/>
      <c r="R21" s="138"/>
    </row>
    <row r="22" spans="1:18">
      <c r="A22" s="177">
        <v>45819</v>
      </c>
      <c r="B22" s="62"/>
      <c r="C22" s="62"/>
      <c r="D22" s="62"/>
      <c r="E22" s="62"/>
      <c r="F22" s="139"/>
      <c r="I22" s="36"/>
      <c r="J22" s="37"/>
      <c r="K22" s="73"/>
      <c r="L22" s="37"/>
      <c r="M22" s="138"/>
      <c r="N22" s="37"/>
      <c r="O22" s="37"/>
      <c r="P22" s="37"/>
      <c r="Q22" s="37"/>
      <c r="R22" s="37"/>
    </row>
    <row r="23" spans="1:18">
      <c r="C23" s="62"/>
      <c r="D23" s="62"/>
      <c r="E23" s="62"/>
      <c r="F23" s="139"/>
      <c r="I23" s="36"/>
      <c r="J23" s="37"/>
      <c r="K23" s="140"/>
      <c r="L23" s="37"/>
      <c r="M23" s="138"/>
      <c r="N23" s="37"/>
      <c r="O23" s="37"/>
      <c r="P23" s="37"/>
      <c r="Q23" s="37"/>
      <c r="R23" s="37"/>
    </row>
    <row r="24" spans="1:18">
      <c r="C24" s="62"/>
      <c r="D24" s="62"/>
      <c r="E24" s="62"/>
      <c r="F24" s="141"/>
      <c r="G24" s="141"/>
      <c r="H24" s="141"/>
      <c r="I24" s="37"/>
      <c r="J24" s="37"/>
      <c r="K24" s="37"/>
      <c r="L24" s="37"/>
      <c r="M24" s="37"/>
      <c r="N24" s="142"/>
      <c r="O24" s="37"/>
      <c r="P24" s="37"/>
      <c r="Q24" s="37"/>
      <c r="R24" s="37"/>
    </row>
    <row r="25" spans="1:18">
      <c r="A25" s="62"/>
      <c r="B25" s="62"/>
      <c r="C25" s="62"/>
      <c r="D25" s="62"/>
      <c r="E25" s="62"/>
      <c r="F25" s="141"/>
      <c r="G25" s="141"/>
      <c r="H25" s="141"/>
      <c r="I25" s="37"/>
      <c r="J25" s="37"/>
      <c r="K25" s="37"/>
      <c r="L25" s="37"/>
      <c r="M25" s="37"/>
      <c r="N25" s="37"/>
      <c r="O25" s="37"/>
      <c r="P25" s="37"/>
      <c r="Q25" s="37"/>
      <c r="R25" s="37"/>
    </row>
    <row r="26" spans="1:18">
      <c r="A26" s="23"/>
      <c r="B26" s="23"/>
      <c r="C26" s="23"/>
      <c r="D26" s="23"/>
      <c r="E26" s="23"/>
      <c r="F26" s="136"/>
      <c r="G26" s="136"/>
      <c r="H26" s="136"/>
    </row>
    <row r="27" spans="1:18">
      <c r="A27" s="23"/>
      <c r="B27" s="23"/>
      <c r="C27" s="23"/>
      <c r="D27" s="23"/>
      <c r="E27" s="23"/>
    </row>
    <row r="28" spans="1:18">
      <c r="A28" s="23"/>
      <c r="B28" s="23"/>
      <c r="C28" s="23"/>
      <c r="D28" s="23"/>
      <c r="E28" s="23"/>
    </row>
    <row r="29" spans="1:18">
      <c r="A29" s="23"/>
      <c r="B29" s="23"/>
      <c r="C29" s="23"/>
      <c r="D29" s="23"/>
      <c r="E29" s="23"/>
    </row>
    <row r="30" spans="1:18">
      <c r="A30" s="23"/>
      <c r="B30" s="23"/>
      <c r="C30" s="23"/>
      <c r="D30" s="23"/>
      <c r="E30" s="23"/>
    </row>
  </sheetData>
  <mergeCells count="2">
    <mergeCell ref="G15:G16"/>
    <mergeCell ref="I15:I16"/>
  </mergeCells>
  <pageMargins left="0.70866141732283472" right="0.70866141732283472" top="0.78740157480314965" bottom="0.78740157480314965" header="0.31496062992125984" footer="0.31496062992125984"/>
  <pageSetup paperSize="9" orientation="landscape" r:id="rId1"/>
  <headerFooter>
    <oddHeader>&amp;C&amp;"Arial,Fett"&amp;12Industrie- und Handelskammer zu Köln&amp;"Arial,Standard"&amp;10
Tools für die Gründungsplanung
&amp;A</oddHeader>
    <oddFooter>&amp;L&amp;Z&amp;F\&amp;A\&amp;D\&amp;T&amp;RRelease 3.3</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1:O74"/>
  <sheetViews>
    <sheetView zoomScale="80" zoomScaleNormal="80" workbookViewId="0">
      <pane ySplit="2" topLeftCell="A3" activePane="bottomLeft" state="frozen"/>
      <selection activeCell="A14" sqref="A14"/>
      <selection pane="bottomLeft" activeCell="A4" sqref="A4"/>
    </sheetView>
  </sheetViews>
  <sheetFormatPr baseColWidth="10" defaultRowHeight="12.75"/>
  <cols>
    <col min="1" max="1" width="26.85546875" style="8" customWidth="1"/>
    <col min="2" max="2" width="14.85546875" style="8" customWidth="1"/>
    <col min="3" max="3" width="14.7109375" style="8" customWidth="1"/>
    <col min="4" max="4" width="15.7109375" style="8" customWidth="1"/>
    <col min="5" max="5" width="14.7109375" style="8" customWidth="1"/>
    <col min="6" max="6" width="15.7109375" style="8" customWidth="1"/>
    <col min="7" max="7" width="14.7109375" style="8" customWidth="1"/>
    <col min="8" max="8" width="15.7109375" style="8" customWidth="1"/>
    <col min="9" max="9" width="14.7109375" style="8" customWidth="1"/>
    <col min="10" max="10" width="15.7109375" style="8" customWidth="1"/>
    <col min="11" max="11" width="11.42578125" style="8"/>
    <col min="12" max="12" width="54.5703125" style="8" customWidth="1"/>
    <col min="13" max="253" width="11.42578125" style="8"/>
    <col min="254" max="254" width="22" style="8" customWidth="1"/>
    <col min="255" max="255" width="11.42578125" style="8"/>
    <col min="256" max="256" width="12.28515625" style="8" customWidth="1"/>
    <col min="257" max="257" width="12.42578125" style="8" customWidth="1"/>
    <col min="258" max="258" width="17.85546875" style="8" customWidth="1"/>
    <col min="259" max="259" width="21.140625" style="8" customWidth="1"/>
    <col min="260" max="260" width="17.85546875" style="8" customWidth="1"/>
    <col min="261" max="261" width="12.85546875" style="8" customWidth="1"/>
    <col min="262" max="509" width="11.42578125" style="8"/>
    <col min="510" max="510" width="22" style="8" customWidth="1"/>
    <col min="511" max="511" width="11.42578125" style="8"/>
    <col min="512" max="512" width="12.28515625" style="8" customWidth="1"/>
    <col min="513" max="513" width="12.42578125" style="8" customWidth="1"/>
    <col min="514" max="514" width="17.85546875" style="8" customWidth="1"/>
    <col min="515" max="515" width="21.140625" style="8" customWidth="1"/>
    <col min="516" max="516" width="17.85546875" style="8" customWidth="1"/>
    <col min="517" max="517" width="12.85546875" style="8" customWidth="1"/>
    <col min="518" max="765" width="11.42578125" style="8"/>
    <col min="766" max="766" width="22" style="8" customWidth="1"/>
    <col min="767" max="767" width="11.42578125" style="8"/>
    <col min="768" max="768" width="12.28515625" style="8" customWidth="1"/>
    <col min="769" max="769" width="12.42578125" style="8" customWidth="1"/>
    <col min="770" max="770" width="17.85546875" style="8" customWidth="1"/>
    <col min="771" max="771" width="21.140625" style="8" customWidth="1"/>
    <col min="772" max="772" width="17.85546875" style="8" customWidth="1"/>
    <col min="773" max="773" width="12.85546875" style="8" customWidth="1"/>
    <col min="774" max="1021" width="11.42578125" style="8"/>
    <col min="1022" max="1022" width="22" style="8" customWidth="1"/>
    <col min="1023" max="1023" width="11.42578125" style="8"/>
    <col min="1024" max="1024" width="12.28515625" style="8" customWidth="1"/>
    <col min="1025" max="1025" width="12.42578125" style="8" customWidth="1"/>
    <col min="1026" max="1026" width="17.85546875" style="8" customWidth="1"/>
    <col min="1027" max="1027" width="21.140625" style="8" customWidth="1"/>
    <col min="1028" max="1028" width="17.85546875" style="8" customWidth="1"/>
    <col min="1029" max="1029" width="12.85546875" style="8" customWidth="1"/>
    <col min="1030" max="1277" width="11.42578125" style="8"/>
    <col min="1278" max="1278" width="22" style="8" customWidth="1"/>
    <col min="1279" max="1279" width="11.42578125" style="8"/>
    <col min="1280" max="1280" width="12.28515625" style="8" customWidth="1"/>
    <col min="1281" max="1281" width="12.42578125" style="8" customWidth="1"/>
    <col min="1282" max="1282" width="17.85546875" style="8" customWidth="1"/>
    <col min="1283" max="1283" width="21.140625" style="8" customWidth="1"/>
    <col min="1284" max="1284" width="17.85546875" style="8" customWidth="1"/>
    <col min="1285" max="1285" width="12.85546875" style="8" customWidth="1"/>
    <col min="1286" max="1533" width="11.42578125" style="8"/>
    <col min="1534" max="1534" width="22" style="8" customWidth="1"/>
    <col min="1535" max="1535" width="11.42578125" style="8"/>
    <col min="1536" max="1536" width="12.28515625" style="8" customWidth="1"/>
    <col min="1537" max="1537" width="12.42578125" style="8" customWidth="1"/>
    <col min="1538" max="1538" width="17.85546875" style="8" customWidth="1"/>
    <col min="1539" max="1539" width="21.140625" style="8" customWidth="1"/>
    <col min="1540" max="1540" width="17.85546875" style="8" customWidth="1"/>
    <col min="1541" max="1541" width="12.85546875" style="8" customWidth="1"/>
    <col min="1542" max="1789" width="11.42578125" style="8"/>
    <col min="1790" max="1790" width="22" style="8" customWidth="1"/>
    <col min="1791" max="1791" width="11.42578125" style="8"/>
    <col min="1792" max="1792" width="12.28515625" style="8" customWidth="1"/>
    <col min="1793" max="1793" width="12.42578125" style="8" customWidth="1"/>
    <col min="1794" max="1794" width="17.85546875" style="8" customWidth="1"/>
    <col min="1795" max="1795" width="21.140625" style="8" customWidth="1"/>
    <col min="1796" max="1796" width="17.85546875" style="8" customWidth="1"/>
    <col min="1797" max="1797" width="12.85546875" style="8" customWidth="1"/>
    <col min="1798" max="2045" width="11.42578125" style="8"/>
    <col min="2046" max="2046" width="22" style="8" customWidth="1"/>
    <col min="2047" max="2047" width="11.42578125" style="8"/>
    <col min="2048" max="2048" width="12.28515625" style="8" customWidth="1"/>
    <col min="2049" max="2049" width="12.42578125" style="8" customWidth="1"/>
    <col min="2050" max="2050" width="17.85546875" style="8" customWidth="1"/>
    <col min="2051" max="2051" width="21.140625" style="8" customWidth="1"/>
    <col min="2052" max="2052" width="17.85546875" style="8" customWidth="1"/>
    <col min="2053" max="2053" width="12.85546875" style="8" customWidth="1"/>
    <col min="2054" max="2301" width="11.42578125" style="8"/>
    <col min="2302" max="2302" width="22" style="8" customWidth="1"/>
    <col min="2303" max="2303" width="11.42578125" style="8"/>
    <col min="2304" max="2304" width="12.28515625" style="8" customWidth="1"/>
    <col min="2305" max="2305" width="12.42578125" style="8" customWidth="1"/>
    <col min="2306" max="2306" width="17.85546875" style="8" customWidth="1"/>
    <col min="2307" max="2307" width="21.140625" style="8" customWidth="1"/>
    <col min="2308" max="2308" width="17.85546875" style="8" customWidth="1"/>
    <col min="2309" max="2309" width="12.85546875" style="8" customWidth="1"/>
    <col min="2310" max="2557" width="11.42578125" style="8"/>
    <col min="2558" max="2558" width="22" style="8" customWidth="1"/>
    <col min="2559" max="2559" width="11.42578125" style="8"/>
    <col min="2560" max="2560" width="12.28515625" style="8" customWidth="1"/>
    <col min="2561" max="2561" width="12.42578125" style="8" customWidth="1"/>
    <col min="2562" max="2562" width="17.85546875" style="8" customWidth="1"/>
    <col min="2563" max="2563" width="21.140625" style="8" customWidth="1"/>
    <col min="2564" max="2564" width="17.85546875" style="8" customWidth="1"/>
    <col min="2565" max="2565" width="12.85546875" style="8" customWidth="1"/>
    <col min="2566" max="2813" width="11.42578125" style="8"/>
    <col min="2814" max="2814" width="22" style="8" customWidth="1"/>
    <col min="2815" max="2815" width="11.42578125" style="8"/>
    <col min="2816" max="2816" width="12.28515625" style="8" customWidth="1"/>
    <col min="2817" max="2817" width="12.42578125" style="8" customWidth="1"/>
    <col min="2818" max="2818" width="17.85546875" style="8" customWidth="1"/>
    <col min="2819" max="2819" width="21.140625" style="8" customWidth="1"/>
    <col min="2820" max="2820" width="17.85546875" style="8" customWidth="1"/>
    <col min="2821" max="2821" width="12.85546875" style="8" customWidth="1"/>
    <col min="2822" max="3069" width="11.42578125" style="8"/>
    <col min="3070" max="3070" width="22" style="8" customWidth="1"/>
    <col min="3071" max="3071" width="11.42578125" style="8"/>
    <col min="3072" max="3072" width="12.28515625" style="8" customWidth="1"/>
    <col min="3073" max="3073" width="12.42578125" style="8" customWidth="1"/>
    <col min="3074" max="3074" width="17.85546875" style="8" customWidth="1"/>
    <col min="3075" max="3075" width="21.140625" style="8" customWidth="1"/>
    <col min="3076" max="3076" width="17.85546875" style="8" customWidth="1"/>
    <col min="3077" max="3077" width="12.85546875" style="8" customWidth="1"/>
    <col min="3078" max="3325" width="11.42578125" style="8"/>
    <col min="3326" max="3326" width="22" style="8" customWidth="1"/>
    <col min="3327" max="3327" width="11.42578125" style="8"/>
    <col min="3328" max="3328" width="12.28515625" style="8" customWidth="1"/>
    <col min="3329" max="3329" width="12.42578125" style="8" customWidth="1"/>
    <col min="3330" max="3330" width="17.85546875" style="8" customWidth="1"/>
    <col min="3331" max="3331" width="21.140625" style="8" customWidth="1"/>
    <col min="3332" max="3332" width="17.85546875" style="8" customWidth="1"/>
    <col min="3333" max="3333" width="12.85546875" style="8" customWidth="1"/>
    <col min="3334" max="3581" width="11.42578125" style="8"/>
    <col min="3582" max="3582" width="22" style="8" customWidth="1"/>
    <col min="3583" max="3583" width="11.42578125" style="8"/>
    <col min="3584" max="3584" width="12.28515625" style="8" customWidth="1"/>
    <col min="3585" max="3585" width="12.42578125" style="8" customWidth="1"/>
    <col min="3586" max="3586" width="17.85546875" style="8" customWidth="1"/>
    <col min="3587" max="3587" width="21.140625" style="8" customWidth="1"/>
    <col min="3588" max="3588" width="17.85546875" style="8" customWidth="1"/>
    <col min="3589" max="3589" width="12.85546875" style="8" customWidth="1"/>
    <col min="3590" max="3837" width="11.42578125" style="8"/>
    <col min="3838" max="3838" width="22" style="8" customWidth="1"/>
    <col min="3839" max="3839" width="11.42578125" style="8"/>
    <col min="3840" max="3840" width="12.28515625" style="8" customWidth="1"/>
    <col min="3841" max="3841" width="12.42578125" style="8" customWidth="1"/>
    <col min="3842" max="3842" width="17.85546875" style="8" customWidth="1"/>
    <col min="3843" max="3843" width="21.140625" style="8" customWidth="1"/>
    <col min="3844" max="3844" width="17.85546875" style="8" customWidth="1"/>
    <col min="3845" max="3845" width="12.85546875" style="8" customWidth="1"/>
    <col min="3846" max="4093" width="11.42578125" style="8"/>
    <col min="4094" max="4094" width="22" style="8" customWidth="1"/>
    <col min="4095" max="4095" width="11.42578125" style="8"/>
    <col min="4096" max="4096" width="12.28515625" style="8" customWidth="1"/>
    <col min="4097" max="4097" width="12.42578125" style="8" customWidth="1"/>
    <col min="4098" max="4098" width="17.85546875" style="8" customWidth="1"/>
    <col min="4099" max="4099" width="21.140625" style="8" customWidth="1"/>
    <col min="4100" max="4100" width="17.85546875" style="8" customWidth="1"/>
    <col min="4101" max="4101" width="12.85546875" style="8" customWidth="1"/>
    <col min="4102" max="4349" width="11.42578125" style="8"/>
    <col min="4350" max="4350" width="22" style="8" customWidth="1"/>
    <col min="4351" max="4351" width="11.42578125" style="8"/>
    <col min="4352" max="4352" width="12.28515625" style="8" customWidth="1"/>
    <col min="4353" max="4353" width="12.42578125" style="8" customWidth="1"/>
    <col min="4354" max="4354" width="17.85546875" style="8" customWidth="1"/>
    <col min="4355" max="4355" width="21.140625" style="8" customWidth="1"/>
    <col min="4356" max="4356" width="17.85546875" style="8" customWidth="1"/>
    <col min="4357" max="4357" width="12.85546875" style="8" customWidth="1"/>
    <col min="4358" max="4605" width="11.42578125" style="8"/>
    <col min="4606" max="4606" width="22" style="8" customWidth="1"/>
    <col min="4607" max="4607" width="11.42578125" style="8"/>
    <col min="4608" max="4608" width="12.28515625" style="8" customWidth="1"/>
    <col min="4609" max="4609" width="12.42578125" style="8" customWidth="1"/>
    <col min="4610" max="4610" width="17.85546875" style="8" customWidth="1"/>
    <col min="4611" max="4611" width="21.140625" style="8" customWidth="1"/>
    <col min="4612" max="4612" width="17.85546875" style="8" customWidth="1"/>
    <col min="4613" max="4613" width="12.85546875" style="8" customWidth="1"/>
    <col min="4614" max="4861" width="11.42578125" style="8"/>
    <col min="4862" max="4862" width="22" style="8" customWidth="1"/>
    <col min="4863" max="4863" width="11.42578125" style="8"/>
    <col min="4864" max="4864" width="12.28515625" style="8" customWidth="1"/>
    <col min="4865" max="4865" width="12.42578125" style="8" customWidth="1"/>
    <col min="4866" max="4866" width="17.85546875" style="8" customWidth="1"/>
    <col min="4867" max="4867" width="21.140625" style="8" customWidth="1"/>
    <col min="4868" max="4868" width="17.85546875" style="8" customWidth="1"/>
    <col min="4869" max="4869" width="12.85546875" style="8" customWidth="1"/>
    <col min="4870" max="5117" width="11.42578125" style="8"/>
    <col min="5118" max="5118" width="22" style="8" customWidth="1"/>
    <col min="5119" max="5119" width="11.42578125" style="8"/>
    <col min="5120" max="5120" width="12.28515625" style="8" customWidth="1"/>
    <col min="5121" max="5121" width="12.42578125" style="8" customWidth="1"/>
    <col min="5122" max="5122" width="17.85546875" style="8" customWidth="1"/>
    <col min="5123" max="5123" width="21.140625" style="8" customWidth="1"/>
    <col min="5124" max="5124" width="17.85546875" style="8" customWidth="1"/>
    <col min="5125" max="5125" width="12.85546875" style="8" customWidth="1"/>
    <col min="5126" max="5373" width="11.42578125" style="8"/>
    <col min="5374" max="5374" width="22" style="8" customWidth="1"/>
    <col min="5375" max="5375" width="11.42578125" style="8"/>
    <col min="5376" max="5376" width="12.28515625" style="8" customWidth="1"/>
    <col min="5377" max="5377" width="12.42578125" style="8" customWidth="1"/>
    <col min="5378" max="5378" width="17.85546875" style="8" customWidth="1"/>
    <col min="5379" max="5379" width="21.140625" style="8" customWidth="1"/>
    <col min="5380" max="5380" width="17.85546875" style="8" customWidth="1"/>
    <col min="5381" max="5381" width="12.85546875" style="8" customWidth="1"/>
    <col min="5382" max="5629" width="11.42578125" style="8"/>
    <col min="5630" max="5630" width="22" style="8" customWidth="1"/>
    <col min="5631" max="5631" width="11.42578125" style="8"/>
    <col min="5632" max="5632" width="12.28515625" style="8" customWidth="1"/>
    <col min="5633" max="5633" width="12.42578125" style="8" customWidth="1"/>
    <col min="5634" max="5634" width="17.85546875" style="8" customWidth="1"/>
    <col min="5635" max="5635" width="21.140625" style="8" customWidth="1"/>
    <col min="5636" max="5636" width="17.85546875" style="8" customWidth="1"/>
    <col min="5637" max="5637" width="12.85546875" style="8" customWidth="1"/>
    <col min="5638" max="5885" width="11.42578125" style="8"/>
    <col min="5886" max="5886" width="22" style="8" customWidth="1"/>
    <col min="5887" max="5887" width="11.42578125" style="8"/>
    <col min="5888" max="5888" width="12.28515625" style="8" customWidth="1"/>
    <col min="5889" max="5889" width="12.42578125" style="8" customWidth="1"/>
    <col min="5890" max="5890" width="17.85546875" style="8" customWidth="1"/>
    <col min="5891" max="5891" width="21.140625" style="8" customWidth="1"/>
    <col min="5892" max="5892" width="17.85546875" style="8" customWidth="1"/>
    <col min="5893" max="5893" width="12.85546875" style="8" customWidth="1"/>
    <col min="5894" max="6141" width="11.42578125" style="8"/>
    <col min="6142" max="6142" width="22" style="8" customWidth="1"/>
    <col min="6143" max="6143" width="11.42578125" style="8"/>
    <col min="6144" max="6144" width="12.28515625" style="8" customWidth="1"/>
    <col min="6145" max="6145" width="12.42578125" style="8" customWidth="1"/>
    <col min="6146" max="6146" width="17.85546875" style="8" customWidth="1"/>
    <col min="6147" max="6147" width="21.140625" style="8" customWidth="1"/>
    <col min="6148" max="6148" width="17.85546875" style="8" customWidth="1"/>
    <col min="6149" max="6149" width="12.85546875" style="8" customWidth="1"/>
    <col min="6150" max="6397" width="11.42578125" style="8"/>
    <col min="6398" max="6398" width="22" style="8" customWidth="1"/>
    <col min="6399" max="6399" width="11.42578125" style="8"/>
    <col min="6400" max="6400" width="12.28515625" style="8" customWidth="1"/>
    <col min="6401" max="6401" width="12.42578125" style="8" customWidth="1"/>
    <col min="6402" max="6402" width="17.85546875" style="8" customWidth="1"/>
    <col min="6403" max="6403" width="21.140625" style="8" customWidth="1"/>
    <col min="6404" max="6404" width="17.85546875" style="8" customWidth="1"/>
    <col min="6405" max="6405" width="12.85546875" style="8" customWidth="1"/>
    <col min="6406" max="6653" width="11.42578125" style="8"/>
    <col min="6654" max="6654" width="22" style="8" customWidth="1"/>
    <col min="6655" max="6655" width="11.42578125" style="8"/>
    <col min="6656" max="6656" width="12.28515625" style="8" customWidth="1"/>
    <col min="6657" max="6657" width="12.42578125" style="8" customWidth="1"/>
    <col min="6658" max="6658" width="17.85546875" style="8" customWidth="1"/>
    <col min="6659" max="6659" width="21.140625" style="8" customWidth="1"/>
    <col min="6660" max="6660" width="17.85546875" style="8" customWidth="1"/>
    <col min="6661" max="6661" width="12.85546875" style="8" customWidth="1"/>
    <col min="6662" max="6909" width="11.42578125" style="8"/>
    <col min="6910" max="6910" width="22" style="8" customWidth="1"/>
    <col min="6911" max="6911" width="11.42578125" style="8"/>
    <col min="6912" max="6912" width="12.28515625" style="8" customWidth="1"/>
    <col min="6913" max="6913" width="12.42578125" style="8" customWidth="1"/>
    <col min="6914" max="6914" width="17.85546875" style="8" customWidth="1"/>
    <col min="6915" max="6915" width="21.140625" style="8" customWidth="1"/>
    <col min="6916" max="6916" width="17.85546875" style="8" customWidth="1"/>
    <col min="6917" max="6917" width="12.85546875" style="8" customWidth="1"/>
    <col min="6918" max="7165" width="11.42578125" style="8"/>
    <col min="7166" max="7166" width="22" style="8" customWidth="1"/>
    <col min="7167" max="7167" width="11.42578125" style="8"/>
    <col min="7168" max="7168" width="12.28515625" style="8" customWidth="1"/>
    <col min="7169" max="7169" width="12.42578125" style="8" customWidth="1"/>
    <col min="7170" max="7170" width="17.85546875" style="8" customWidth="1"/>
    <col min="7171" max="7171" width="21.140625" style="8" customWidth="1"/>
    <col min="7172" max="7172" width="17.85546875" style="8" customWidth="1"/>
    <col min="7173" max="7173" width="12.85546875" style="8" customWidth="1"/>
    <col min="7174" max="7421" width="11.42578125" style="8"/>
    <col min="7422" max="7422" width="22" style="8" customWidth="1"/>
    <col min="7423" max="7423" width="11.42578125" style="8"/>
    <col min="7424" max="7424" width="12.28515625" style="8" customWidth="1"/>
    <col min="7425" max="7425" width="12.42578125" style="8" customWidth="1"/>
    <col min="7426" max="7426" width="17.85546875" style="8" customWidth="1"/>
    <col min="7427" max="7427" width="21.140625" style="8" customWidth="1"/>
    <col min="7428" max="7428" width="17.85546875" style="8" customWidth="1"/>
    <col min="7429" max="7429" width="12.85546875" style="8" customWidth="1"/>
    <col min="7430" max="7677" width="11.42578125" style="8"/>
    <col min="7678" max="7678" width="22" style="8" customWidth="1"/>
    <col min="7679" max="7679" width="11.42578125" style="8"/>
    <col min="7680" max="7680" width="12.28515625" style="8" customWidth="1"/>
    <col min="7681" max="7681" width="12.42578125" style="8" customWidth="1"/>
    <col min="7682" max="7682" width="17.85546875" style="8" customWidth="1"/>
    <col min="7683" max="7683" width="21.140625" style="8" customWidth="1"/>
    <col min="7684" max="7684" width="17.85546875" style="8" customWidth="1"/>
    <col min="7685" max="7685" width="12.85546875" style="8" customWidth="1"/>
    <col min="7686" max="7933" width="11.42578125" style="8"/>
    <col min="7934" max="7934" width="22" style="8" customWidth="1"/>
    <col min="7935" max="7935" width="11.42578125" style="8"/>
    <col min="7936" max="7936" width="12.28515625" style="8" customWidth="1"/>
    <col min="7937" max="7937" width="12.42578125" style="8" customWidth="1"/>
    <col min="7938" max="7938" width="17.85546875" style="8" customWidth="1"/>
    <col min="7939" max="7939" width="21.140625" style="8" customWidth="1"/>
    <col min="7940" max="7940" width="17.85546875" style="8" customWidth="1"/>
    <col min="7941" max="7941" width="12.85546875" style="8" customWidth="1"/>
    <col min="7942" max="8189" width="11.42578125" style="8"/>
    <col min="8190" max="8190" width="22" style="8" customWidth="1"/>
    <col min="8191" max="8191" width="11.42578125" style="8"/>
    <col min="8192" max="8192" width="12.28515625" style="8" customWidth="1"/>
    <col min="8193" max="8193" width="12.42578125" style="8" customWidth="1"/>
    <col min="8194" max="8194" width="17.85546875" style="8" customWidth="1"/>
    <col min="8195" max="8195" width="21.140625" style="8" customWidth="1"/>
    <col min="8196" max="8196" width="17.85546875" style="8" customWidth="1"/>
    <col min="8197" max="8197" width="12.85546875" style="8" customWidth="1"/>
    <col min="8198" max="8445" width="11.42578125" style="8"/>
    <col min="8446" max="8446" width="22" style="8" customWidth="1"/>
    <col min="8447" max="8447" width="11.42578125" style="8"/>
    <col min="8448" max="8448" width="12.28515625" style="8" customWidth="1"/>
    <col min="8449" max="8449" width="12.42578125" style="8" customWidth="1"/>
    <col min="8450" max="8450" width="17.85546875" style="8" customWidth="1"/>
    <col min="8451" max="8451" width="21.140625" style="8" customWidth="1"/>
    <col min="8452" max="8452" width="17.85546875" style="8" customWidth="1"/>
    <col min="8453" max="8453" width="12.85546875" style="8" customWidth="1"/>
    <col min="8454" max="8701" width="11.42578125" style="8"/>
    <col min="8702" max="8702" width="22" style="8" customWidth="1"/>
    <col min="8703" max="8703" width="11.42578125" style="8"/>
    <col min="8704" max="8704" width="12.28515625" style="8" customWidth="1"/>
    <col min="8705" max="8705" width="12.42578125" style="8" customWidth="1"/>
    <col min="8706" max="8706" width="17.85546875" style="8" customWidth="1"/>
    <col min="8707" max="8707" width="21.140625" style="8" customWidth="1"/>
    <col min="8708" max="8708" width="17.85546875" style="8" customWidth="1"/>
    <col min="8709" max="8709" width="12.85546875" style="8" customWidth="1"/>
    <col min="8710" max="8957" width="11.42578125" style="8"/>
    <col min="8958" max="8958" width="22" style="8" customWidth="1"/>
    <col min="8959" max="8959" width="11.42578125" style="8"/>
    <col min="8960" max="8960" width="12.28515625" style="8" customWidth="1"/>
    <col min="8961" max="8961" width="12.42578125" style="8" customWidth="1"/>
    <col min="8962" max="8962" width="17.85546875" style="8" customWidth="1"/>
    <col min="8963" max="8963" width="21.140625" style="8" customWidth="1"/>
    <col min="8964" max="8964" width="17.85546875" style="8" customWidth="1"/>
    <col min="8965" max="8965" width="12.85546875" style="8" customWidth="1"/>
    <col min="8966" max="9213" width="11.42578125" style="8"/>
    <col min="9214" max="9214" width="22" style="8" customWidth="1"/>
    <col min="9215" max="9215" width="11.42578125" style="8"/>
    <col min="9216" max="9216" width="12.28515625" style="8" customWidth="1"/>
    <col min="9217" max="9217" width="12.42578125" style="8" customWidth="1"/>
    <col min="9218" max="9218" width="17.85546875" style="8" customWidth="1"/>
    <col min="9219" max="9219" width="21.140625" style="8" customWidth="1"/>
    <col min="9220" max="9220" width="17.85546875" style="8" customWidth="1"/>
    <col min="9221" max="9221" width="12.85546875" style="8" customWidth="1"/>
    <col min="9222" max="9469" width="11.42578125" style="8"/>
    <col min="9470" max="9470" width="22" style="8" customWidth="1"/>
    <col min="9471" max="9471" width="11.42578125" style="8"/>
    <col min="9472" max="9472" width="12.28515625" style="8" customWidth="1"/>
    <col min="9473" max="9473" width="12.42578125" style="8" customWidth="1"/>
    <col min="9474" max="9474" width="17.85546875" style="8" customWidth="1"/>
    <col min="9475" max="9475" width="21.140625" style="8" customWidth="1"/>
    <col min="9476" max="9476" width="17.85546875" style="8" customWidth="1"/>
    <col min="9477" max="9477" width="12.85546875" style="8" customWidth="1"/>
    <col min="9478" max="9725" width="11.42578125" style="8"/>
    <col min="9726" max="9726" width="22" style="8" customWidth="1"/>
    <col min="9727" max="9727" width="11.42578125" style="8"/>
    <col min="9728" max="9728" width="12.28515625" style="8" customWidth="1"/>
    <col min="9729" max="9729" width="12.42578125" style="8" customWidth="1"/>
    <col min="9730" max="9730" width="17.85546875" style="8" customWidth="1"/>
    <col min="9731" max="9731" width="21.140625" style="8" customWidth="1"/>
    <col min="9732" max="9732" width="17.85546875" style="8" customWidth="1"/>
    <col min="9733" max="9733" width="12.85546875" style="8" customWidth="1"/>
    <col min="9734" max="9981" width="11.42578125" style="8"/>
    <col min="9982" max="9982" width="22" style="8" customWidth="1"/>
    <col min="9983" max="9983" width="11.42578125" style="8"/>
    <col min="9984" max="9984" width="12.28515625" style="8" customWidth="1"/>
    <col min="9985" max="9985" width="12.42578125" style="8" customWidth="1"/>
    <col min="9986" max="9986" width="17.85546875" style="8" customWidth="1"/>
    <col min="9987" max="9987" width="21.140625" style="8" customWidth="1"/>
    <col min="9988" max="9988" width="17.85546875" style="8" customWidth="1"/>
    <col min="9989" max="9989" width="12.85546875" style="8" customWidth="1"/>
    <col min="9990" max="10237" width="11.42578125" style="8"/>
    <col min="10238" max="10238" width="22" style="8" customWidth="1"/>
    <col min="10239" max="10239" width="11.42578125" style="8"/>
    <col min="10240" max="10240" width="12.28515625" style="8" customWidth="1"/>
    <col min="10241" max="10241" width="12.42578125" style="8" customWidth="1"/>
    <col min="10242" max="10242" width="17.85546875" style="8" customWidth="1"/>
    <col min="10243" max="10243" width="21.140625" style="8" customWidth="1"/>
    <col min="10244" max="10244" width="17.85546875" style="8" customWidth="1"/>
    <col min="10245" max="10245" width="12.85546875" style="8" customWidth="1"/>
    <col min="10246" max="10493" width="11.42578125" style="8"/>
    <col min="10494" max="10494" width="22" style="8" customWidth="1"/>
    <col min="10495" max="10495" width="11.42578125" style="8"/>
    <col min="10496" max="10496" width="12.28515625" style="8" customWidth="1"/>
    <col min="10497" max="10497" width="12.42578125" style="8" customWidth="1"/>
    <col min="10498" max="10498" width="17.85546875" style="8" customWidth="1"/>
    <col min="10499" max="10499" width="21.140625" style="8" customWidth="1"/>
    <col min="10500" max="10500" width="17.85546875" style="8" customWidth="1"/>
    <col min="10501" max="10501" width="12.85546875" style="8" customWidth="1"/>
    <col min="10502" max="10749" width="11.42578125" style="8"/>
    <col min="10750" max="10750" width="22" style="8" customWidth="1"/>
    <col min="10751" max="10751" width="11.42578125" style="8"/>
    <col min="10752" max="10752" width="12.28515625" style="8" customWidth="1"/>
    <col min="10753" max="10753" width="12.42578125" style="8" customWidth="1"/>
    <col min="10754" max="10754" width="17.85546875" style="8" customWidth="1"/>
    <col min="10755" max="10755" width="21.140625" style="8" customWidth="1"/>
    <col min="10756" max="10756" width="17.85546875" style="8" customWidth="1"/>
    <col min="10757" max="10757" width="12.85546875" style="8" customWidth="1"/>
    <col min="10758" max="11005" width="11.42578125" style="8"/>
    <col min="11006" max="11006" width="22" style="8" customWidth="1"/>
    <col min="11007" max="11007" width="11.42578125" style="8"/>
    <col min="11008" max="11008" width="12.28515625" style="8" customWidth="1"/>
    <col min="11009" max="11009" width="12.42578125" style="8" customWidth="1"/>
    <col min="11010" max="11010" width="17.85546875" style="8" customWidth="1"/>
    <col min="11011" max="11011" width="21.140625" style="8" customWidth="1"/>
    <col min="11012" max="11012" width="17.85546875" style="8" customWidth="1"/>
    <col min="11013" max="11013" width="12.85546875" style="8" customWidth="1"/>
    <col min="11014" max="11261" width="11.42578125" style="8"/>
    <col min="11262" max="11262" width="22" style="8" customWidth="1"/>
    <col min="11263" max="11263" width="11.42578125" style="8"/>
    <col min="11264" max="11264" width="12.28515625" style="8" customWidth="1"/>
    <col min="11265" max="11265" width="12.42578125" style="8" customWidth="1"/>
    <col min="11266" max="11266" width="17.85546875" style="8" customWidth="1"/>
    <col min="11267" max="11267" width="21.140625" style="8" customWidth="1"/>
    <col min="11268" max="11268" width="17.85546875" style="8" customWidth="1"/>
    <col min="11269" max="11269" width="12.85546875" style="8" customWidth="1"/>
    <col min="11270" max="11517" width="11.42578125" style="8"/>
    <col min="11518" max="11518" width="22" style="8" customWidth="1"/>
    <col min="11519" max="11519" width="11.42578125" style="8"/>
    <col min="11520" max="11520" width="12.28515625" style="8" customWidth="1"/>
    <col min="11521" max="11521" width="12.42578125" style="8" customWidth="1"/>
    <col min="11522" max="11522" width="17.85546875" style="8" customWidth="1"/>
    <col min="11523" max="11523" width="21.140625" style="8" customWidth="1"/>
    <col min="11524" max="11524" width="17.85546875" style="8" customWidth="1"/>
    <col min="11525" max="11525" width="12.85546875" style="8" customWidth="1"/>
    <col min="11526" max="11773" width="11.42578125" style="8"/>
    <col min="11774" max="11774" width="22" style="8" customWidth="1"/>
    <col min="11775" max="11775" width="11.42578125" style="8"/>
    <col min="11776" max="11776" width="12.28515625" style="8" customWidth="1"/>
    <col min="11777" max="11777" width="12.42578125" style="8" customWidth="1"/>
    <col min="11778" max="11778" width="17.85546875" style="8" customWidth="1"/>
    <col min="11779" max="11779" width="21.140625" style="8" customWidth="1"/>
    <col min="11780" max="11780" width="17.85546875" style="8" customWidth="1"/>
    <col min="11781" max="11781" width="12.85546875" style="8" customWidth="1"/>
    <col min="11782" max="12029" width="11.42578125" style="8"/>
    <col min="12030" max="12030" width="22" style="8" customWidth="1"/>
    <col min="12031" max="12031" width="11.42578125" style="8"/>
    <col min="12032" max="12032" width="12.28515625" style="8" customWidth="1"/>
    <col min="12033" max="12033" width="12.42578125" style="8" customWidth="1"/>
    <col min="12034" max="12034" width="17.85546875" style="8" customWidth="1"/>
    <col min="12035" max="12035" width="21.140625" style="8" customWidth="1"/>
    <col min="12036" max="12036" width="17.85546875" style="8" customWidth="1"/>
    <col min="12037" max="12037" width="12.85546875" style="8" customWidth="1"/>
    <col min="12038" max="12285" width="11.42578125" style="8"/>
    <col min="12286" max="12286" width="22" style="8" customWidth="1"/>
    <col min="12287" max="12287" width="11.42578125" style="8"/>
    <col min="12288" max="12288" width="12.28515625" style="8" customWidth="1"/>
    <col min="12289" max="12289" width="12.42578125" style="8" customWidth="1"/>
    <col min="12290" max="12290" width="17.85546875" style="8" customWidth="1"/>
    <col min="12291" max="12291" width="21.140625" style="8" customWidth="1"/>
    <col min="12292" max="12292" width="17.85546875" style="8" customWidth="1"/>
    <col min="12293" max="12293" width="12.85546875" style="8" customWidth="1"/>
    <col min="12294" max="12541" width="11.42578125" style="8"/>
    <col min="12542" max="12542" width="22" style="8" customWidth="1"/>
    <col min="12543" max="12543" width="11.42578125" style="8"/>
    <col min="12544" max="12544" width="12.28515625" style="8" customWidth="1"/>
    <col min="12545" max="12545" width="12.42578125" style="8" customWidth="1"/>
    <col min="12546" max="12546" width="17.85546875" style="8" customWidth="1"/>
    <col min="12547" max="12547" width="21.140625" style="8" customWidth="1"/>
    <col min="12548" max="12548" width="17.85546875" style="8" customWidth="1"/>
    <col min="12549" max="12549" width="12.85546875" style="8" customWidth="1"/>
    <col min="12550" max="12797" width="11.42578125" style="8"/>
    <col min="12798" max="12798" width="22" style="8" customWidth="1"/>
    <col min="12799" max="12799" width="11.42578125" style="8"/>
    <col min="12800" max="12800" width="12.28515625" style="8" customWidth="1"/>
    <col min="12801" max="12801" width="12.42578125" style="8" customWidth="1"/>
    <col min="12802" max="12802" width="17.85546875" style="8" customWidth="1"/>
    <col min="12803" max="12803" width="21.140625" style="8" customWidth="1"/>
    <col min="12804" max="12804" width="17.85546875" style="8" customWidth="1"/>
    <col min="12805" max="12805" width="12.85546875" style="8" customWidth="1"/>
    <col min="12806" max="13053" width="11.42578125" style="8"/>
    <col min="13054" max="13054" width="22" style="8" customWidth="1"/>
    <col min="13055" max="13055" width="11.42578125" style="8"/>
    <col min="13056" max="13056" width="12.28515625" style="8" customWidth="1"/>
    <col min="13057" max="13057" width="12.42578125" style="8" customWidth="1"/>
    <col min="13058" max="13058" width="17.85546875" style="8" customWidth="1"/>
    <col min="13059" max="13059" width="21.140625" style="8" customWidth="1"/>
    <col min="13060" max="13060" width="17.85546875" style="8" customWidth="1"/>
    <col min="13061" max="13061" width="12.85546875" style="8" customWidth="1"/>
    <col min="13062" max="13309" width="11.42578125" style="8"/>
    <col min="13310" max="13310" width="22" style="8" customWidth="1"/>
    <col min="13311" max="13311" width="11.42578125" style="8"/>
    <col min="13312" max="13312" width="12.28515625" style="8" customWidth="1"/>
    <col min="13313" max="13313" width="12.42578125" style="8" customWidth="1"/>
    <col min="13314" max="13314" width="17.85546875" style="8" customWidth="1"/>
    <col min="13315" max="13315" width="21.140625" style="8" customWidth="1"/>
    <col min="13316" max="13316" width="17.85546875" style="8" customWidth="1"/>
    <col min="13317" max="13317" width="12.85546875" style="8" customWidth="1"/>
    <col min="13318" max="13565" width="11.42578125" style="8"/>
    <col min="13566" max="13566" width="22" style="8" customWidth="1"/>
    <col min="13567" max="13567" width="11.42578125" style="8"/>
    <col min="13568" max="13568" width="12.28515625" style="8" customWidth="1"/>
    <col min="13569" max="13569" width="12.42578125" style="8" customWidth="1"/>
    <col min="13570" max="13570" width="17.85546875" style="8" customWidth="1"/>
    <col min="13571" max="13571" width="21.140625" style="8" customWidth="1"/>
    <col min="13572" max="13572" width="17.85546875" style="8" customWidth="1"/>
    <col min="13573" max="13573" width="12.85546875" style="8" customWidth="1"/>
    <col min="13574" max="13821" width="11.42578125" style="8"/>
    <col min="13822" max="13822" width="22" style="8" customWidth="1"/>
    <col min="13823" max="13823" width="11.42578125" style="8"/>
    <col min="13824" max="13824" width="12.28515625" style="8" customWidth="1"/>
    <col min="13825" max="13825" width="12.42578125" style="8" customWidth="1"/>
    <col min="13826" max="13826" width="17.85546875" style="8" customWidth="1"/>
    <col min="13827" max="13827" width="21.140625" style="8" customWidth="1"/>
    <col min="13828" max="13828" width="17.85546875" style="8" customWidth="1"/>
    <col min="13829" max="13829" width="12.85546875" style="8" customWidth="1"/>
    <col min="13830" max="14077" width="11.42578125" style="8"/>
    <col min="14078" max="14078" width="22" style="8" customWidth="1"/>
    <col min="14079" max="14079" width="11.42578125" style="8"/>
    <col min="14080" max="14080" width="12.28515625" style="8" customWidth="1"/>
    <col min="14081" max="14081" width="12.42578125" style="8" customWidth="1"/>
    <col min="14082" max="14082" width="17.85546875" style="8" customWidth="1"/>
    <col min="14083" max="14083" width="21.140625" style="8" customWidth="1"/>
    <col min="14084" max="14084" width="17.85546875" style="8" customWidth="1"/>
    <col min="14085" max="14085" width="12.85546875" style="8" customWidth="1"/>
    <col min="14086" max="14333" width="11.42578125" style="8"/>
    <col min="14334" max="14334" width="22" style="8" customWidth="1"/>
    <col min="14335" max="14335" width="11.42578125" style="8"/>
    <col min="14336" max="14336" width="12.28515625" style="8" customWidth="1"/>
    <col min="14337" max="14337" width="12.42578125" style="8" customWidth="1"/>
    <col min="14338" max="14338" width="17.85546875" style="8" customWidth="1"/>
    <col min="14339" max="14339" width="21.140625" style="8" customWidth="1"/>
    <col min="14340" max="14340" width="17.85546875" style="8" customWidth="1"/>
    <col min="14341" max="14341" width="12.85546875" style="8" customWidth="1"/>
    <col min="14342" max="14589" width="11.42578125" style="8"/>
    <col min="14590" max="14590" width="22" style="8" customWidth="1"/>
    <col min="14591" max="14591" width="11.42578125" style="8"/>
    <col min="14592" max="14592" width="12.28515625" style="8" customWidth="1"/>
    <col min="14593" max="14593" width="12.42578125" style="8" customWidth="1"/>
    <col min="14594" max="14594" width="17.85546875" style="8" customWidth="1"/>
    <col min="14595" max="14595" width="21.140625" style="8" customWidth="1"/>
    <col min="14596" max="14596" width="17.85546875" style="8" customWidth="1"/>
    <col min="14597" max="14597" width="12.85546875" style="8" customWidth="1"/>
    <col min="14598" max="14845" width="11.42578125" style="8"/>
    <col min="14846" max="14846" width="22" style="8" customWidth="1"/>
    <col min="14847" max="14847" width="11.42578125" style="8"/>
    <col min="14848" max="14848" width="12.28515625" style="8" customWidth="1"/>
    <col min="14849" max="14849" width="12.42578125" style="8" customWidth="1"/>
    <col min="14850" max="14850" width="17.85546875" style="8" customWidth="1"/>
    <col min="14851" max="14851" width="21.140625" style="8" customWidth="1"/>
    <col min="14852" max="14852" width="17.85546875" style="8" customWidth="1"/>
    <col min="14853" max="14853" width="12.85546875" style="8" customWidth="1"/>
    <col min="14854" max="15101" width="11.42578125" style="8"/>
    <col min="15102" max="15102" width="22" style="8" customWidth="1"/>
    <col min="15103" max="15103" width="11.42578125" style="8"/>
    <col min="15104" max="15104" width="12.28515625" style="8" customWidth="1"/>
    <col min="15105" max="15105" width="12.42578125" style="8" customWidth="1"/>
    <col min="15106" max="15106" width="17.85546875" style="8" customWidth="1"/>
    <col min="15107" max="15107" width="21.140625" style="8" customWidth="1"/>
    <col min="15108" max="15108" width="17.85546875" style="8" customWidth="1"/>
    <col min="15109" max="15109" width="12.85546875" style="8" customWidth="1"/>
    <col min="15110" max="15357" width="11.42578125" style="8"/>
    <col min="15358" max="15358" width="22" style="8" customWidth="1"/>
    <col min="15359" max="15359" width="11.42578125" style="8"/>
    <col min="15360" max="15360" width="12.28515625" style="8" customWidth="1"/>
    <col min="15361" max="15361" width="12.42578125" style="8" customWidth="1"/>
    <col min="15362" max="15362" width="17.85546875" style="8" customWidth="1"/>
    <col min="15363" max="15363" width="21.140625" style="8" customWidth="1"/>
    <col min="15364" max="15364" width="17.85546875" style="8" customWidth="1"/>
    <col min="15365" max="15365" width="12.85546875" style="8" customWidth="1"/>
    <col min="15366" max="15613" width="11.42578125" style="8"/>
    <col min="15614" max="15614" width="22" style="8" customWidth="1"/>
    <col min="15615" max="15615" width="11.42578125" style="8"/>
    <col min="15616" max="15616" width="12.28515625" style="8" customWidth="1"/>
    <col min="15617" max="15617" width="12.42578125" style="8" customWidth="1"/>
    <col min="15618" max="15618" width="17.85546875" style="8" customWidth="1"/>
    <col min="15619" max="15619" width="21.140625" style="8" customWidth="1"/>
    <col min="15620" max="15620" width="17.85546875" style="8" customWidth="1"/>
    <col min="15621" max="15621" width="12.85546875" style="8" customWidth="1"/>
    <col min="15622" max="15869" width="11.42578125" style="8"/>
    <col min="15870" max="15870" width="22" style="8" customWidth="1"/>
    <col min="15871" max="15871" width="11.42578125" style="8"/>
    <col min="15872" max="15872" width="12.28515625" style="8" customWidth="1"/>
    <col min="15873" max="15873" width="12.42578125" style="8" customWidth="1"/>
    <col min="15874" max="15874" width="17.85546875" style="8" customWidth="1"/>
    <col min="15875" max="15875" width="21.140625" style="8" customWidth="1"/>
    <col min="15876" max="15876" width="17.85546875" style="8" customWidth="1"/>
    <col min="15877" max="15877" width="12.85546875" style="8" customWidth="1"/>
    <col min="15878" max="16125" width="11.42578125" style="8"/>
    <col min="16126" max="16126" width="22" style="8" customWidth="1"/>
    <col min="16127" max="16127" width="11.42578125" style="8"/>
    <col min="16128" max="16128" width="12.28515625" style="8" customWidth="1"/>
    <col min="16129" max="16129" width="12.42578125" style="8" customWidth="1"/>
    <col min="16130" max="16130" width="17.85546875" style="8" customWidth="1"/>
    <col min="16131" max="16131" width="21.140625" style="8" customWidth="1"/>
    <col min="16132" max="16132" width="17.85546875" style="8" customWidth="1"/>
    <col min="16133" max="16133" width="12.85546875" style="8" customWidth="1"/>
    <col min="16134" max="16384" width="11.42578125" style="8"/>
  </cols>
  <sheetData>
    <row r="1" spans="1:15" ht="15.75" customHeight="1">
      <c r="A1" s="249" t="s">
        <v>35</v>
      </c>
      <c r="B1" s="250" t="s">
        <v>161</v>
      </c>
      <c r="C1" s="243">
        <f>+gj</f>
        <v>2025</v>
      </c>
      <c r="D1" s="244"/>
      <c r="E1" s="243">
        <f>+gj+1</f>
        <v>2026</v>
      </c>
      <c r="F1" s="244"/>
      <c r="G1" s="243">
        <f>+gj+2</f>
        <v>2027</v>
      </c>
      <c r="H1" s="244"/>
      <c r="I1" s="243">
        <f>+gj+3</f>
        <v>2028</v>
      </c>
      <c r="J1" s="244"/>
      <c r="L1" s="237" t="s">
        <v>281</v>
      </c>
    </row>
    <row r="2" spans="1:15" ht="51">
      <c r="A2" s="249"/>
      <c r="B2" s="251"/>
      <c r="C2" s="18" t="str">
        <f>IF('Infos vor dem Start'!A17="x","Anschaffungs-kosten (netto)","Anschaffungs-kosten (brutto)")</f>
        <v>Anschaffungs-kosten (brutto)</v>
      </c>
      <c r="D2" s="18" t="s">
        <v>106</v>
      </c>
      <c r="E2" s="18" t="str">
        <f>+C2</f>
        <v>Anschaffungs-kosten (brutto)</v>
      </c>
      <c r="F2" s="18" t="s">
        <v>106</v>
      </c>
      <c r="G2" s="18" t="str">
        <f>+C2</f>
        <v>Anschaffungs-kosten (brutto)</v>
      </c>
      <c r="H2" s="18" t="s">
        <v>106</v>
      </c>
      <c r="I2" s="18" t="str">
        <f>+C2</f>
        <v>Anschaffungs-kosten (brutto)</v>
      </c>
      <c r="J2" s="18" t="s">
        <v>106</v>
      </c>
      <c r="L2" s="236" t="s">
        <v>280</v>
      </c>
    </row>
    <row r="3" spans="1:15" ht="27" customHeight="1">
      <c r="A3" s="248" t="s">
        <v>224</v>
      </c>
      <c r="B3" s="248"/>
      <c r="C3" s="248"/>
      <c r="D3" s="19"/>
      <c r="E3" s="19"/>
      <c r="F3" s="19"/>
      <c r="H3" s="19"/>
      <c r="J3" s="19"/>
    </row>
    <row r="4" spans="1:15">
      <c r="A4" s="54"/>
      <c r="B4" s="58"/>
      <c r="C4" s="55"/>
      <c r="D4" s="36">
        <f t="shared" ref="D4:D12" si="0">ROUND(IF($B4=0,0,C4/$B4/12*(12+1-Monat)),0)</f>
        <v>0</v>
      </c>
      <c r="E4" s="55"/>
      <c r="F4" s="36">
        <f>ROUND(IF(B4=0,0,IF(AND(C4=0,E4=0),0,(C4+E4)/B4)),0)</f>
        <v>0</v>
      </c>
      <c r="G4" s="55"/>
      <c r="H4" s="36">
        <f>IF(B4=0,0,ROUND(IF(AND($C4=0,$E4=0,$G4=0),0,($C4+$E4+$G4)/$B4),0))</f>
        <v>0</v>
      </c>
      <c r="I4" s="55"/>
      <c r="J4" s="174">
        <f t="shared" ref="J4:J12" si="1">IF(B4=0,0,ROUND(IF(AND($C4=0,$E4=0,$G4=0,$I4=0),0,IF(AND(B4=3,Monat&gt;=1),+$C4/$B4-$D4,($C4+$E4+$G4+$I4)/$B4)),0))</f>
        <v>0</v>
      </c>
      <c r="K4" s="37"/>
      <c r="L4" s="37"/>
      <c r="M4" s="37"/>
      <c r="N4" s="37"/>
      <c r="O4" s="37"/>
    </row>
    <row r="5" spans="1:15">
      <c r="A5" s="54"/>
      <c r="B5" s="58"/>
      <c r="C5" s="55"/>
      <c r="D5" s="36">
        <f t="shared" si="0"/>
        <v>0</v>
      </c>
      <c r="E5" s="55"/>
      <c r="F5" s="36">
        <f t="shared" ref="F5:F12" si="2">ROUND(IF(B5=0,0,IF(AND(C5=0,E5=0),0,(C5+E5)/B5)),0)</f>
        <v>0</v>
      </c>
      <c r="G5" s="55"/>
      <c r="H5" s="36">
        <f t="shared" ref="H5:H12" si="3">IF(B5=0,0,ROUND(IF(AND($C5=0,$E5=0,$G5=0),0,($C5+$E5+$G5)/$B5),0))</f>
        <v>0</v>
      </c>
      <c r="I5" s="55"/>
      <c r="J5" s="174">
        <f t="shared" si="1"/>
        <v>0</v>
      </c>
      <c r="K5" s="37"/>
      <c r="L5" s="37"/>
      <c r="M5" s="37"/>
      <c r="N5" s="37"/>
      <c r="O5" s="37"/>
    </row>
    <row r="6" spans="1:15">
      <c r="A6" s="54"/>
      <c r="B6" s="58"/>
      <c r="C6" s="55"/>
      <c r="D6" s="36">
        <f t="shared" si="0"/>
        <v>0</v>
      </c>
      <c r="E6" s="55"/>
      <c r="F6" s="36">
        <f t="shared" si="2"/>
        <v>0</v>
      </c>
      <c r="G6" s="55"/>
      <c r="H6" s="36">
        <f t="shared" si="3"/>
        <v>0</v>
      </c>
      <c r="I6" s="55"/>
      <c r="J6" s="174">
        <f t="shared" si="1"/>
        <v>0</v>
      </c>
      <c r="K6" s="37"/>
      <c r="L6" s="37"/>
      <c r="M6" s="37"/>
      <c r="N6" s="37"/>
      <c r="O6" s="37"/>
    </row>
    <row r="7" spans="1:15">
      <c r="A7" s="54"/>
      <c r="B7" s="58"/>
      <c r="C7" s="55"/>
      <c r="D7" s="36">
        <f t="shared" si="0"/>
        <v>0</v>
      </c>
      <c r="E7" s="55"/>
      <c r="F7" s="36">
        <f t="shared" si="2"/>
        <v>0</v>
      </c>
      <c r="G7" s="55"/>
      <c r="H7" s="36">
        <f t="shared" si="3"/>
        <v>0</v>
      </c>
      <c r="I7" s="55"/>
      <c r="J7" s="174">
        <f t="shared" si="1"/>
        <v>0</v>
      </c>
      <c r="K7" s="37"/>
      <c r="L7" s="37"/>
      <c r="M7" s="37"/>
      <c r="N7" s="37"/>
      <c r="O7" s="37"/>
    </row>
    <row r="8" spans="1:15">
      <c r="A8" s="54"/>
      <c r="B8" s="58"/>
      <c r="C8" s="55"/>
      <c r="D8" s="36">
        <f t="shared" si="0"/>
        <v>0</v>
      </c>
      <c r="E8" s="55"/>
      <c r="F8" s="36">
        <f t="shared" si="2"/>
        <v>0</v>
      </c>
      <c r="G8" s="55"/>
      <c r="H8" s="36">
        <f t="shared" si="3"/>
        <v>0</v>
      </c>
      <c r="I8" s="55"/>
      <c r="J8" s="174">
        <f t="shared" si="1"/>
        <v>0</v>
      </c>
      <c r="K8" s="37"/>
      <c r="L8" s="37"/>
      <c r="M8" s="37"/>
      <c r="N8" s="37"/>
      <c r="O8" s="37"/>
    </row>
    <row r="9" spans="1:15">
      <c r="A9" s="54"/>
      <c r="B9" s="58"/>
      <c r="C9" s="55"/>
      <c r="D9" s="36">
        <f t="shared" si="0"/>
        <v>0</v>
      </c>
      <c r="E9" s="55"/>
      <c r="F9" s="36">
        <f t="shared" si="2"/>
        <v>0</v>
      </c>
      <c r="G9" s="55"/>
      <c r="H9" s="36">
        <f t="shared" si="3"/>
        <v>0</v>
      </c>
      <c r="I9" s="55"/>
      <c r="J9" s="174">
        <f t="shared" si="1"/>
        <v>0</v>
      </c>
      <c r="K9" s="37"/>
      <c r="L9" s="37"/>
      <c r="M9" s="37"/>
      <c r="N9" s="37"/>
      <c r="O9" s="37"/>
    </row>
    <row r="10" spans="1:15">
      <c r="A10" s="54"/>
      <c r="B10" s="58"/>
      <c r="C10" s="55"/>
      <c r="D10" s="36">
        <f t="shared" si="0"/>
        <v>0</v>
      </c>
      <c r="E10" s="55"/>
      <c r="F10" s="36">
        <f t="shared" si="2"/>
        <v>0</v>
      </c>
      <c r="G10" s="55"/>
      <c r="H10" s="36">
        <f t="shared" si="3"/>
        <v>0</v>
      </c>
      <c r="I10" s="55"/>
      <c r="J10" s="174">
        <f t="shared" si="1"/>
        <v>0</v>
      </c>
      <c r="K10" s="37"/>
      <c r="L10" s="37"/>
      <c r="M10" s="37"/>
      <c r="N10" s="37"/>
      <c r="O10" s="37"/>
    </row>
    <row r="11" spans="1:15">
      <c r="A11" s="54"/>
      <c r="B11" s="58"/>
      <c r="C11" s="55"/>
      <c r="D11" s="36">
        <f t="shared" si="0"/>
        <v>0</v>
      </c>
      <c r="E11" s="55"/>
      <c r="F11" s="36">
        <f t="shared" si="2"/>
        <v>0</v>
      </c>
      <c r="G11" s="55"/>
      <c r="H11" s="36">
        <f t="shared" si="3"/>
        <v>0</v>
      </c>
      <c r="I11" s="55"/>
      <c r="J11" s="174">
        <f t="shared" si="1"/>
        <v>0</v>
      </c>
      <c r="K11" s="37"/>
      <c r="L11" s="37"/>
      <c r="M11" s="37"/>
      <c r="N11" s="37"/>
      <c r="O11" s="37"/>
    </row>
    <row r="12" spans="1:15">
      <c r="A12" s="54"/>
      <c r="B12" s="58"/>
      <c r="C12" s="55"/>
      <c r="D12" s="36">
        <f t="shared" si="0"/>
        <v>0</v>
      </c>
      <c r="E12" s="55"/>
      <c r="F12" s="36">
        <f t="shared" si="2"/>
        <v>0</v>
      </c>
      <c r="G12" s="55"/>
      <c r="H12" s="36">
        <f t="shared" si="3"/>
        <v>0</v>
      </c>
      <c r="I12" s="55"/>
      <c r="J12" s="174">
        <f t="shared" si="1"/>
        <v>0</v>
      </c>
      <c r="K12" s="37"/>
      <c r="L12" s="37"/>
      <c r="M12" s="37"/>
      <c r="N12" s="37"/>
      <c r="O12" s="37"/>
    </row>
    <row r="13" spans="1:15">
      <c r="A13" s="40"/>
      <c r="B13" s="22"/>
      <c r="C13" s="49">
        <f>SUM(C4:C12)</f>
        <v>0</v>
      </c>
      <c r="D13" s="49">
        <f>SUM(D4:D12)</f>
        <v>0</v>
      </c>
      <c r="E13" s="49">
        <f t="shared" ref="E13:J13" si="4">SUM(E4:E12)</f>
        <v>0</v>
      </c>
      <c r="F13" s="49">
        <f t="shared" si="4"/>
        <v>0</v>
      </c>
      <c r="G13" s="49">
        <f t="shared" si="4"/>
        <v>0</v>
      </c>
      <c r="H13" s="49">
        <f t="shared" si="4"/>
        <v>0</v>
      </c>
      <c r="I13" s="49">
        <f t="shared" si="4"/>
        <v>0</v>
      </c>
      <c r="J13" s="175">
        <f t="shared" si="4"/>
        <v>0</v>
      </c>
      <c r="K13" s="37"/>
      <c r="L13" s="37"/>
      <c r="M13" s="37"/>
      <c r="N13" s="37"/>
      <c r="O13" s="37"/>
    </row>
    <row r="14" spans="1:15" ht="27" customHeight="1">
      <c r="A14" s="21" t="s">
        <v>37</v>
      </c>
      <c r="B14" s="22"/>
      <c r="C14" s="41"/>
      <c r="D14" s="9"/>
      <c r="E14" s="41"/>
      <c r="F14" s="9"/>
      <c r="G14" s="41"/>
      <c r="H14" s="9"/>
      <c r="I14" s="41"/>
      <c r="J14" s="36"/>
      <c r="K14" s="37"/>
      <c r="L14" s="235"/>
      <c r="M14" s="37"/>
      <c r="N14" s="37"/>
      <c r="O14" s="37"/>
    </row>
    <row r="15" spans="1:15">
      <c r="A15" s="54"/>
      <c r="B15" s="58"/>
      <c r="C15" s="55"/>
      <c r="D15" s="36">
        <f t="shared" ref="D15:D21" si="5">ROUND(IF($B15=0,0,C15/$B15/12*(12+1-Monat)),0)</f>
        <v>0</v>
      </c>
      <c r="E15" s="37"/>
      <c r="F15" s="36">
        <f>IF(B15=1,C15-D15,IF(D15&gt;=C15,0,ROUND(IF(B15=0,0,IF(AND(C15=0,E15=0),0,(C15+E15)/B15)),0)))</f>
        <v>0</v>
      </c>
      <c r="G15" s="37"/>
      <c r="H15" s="36">
        <f>IF(B15=2,C15-D15-F15,IF(D15+F15&gt;=C15,0,IF(B15=0,0,ROUND(IF(AND($C15=0,$E15=0,$G15=0),0,($C15+$E15+$G15)/$B15),0))))</f>
        <v>0</v>
      </c>
      <c r="I15" s="37"/>
      <c r="J15" s="174">
        <f t="shared" ref="J15:J21" si="6">IF(D15+F15+H15&gt;=C15,0,IF(B15=0,0,ROUND(IF(AND($C15=0,$E15=0,$G15=0,$I15=0),0,IF(AND(B15=3,Monat&gt;=1),+$C15/$B15-$D15,($C15+$E15+$G15+$I15)/$B15)),0)))</f>
        <v>0</v>
      </c>
      <c r="K15" s="37"/>
      <c r="L15" s="235"/>
      <c r="M15" s="37"/>
      <c r="N15" s="37"/>
      <c r="O15" s="37"/>
    </row>
    <row r="16" spans="1:15">
      <c r="A16" s="54"/>
      <c r="B16" s="58"/>
      <c r="C16" s="55"/>
      <c r="D16" s="36">
        <f t="shared" si="5"/>
        <v>0</v>
      </c>
      <c r="E16" s="37"/>
      <c r="F16" s="36">
        <f t="shared" ref="F16:F21" si="7">IF(D16&gt;=C16,0,ROUND(IF(B16=0,0,IF(AND(C16=0,E16=0),0,(C16+E16)/B16)),0))</f>
        <v>0</v>
      </c>
      <c r="G16" s="37"/>
      <c r="H16" s="36">
        <f t="shared" ref="H16:H21" si="8">IF(D16+F16&gt;=C16,0,IF(B16=0,0,ROUND(IF(AND($C16=0,$E16=0,$G16=0),0,($C16+$E16+$G16)/$B16),0)))</f>
        <v>0</v>
      </c>
      <c r="I16" s="37"/>
      <c r="J16" s="174">
        <f t="shared" si="6"/>
        <v>0</v>
      </c>
      <c r="K16" s="37"/>
      <c r="L16" s="37"/>
      <c r="M16" s="37"/>
      <c r="N16" s="37"/>
      <c r="O16" s="37"/>
    </row>
    <row r="17" spans="1:15">
      <c r="A17" s="54"/>
      <c r="B17" s="58"/>
      <c r="C17" s="55"/>
      <c r="D17" s="36">
        <f t="shared" si="5"/>
        <v>0</v>
      </c>
      <c r="E17" s="37"/>
      <c r="F17" s="36">
        <f t="shared" si="7"/>
        <v>0</v>
      </c>
      <c r="G17" s="37"/>
      <c r="H17" s="36">
        <f t="shared" si="8"/>
        <v>0</v>
      </c>
      <c r="I17" s="37"/>
      <c r="J17" s="174">
        <f t="shared" si="6"/>
        <v>0</v>
      </c>
      <c r="K17" s="37"/>
      <c r="L17" s="37"/>
      <c r="M17" s="37"/>
      <c r="N17" s="37"/>
      <c r="O17" s="37"/>
    </row>
    <row r="18" spans="1:15">
      <c r="A18" s="54"/>
      <c r="B18" s="58"/>
      <c r="C18" s="55"/>
      <c r="D18" s="36">
        <f t="shared" si="5"/>
        <v>0</v>
      </c>
      <c r="E18" s="37"/>
      <c r="F18" s="36">
        <f t="shared" si="7"/>
        <v>0</v>
      </c>
      <c r="G18" s="37"/>
      <c r="H18" s="36">
        <f t="shared" si="8"/>
        <v>0</v>
      </c>
      <c r="I18" s="37"/>
      <c r="J18" s="174">
        <f t="shared" si="6"/>
        <v>0</v>
      </c>
      <c r="K18" s="37"/>
      <c r="L18" s="37"/>
      <c r="M18" s="37"/>
      <c r="N18" s="37"/>
      <c r="O18" s="37"/>
    </row>
    <row r="19" spans="1:15">
      <c r="A19" s="54"/>
      <c r="B19" s="58"/>
      <c r="C19" s="55"/>
      <c r="D19" s="36">
        <f t="shared" si="5"/>
        <v>0</v>
      </c>
      <c r="E19" s="37"/>
      <c r="F19" s="36">
        <f t="shared" si="7"/>
        <v>0</v>
      </c>
      <c r="G19" s="37"/>
      <c r="H19" s="36">
        <f t="shared" si="8"/>
        <v>0</v>
      </c>
      <c r="I19" s="37"/>
      <c r="J19" s="174">
        <f t="shared" si="6"/>
        <v>0</v>
      </c>
      <c r="K19" s="37"/>
      <c r="L19" s="37"/>
      <c r="M19" s="37"/>
      <c r="N19" s="37"/>
      <c r="O19" s="37"/>
    </row>
    <row r="20" spans="1:15">
      <c r="A20" s="54"/>
      <c r="B20" s="58"/>
      <c r="C20" s="55"/>
      <c r="D20" s="36">
        <f t="shared" si="5"/>
        <v>0</v>
      </c>
      <c r="E20" s="37"/>
      <c r="F20" s="36">
        <f t="shared" si="7"/>
        <v>0</v>
      </c>
      <c r="G20" s="37"/>
      <c r="H20" s="36">
        <f t="shared" si="8"/>
        <v>0</v>
      </c>
      <c r="I20" s="37"/>
      <c r="J20" s="174">
        <f t="shared" si="6"/>
        <v>0</v>
      </c>
      <c r="K20" s="37"/>
      <c r="L20" s="37"/>
    </row>
    <row r="21" spans="1:15">
      <c r="A21" s="54"/>
      <c r="B21" s="58"/>
      <c r="C21" s="55"/>
      <c r="D21" s="36">
        <f t="shared" si="5"/>
        <v>0</v>
      </c>
      <c r="E21" s="37"/>
      <c r="F21" s="36">
        <f t="shared" si="7"/>
        <v>0</v>
      </c>
      <c r="G21" s="37"/>
      <c r="H21" s="36">
        <f t="shared" si="8"/>
        <v>0</v>
      </c>
      <c r="I21" s="37"/>
      <c r="J21" s="174">
        <f t="shared" si="6"/>
        <v>0</v>
      </c>
      <c r="K21" s="37"/>
      <c r="L21" s="37"/>
    </row>
    <row r="22" spans="1:15">
      <c r="A22" s="40"/>
      <c r="B22" s="22"/>
      <c r="C22" s="49">
        <f>SUM(C15:C21)</f>
        <v>0</v>
      </c>
      <c r="D22" s="49">
        <f>SUM(D15:D21)</f>
        <v>0</v>
      </c>
      <c r="E22" s="49">
        <f t="shared" ref="E22:J22" si="9">SUM(E15:E21)</f>
        <v>0</v>
      </c>
      <c r="F22" s="49">
        <f t="shared" si="9"/>
        <v>0</v>
      </c>
      <c r="G22" s="49">
        <f t="shared" si="9"/>
        <v>0</v>
      </c>
      <c r="H22" s="49">
        <f t="shared" si="9"/>
        <v>0</v>
      </c>
      <c r="I22" s="49">
        <f t="shared" si="9"/>
        <v>0</v>
      </c>
      <c r="J22" s="175">
        <f t="shared" si="9"/>
        <v>0</v>
      </c>
      <c r="K22" s="37"/>
      <c r="L22" s="37"/>
    </row>
    <row r="23" spans="1:15" ht="27" customHeight="1">
      <c r="A23" s="21" t="s">
        <v>223</v>
      </c>
      <c r="B23" s="22"/>
      <c r="C23" s="41"/>
      <c r="D23" s="9"/>
      <c r="E23" s="41"/>
      <c r="F23" s="9"/>
      <c r="G23" s="41"/>
      <c r="H23" s="9"/>
      <c r="I23" s="41"/>
      <c r="J23" s="9"/>
    </row>
    <row r="24" spans="1:15">
      <c r="A24" s="54"/>
      <c r="B24" s="5"/>
      <c r="C24" s="55"/>
      <c r="D24" s="9">
        <f t="shared" ref="D24:D34" si="10">IF(C24=0,0,IF(+C24&gt;gwg,"Anschaffungskosten zu hoch für ein Geringwertiges Wirtschaftsgut - Ansatz unter Investitionen",C24))</f>
        <v>0</v>
      </c>
      <c r="E24" s="55"/>
      <c r="F24" s="9">
        <f t="shared" ref="F24:F34" si="11">IF(E24=0,0,IF(+E24&gt;gwg,"Anschaffungskosten zu hoch für ein Geringwertiges Wirtschaftsgut - Ansatz unter Investitionen",E24))</f>
        <v>0</v>
      </c>
      <c r="G24" s="55"/>
      <c r="H24" s="9">
        <f t="shared" ref="H24:H34" si="12">IF(G24=0,0,IF(+G24&gt;gwg,"Anschaffungskosten zu hoch für ein Geringwertiges Wirtschaftsgut - Ansatz unter Investitionen",G24))</f>
        <v>0</v>
      </c>
      <c r="I24" s="55"/>
      <c r="J24" s="9">
        <f t="shared" ref="J24:J34" si="13">IF(I24=0,0,IF(+I24&gt;gwg,"Anschaffungskosten zu hoch für ein Geringwertiges Wirtschaftsgut - Ansatz unter Investitionen",I24))</f>
        <v>0</v>
      </c>
    </row>
    <row r="25" spans="1:15">
      <c r="A25" s="54"/>
      <c r="B25" s="5"/>
      <c r="C25" s="55"/>
      <c r="D25" s="9">
        <f t="shared" si="10"/>
        <v>0</v>
      </c>
      <c r="E25" s="55"/>
      <c r="F25" s="9">
        <f t="shared" si="11"/>
        <v>0</v>
      </c>
      <c r="G25" s="55"/>
      <c r="H25" s="9">
        <f t="shared" si="12"/>
        <v>0</v>
      </c>
      <c r="I25" s="55"/>
      <c r="J25" s="9">
        <f t="shared" si="13"/>
        <v>0</v>
      </c>
    </row>
    <row r="26" spans="1:15">
      <c r="A26" s="54"/>
      <c r="B26" s="5"/>
      <c r="C26" s="55"/>
      <c r="D26" s="9">
        <f t="shared" si="10"/>
        <v>0</v>
      </c>
      <c r="E26" s="55"/>
      <c r="F26" s="9">
        <f t="shared" ref="F26:F30" si="14">IF(E26=0,0,IF(+E26&gt;gwg,"Anschaffungskosten zu hoch für ein Geringwertiges Wirtschaftsgut - Ansatz unter Investitionen",E26))</f>
        <v>0</v>
      </c>
      <c r="G26" s="55"/>
      <c r="H26" s="9">
        <f t="shared" ref="H26:H30" si="15">IF(G26=0,0,IF(+G26&gt;gwg,"Anschaffungskosten zu hoch für ein Geringwertiges Wirtschaftsgut - Ansatz unter Investitionen",G26))</f>
        <v>0</v>
      </c>
      <c r="I26" s="55"/>
      <c r="J26" s="9">
        <f t="shared" ref="J26:J30" si="16">IF(I26=0,0,IF(+I26&gt;gwg,"Anschaffungskosten zu hoch für ein Geringwertiges Wirtschaftsgut - Ansatz unter Investitionen",I26))</f>
        <v>0</v>
      </c>
    </row>
    <row r="27" spans="1:15">
      <c r="A27" s="54"/>
      <c r="B27" s="5"/>
      <c r="C27" s="55"/>
      <c r="D27" s="9">
        <f t="shared" si="10"/>
        <v>0</v>
      </c>
      <c r="E27" s="55"/>
      <c r="F27" s="9">
        <f t="shared" si="14"/>
        <v>0</v>
      </c>
      <c r="G27" s="55"/>
      <c r="H27" s="9">
        <f t="shared" si="15"/>
        <v>0</v>
      </c>
      <c r="I27" s="55"/>
      <c r="J27" s="9">
        <f t="shared" si="16"/>
        <v>0</v>
      </c>
    </row>
    <row r="28" spans="1:15">
      <c r="A28" s="54"/>
      <c r="B28" s="5"/>
      <c r="C28" s="55"/>
      <c r="D28" s="9">
        <f t="shared" si="10"/>
        <v>0</v>
      </c>
      <c r="E28" s="55"/>
      <c r="F28" s="9">
        <f t="shared" si="14"/>
        <v>0</v>
      </c>
      <c r="G28" s="55"/>
      <c r="H28" s="9">
        <f t="shared" si="15"/>
        <v>0</v>
      </c>
      <c r="I28" s="55"/>
      <c r="J28" s="9">
        <f t="shared" si="16"/>
        <v>0</v>
      </c>
    </row>
    <row r="29" spans="1:15">
      <c r="A29" s="54"/>
      <c r="B29" s="5"/>
      <c r="C29" s="55"/>
      <c r="D29" s="9">
        <f t="shared" si="10"/>
        <v>0</v>
      </c>
      <c r="E29" s="55"/>
      <c r="F29" s="9">
        <f t="shared" si="14"/>
        <v>0</v>
      </c>
      <c r="G29" s="55"/>
      <c r="H29" s="9">
        <f t="shared" si="15"/>
        <v>0</v>
      </c>
      <c r="I29" s="55"/>
      <c r="J29" s="9">
        <f t="shared" si="16"/>
        <v>0</v>
      </c>
    </row>
    <row r="30" spans="1:15">
      <c r="A30" s="54"/>
      <c r="B30" s="5"/>
      <c r="C30" s="55"/>
      <c r="D30" s="9">
        <f t="shared" si="10"/>
        <v>0</v>
      </c>
      <c r="E30" s="55"/>
      <c r="F30" s="9">
        <f t="shared" si="14"/>
        <v>0</v>
      </c>
      <c r="G30" s="55"/>
      <c r="H30" s="9">
        <f t="shared" si="15"/>
        <v>0</v>
      </c>
      <c r="I30" s="55"/>
      <c r="J30" s="9">
        <f t="shared" si="16"/>
        <v>0</v>
      </c>
    </row>
    <row r="31" spans="1:15">
      <c r="A31" s="54"/>
      <c r="B31" s="5"/>
      <c r="C31" s="55"/>
      <c r="D31" s="9">
        <f t="shared" si="10"/>
        <v>0</v>
      </c>
      <c r="E31" s="55"/>
      <c r="F31" s="9">
        <f t="shared" si="11"/>
        <v>0</v>
      </c>
      <c r="G31" s="55"/>
      <c r="H31" s="9">
        <f t="shared" si="12"/>
        <v>0</v>
      </c>
      <c r="I31" s="55"/>
      <c r="J31" s="9">
        <f t="shared" si="13"/>
        <v>0</v>
      </c>
    </row>
    <row r="32" spans="1:15">
      <c r="A32" s="54"/>
      <c r="B32" s="5"/>
      <c r="C32" s="55"/>
      <c r="D32" s="9">
        <f t="shared" si="10"/>
        <v>0</v>
      </c>
      <c r="E32" s="55"/>
      <c r="F32" s="9">
        <f t="shared" si="11"/>
        <v>0</v>
      </c>
      <c r="G32" s="55"/>
      <c r="H32" s="9">
        <f t="shared" si="12"/>
        <v>0</v>
      </c>
      <c r="I32" s="55"/>
      <c r="J32" s="9">
        <f t="shared" si="13"/>
        <v>0</v>
      </c>
    </row>
    <row r="33" spans="1:10">
      <c r="A33" s="54"/>
      <c r="B33" s="5"/>
      <c r="C33" s="55"/>
      <c r="D33" s="9">
        <f t="shared" si="10"/>
        <v>0</v>
      </c>
      <c r="E33" s="55"/>
      <c r="F33" s="9">
        <f t="shared" si="11"/>
        <v>0</v>
      </c>
      <c r="G33" s="55"/>
      <c r="H33" s="9">
        <f t="shared" si="12"/>
        <v>0</v>
      </c>
      <c r="I33" s="55"/>
      <c r="J33" s="9">
        <f t="shared" si="13"/>
        <v>0</v>
      </c>
    </row>
    <row r="34" spans="1:10">
      <c r="A34" s="54"/>
      <c r="B34" s="5"/>
      <c r="C34" s="55"/>
      <c r="D34" s="9">
        <f t="shared" si="10"/>
        <v>0</v>
      </c>
      <c r="E34" s="55"/>
      <c r="F34" s="9">
        <f t="shared" si="11"/>
        <v>0</v>
      </c>
      <c r="G34" s="55"/>
      <c r="H34" s="9">
        <f t="shared" si="12"/>
        <v>0</v>
      </c>
      <c r="I34" s="55"/>
      <c r="J34" s="9">
        <f t="shared" si="13"/>
        <v>0</v>
      </c>
    </row>
    <row r="35" spans="1:10">
      <c r="A35" s="40"/>
      <c r="B35" s="22"/>
      <c r="C35" s="49">
        <f>SUM(C24:C34)</f>
        <v>0</v>
      </c>
      <c r="D35" s="49">
        <f>SUM(D24:D34)</f>
        <v>0</v>
      </c>
      <c r="E35" s="49">
        <f t="shared" ref="E35:J35" si="17">SUM(E24:E34)</f>
        <v>0</v>
      </c>
      <c r="F35" s="49">
        <f t="shared" si="17"/>
        <v>0</v>
      </c>
      <c r="G35" s="49">
        <f t="shared" si="17"/>
        <v>0</v>
      </c>
      <c r="H35" s="49">
        <f t="shared" si="17"/>
        <v>0</v>
      </c>
      <c r="I35" s="49">
        <f t="shared" si="17"/>
        <v>0</v>
      </c>
      <c r="J35" s="49">
        <f t="shared" si="17"/>
        <v>0</v>
      </c>
    </row>
    <row r="36" spans="1:10" ht="3.75" customHeight="1">
      <c r="A36" s="40"/>
      <c r="B36" s="22"/>
      <c r="C36" s="50"/>
      <c r="D36" s="50"/>
      <c r="E36" s="50"/>
      <c r="F36" s="50"/>
      <c r="G36" s="50"/>
      <c r="H36" s="50"/>
      <c r="I36" s="50"/>
      <c r="J36" s="50"/>
    </row>
    <row r="37" spans="1:10" ht="13.5" thickBot="1">
      <c r="A37" s="1" t="s">
        <v>38</v>
      </c>
      <c r="B37" s="22"/>
      <c r="C37" s="48">
        <f>+C13+C22+C35</f>
        <v>0</v>
      </c>
      <c r="D37" s="48">
        <f>+D13+D22+D35</f>
        <v>0</v>
      </c>
      <c r="E37" s="48">
        <f t="shared" ref="E37:J37" si="18">+E13+E22+E35</f>
        <v>0</v>
      </c>
      <c r="F37" s="48">
        <f t="shared" si="18"/>
        <v>0</v>
      </c>
      <c r="G37" s="48">
        <f t="shared" si="18"/>
        <v>0</v>
      </c>
      <c r="H37" s="48">
        <f t="shared" si="18"/>
        <v>0</v>
      </c>
      <c r="I37" s="48">
        <f t="shared" si="18"/>
        <v>0</v>
      </c>
      <c r="J37" s="48">
        <f t="shared" si="18"/>
        <v>0</v>
      </c>
    </row>
    <row r="38" spans="1:10" ht="13.5" thickTop="1">
      <c r="A38" s="8" t="s">
        <v>153</v>
      </c>
      <c r="C38" s="20"/>
      <c r="D38" s="9">
        <f>ROUND((+D13+D22+gwgeins)/(12+1-Monat),0)</f>
        <v>0</v>
      </c>
      <c r="E38" s="20"/>
      <c r="F38" s="9">
        <f>ROUND((F13+F22+F35)/12,0)</f>
        <v>0</v>
      </c>
      <c r="G38" s="20"/>
      <c r="H38" s="9">
        <f>ROUND((H13+H22+H35)/12,0)</f>
        <v>0</v>
      </c>
      <c r="I38" s="20"/>
      <c r="J38" s="9">
        <f>ROUND((J13+J22+J35)/12,0)</f>
        <v>0</v>
      </c>
    </row>
    <row r="39" spans="1:10">
      <c r="C39" s="20"/>
      <c r="D39" s="20"/>
      <c r="E39" s="20"/>
      <c r="F39" s="20"/>
      <c r="G39" s="20"/>
      <c r="H39" s="20"/>
      <c r="I39" s="20"/>
      <c r="J39" s="20"/>
    </row>
    <row r="40" spans="1:10" ht="36" customHeight="1">
      <c r="A40" s="245" t="s">
        <v>162</v>
      </c>
      <c r="B40" s="246"/>
      <c r="C40" s="247"/>
      <c r="D40" s="176"/>
      <c r="E40" s="39"/>
      <c r="F40" s="20"/>
      <c r="G40" s="9"/>
      <c r="H40" s="20"/>
      <c r="J40" s="20"/>
    </row>
    <row r="41" spans="1:10">
      <c r="A41" s="54"/>
      <c r="B41" s="42"/>
      <c r="C41" s="55"/>
      <c r="D41" s="9"/>
      <c r="E41" s="55"/>
      <c r="F41" s="9"/>
      <c r="G41" s="55"/>
      <c r="H41" s="9"/>
      <c r="I41" s="55"/>
      <c r="J41" s="20"/>
    </row>
    <row r="42" spans="1:10">
      <c r="A42" s="54"/>
      <c r="B42" s="42"/>
      <c r="C42" s="55"/>
      <c r="D42" s="9"/>
      <c r="E42" s="55"/>
      <c r="F42" s="9"/>
      <c r="G42" s="55"/>
      <c r="H42" s="9"/>
      <c r="I42" s="55"/>
      <c r="J42" s="20"/>
    </row>
    <row r="43" spans="1:10">
      <c r="A43" s="54"/>
      <c r="B43" s="42"/>
      <c r="C43" s="55"/>
      <c r="D43" s="9"/>
      <c r="E43" s="55"/>
      <c r="F43" s="9"/>
      <c r="G43" s="55"/>
      <c r="H43" s="9"/>
      <c r="I43" s="55"/>
      <c r="J43" s="20"/>
    </row>
    <row r="44" spans="1:10">
      <c r="A44" s="54"/>
      <c r="B44" s="42"/>
      <c r="C44" s="55"/>
      <c r="D44" s="9"/>
      <c r="E44" s="55"/>
      <c r="F44" s="9"/>
      <c r="G44" s="55"/>
      <c r="H44" s="9"/>
      <c r="I44" s="55"/>
      <c r="J44" s="20"/>
    </row>
    <row r="45" spans="1:10">
      <c r="A45" s="54"/>
      <c r="B45" s="42"/>
      <c r="C45" s="55"/>
      <c r="D45" s="9"/>
      <c r="E45" s="55"/>
      <c r="F45" s="9"/>
      <c r="G45" s="55"/>
      <c r="H45" s="9"/>
      <c r="I45" s="55"/>
      <c r="J45" s="20"/>
    </row>
    <row r="46" spans="1:10" ht="13.5" thickBot="1">
      <c r="A46" s="40"/>
      <c r="B46" s="22"/>
      <c r="C46" s="48">
        <f>SUM(C41:C45)</f>
        <v>0</v>
      </c>
      <c r="D46" s="20"/>
      <c r="E46" s="48">
        <f>SUM(E41:E45)</f>
        <v>0</v>
      </c>
      <c r="F46" s="20"/>
      <c r="G46" s="48">
        <f>SUM(G41:G45)</f>
        <v>0</v>
      </c>
      <c r="H46" s="20"/>
      <c r="I46" s="48">
        <f>SUM(I41:I45)</f>
        <v>0</v>
      </c>
      <c r="J46" s="20"/>
    </row>
    <row r="47" spans="1:10" ht="13.5" thickTop="1">
      <c r="A47" s="40"/>
      <c r="B47" s="22"/>
      <c r="C47" s="11"/>
      <c r="D47" s="20"/>
      <c r="E47" s="11"/>
      <c r="F47" s="20"/>
      <c r="G47" s="11"/>
      <c r="H47" s="20"/>
      <c r="I47" s="11"/>
      <c r="J47" s="20"/>
    </row>
    <row r="48" spans="1:10">
      <c r="A48" s="182"/>
      <c r="B48" s="22"/>
      <c r="C48" s="43"/>
      <c r="D48" s="20"/>
      <c r="E48" s="43"/>
      <c r="F48" s="20"/>
      <c r="G48" s="43"/>
      <c r="H48" s="20"/>
      <c r="I48" s="43"/>
      <c r="J48" s="47"/>
    </row>
    <row r="49" spans="1:11">
      <c r="A49" s="119"/>
      <c r="B49" s="120"/>
      <c r="C49" s="121"/>
      <c r="D49" s="122"/>
      <c r="E49" s="121"/>
      <c r="F49" s="122"/>
      <c r="G49" s="121"/>
      <c r="H49" s="122"/>
      <c r="I49" s="121"/>
      <c r="J49" s="122"/>
      <c r="K49" s="43"/>
    </row>
    <row r="50" spans="1:11">
      <c r="A50" s="119"/>
      <c r="B50" s="120"/>
      <c r="C50" s="121"/>
      <c r="D50" s="122"/>
      <c r="E50" s="121"/>
      <c r="F50" s="122"/>
      <c r="G50" s="121"/>
      <c r="H50" s="122"/>
      <c r="I50" s="121"/>
      <c r="J50" s="122"/>
      <c r="K50" s="43"/>
    </row>
    <row r="51" spans="1:11">
      <c r="A51" s="119"/>
      <c r="B51" s="120"/>
      <c r="C51" s="121"/>
      <c r="D51" s="122"/>
      <c r="E51" s="121"/>
      <c r="F51" s="122"/>
      <c r="G51" s="121"/>
      <c r="H51" s="122"/>
      <c r="I51" s="121"/>
      <c r="J51" s="122"/>
      <c r="K51" s="43"/>
    </row>
    <row r="52" spans="1:11">
      <c r="A52" s="119"/>
      <c r="B52" s="120"/>
      <c r="C52" s="121"/>
      <c r="D52" s="122"/>
      <c r="E52" s="121"/>
      <c r="F52" s="122"/>
      <c r="G52" s="121"/>
      <c r="H52" s="122"/>
      <c r="I52" s="121"/>
      <c r="J52" s="122"/>
    </row>
    <row r="53" spans="1:11">
      <c r="A53" s="119"/>
      <c r="B53" s="120"/>
      <c r="C53" s="121"/>
      <c r="D53" s="122"/>
      <c r="E53" s="121"/>
      <c r="F53" s="122"/>
      <c r="G53" s="121"/>
      <c r="H53" s="122"/>
      <c r="I53" s="121"/>
      <c r="J53" s="122"/>
    </row>
    <row r="54" spans="1:11">
      <c r="A54" s="119"/>
      <c r="B54" s="120"/>
      <c r="C54" s="121"/>
      <c r="D54" s="122"/>
      <c r="E54" s="121"/>
      <c r="F54" s="122"/>
      <c r="G54" s="121"/>
      <c r="H54" s="122"/>
      <c r="I54" s="121"/>
      <c r="J54" s="122"/>
    </row>
    <row r="55" spans="1:11">
      <c r="A55" s="119"/>
      <c r="B55" s="120"/>
      <c r="C55" s="123"/>
      <c r="D55" s="122"/>
      <c r="E55" s="123"/>
      <c r="F55" s="122"/>
      <c r="G55" s="123"/>
      <c r="H55" s="122"/>
      <c r="I55" s="123"/>
      <c r="J55" s="122"/>
    </row>
    <row r="56" spans="1:11">
      <c r="A56" s="119"/>
      <c r="B56" s="120"/>
      <c r="C56" s="121"/>
      <c r="D56" s="122"/>
      <c r="E56" s="121"/>
      <c r="F56" s="122"/>
      <c r="G56" s="121"/>
      <c r="H56" s="122"/>
      <c r="I56" s="121"/>
      <c r="J56" s="122"/>
    </row>
    <row r="57" spans="1:11">
      <c r="A57" s="119"/>
      <c r="B57" s="123"/>
      <c r="C57" s="123"/>
      <c r="D57" s="123"/>
      <c r="E57" s="123"/>
      <c r="F57" s="123"/>
      <c r="G57" s="123"/>
      <c r="H57" s="123"/>
      <c r="I57" s="123"/>
      <c r="J57" s="123"/>
    </row>
    <row r="59" spans="1:11">
      <c r="C59" s="20"/>
      <c r="D59" s="20"/>
      <c r="E59" s="20"/>
      <c r="F59" s="20"/>
      <c r="G59" s="20"/>
      <c r="H59" s="20"/>
      <c r="I59" s="20"/>
      <c r="J59" s="20"/>
    </row>
    <row r="60" spans="1:11">
      <c r="C60" s="20"/>
      <c r="D60" s="20"/>
      <c r="E60" s="20"/>
      <c r="F60" s="20"/>
      <c r="G60" s="20"/>
      <c r="H60" s="20"/>
      <c r="I60" s="20"/>
      <c r="J60" s="20"/>
    </row>
    <row r="61" spans="1:11">
      <c r="C61" s="20"/>
      <c r="D61" s="20"/>
      <c r="E61" s="20"/>
      <c r="F61" s="20"/>
      <c r="G61" s="20"/>
      <c r="H61" s="20"/>
      <c r="I61" s="20"/>
      <c r="J61" s="20"/>
    </row>
    <row r="62" spans="1:11">
      <c r="C62" s="20"/>
      <c r="D62" s="20"/>
      <c r="E62" s="20"/>
      <c r="F62" s="20"/>
      <c r="G62" s="20"/>
      <c r="H62" s="20"/>
      <c r="I62" s="20"/>
      <c r="J62" s="20"/>
    </row>
    <row r="63" spans="1:11">
      <c r="C63" s="20"/>
      <c r="D63" s="20"/>
      <c r="E63" s="20"/>
      <c r="F63" s="20"/>
      <c r="G63" s="20"/>
      <c r="H63" s="20"/>
      <c r="I63" s="20"/>
      <c r="J63" s="20"/>
    </row>
    <row r="64" spans="1:11">
      <c r="C64" s="20"/>
      <c r="D64" s="20"/>
      <c r="E64" s="20"/>
      <c r="F64" s="20"/>
      <c r="G64" s="20"/>
      <c r="H64" s="20"/>
      <c r="I64" s="20"/>
      <c r="J64" s="20"/>
    </row>
    <row r="65" spans="3:10">
      <c r="C65" s="20"/>
      <c r="D65" s="20"/>
      <c r="E65" s="20"/>
      <c r="F65" s="20"/>
      <c r="G65" s="20"/>
      <c r="H65" s="20"/>
      <c r="I65" s="20"/>
      <c r="J65" s="20"/>
    </row>
    <row r="66" spans="3:10">
      <c r="C66" s="20"/>
      <c r="D66" s="20"/>
      <c r="E66" s="20"/>
      <c r="F66" s="20"/>
      <c r="G66" s="20"/>
      <c r="H66" s="20"/>
      <c r="I66" s="20"/>
      <c r="J66" s="20"/>
    </row>
    <row r="67" spans="3:10">
      <c r="C67" s="20"/>
      <c r="D67" s="20"/>
      <c r="E67" s="20"/>
      <c r="F67" s="20"/>
      <c r="G67" s="20"/>
      <c r="H67" s="20"/>
      <c r="I67" s="20"/>
      <c r="J67" s="20"/>
    </row>
    <row r="68" spans="3:10">
      <c r="C68" s="20"/>
      <c r="D68" s="20"/>
      <c r="E68" s="20"/>
      <c r="F68" s="20"/>
      <c r="G68" s="20"/>
      <c r="H68" s="20"/>
      <c r="I68" s="20"/>
      <c r="J68" s="20"/>
    </row>
    <row r="69" spans="3:10">
      <c r="C69" s="20"/>
      <c r="D69" s="20"/>
      <c r="E69" s="20"/>
      <c r="F69" s="20"/>
      <c r="G69" s="20"/>
      <c r="H69" s="20"/>
      <c r="I69" s="20"/>
      <c r="J69" s="20"/>
    </row>
    <row r="70" spans="3:10">
      <c r="C70" s="20"/>
      <c r="D70" s="20"/>
      <c r="E70" s="20"/>
      <c r="F70" s="20"/>
      <c r="G70" s="20"/>
      <c r="H70" s="20"/>
      <c r="I70" s="20"/>
      <c r="J70" s="20"/>
    </row>
    <row r="71" spans="3:10">
      <c r="C71" s="20"/>
      <c r="D71" s="20"/>
      <c r="E71" s="20"/>
      <c r="F71" s="20"/>
      <c r="G71" s="20"/>
      <c r="H71" s="20"/>
      <c r="I71" s="20"/>
      <c r="J71" s="20"/>
    </row>
    <row r="72" spans="3:10">
      <c r="C72" s="20"/>
      <c r="D72" s="20"/>
      <c r="E72" s="20"/>
      <c r="F72" s="20"/>
      <c r="G72" s="20"/>
      <c r="H72" s="20"/>
      <c r="I72" s="20"/>
      <c r="J72" s="20"/>
    </row>
    <row r="73" spans="3:10">
      <c r="C73" s="20"/>
      <c r="D73" s="20"/>
      <c r="E73" s="20"/>
      <c r="F73" s="20"/>
      <c r="G73" s="20"/>
      <c r="H73" s="20"/>
      <c r="I73" s="20"/>
      <c r="J73" s="20"/>
    </row>
    <row r="74" spans="3:10">
      <c r="C74" s="20"/>
      <c r="D74" s="20"/>
      <c r="E74" s="20"/>
      <c r="F74" s="20"/>
      <c r="G74" s="20"/>
      <c r="H74" s="20"/>
      <c r="I74" s="20"/>
      <c r="J74" s="20"/>
    </row>
  </sheetData>
  <sheetProtection algorithmName="SHA-512" hashValue="CrI2mWSU+StFmFVClmtijQRWBlSch/NyOSiJGjl6WPmsCX8RryE8rOV7Oi6jJKDyrPYhT4+IKWz9UsP3U8O/Yw==" saltValue="+3yJHO+d/e0byWL2UUqixw==" spinCount="100000" sheet="1" formatColumns="0"/>
  <mergeCells count="8">
    <mergeCell ref="E1:F1"/>
    <mergeCell ref="G1:H1"/>
    <mergeCell ref="I1:J1"/>
    <mergeCell ref="A40:C40"/>
    <mergeCell ref="A3:C3"/>
    <mergeCell ref="A1:A2"/>
    <mergeCell ref="B1:B2"/>
    <mergeCell ref="C1:D1"/>
  </mergeCells>
  <conditionalFormatting sqref="B4:B12">
    <cfRule type="expression" dxfId="7" priority="7">
      <formula>B4&gt;0</formula>
    </cfRule>
    <cfRule type="expression" dxfId="6" priority="8">
      <formula>(+C4+E4+G4+I4)&gt;0</formula>
    </cfRule>
  </conditionalFormatting>
  <conditionalFormatting sqref="B15:B21">
    <cfRule type="expression" dxfId="5" priority="1">
      <formula>B15&gt;0</formula>
    </cfRule>
    <cfRule type="expression" dxfId="4" priority="2">
      <formula>(+C15+E15+G15+I15)&gt;0</formula>
    </cfRule>
  </conditionalFormatting>
  <conditionalFormatting sqref="D24:D34">
    <cfRule type="expression" dxfId="3" priority="14">
      <formula>C24&gt;1000</formula>
    </cfRule>
  </conditionalFormatting>
  <conditionalFormatting sqref="F24:F34">
    <cfRule type="expression" dxfId="2" priority="13">
      <formula>E24&gt;800</formula>
    </cfRule>
  </conditionalFormatting>
  <conditionalFormatting sqref="H24:H34">
    <cfRule type="expression" dxfId="1" priority="12">
      <formula>G24&gt;800</formula>
    </cfRule>
  </conditionalFormatting>
  <conditionalFormatting sqref="J24:J34">
    <cfRule type="expression" dxfId="0" priority="11">
      <formula>I24&gt;800</formula>
    </cfRule>
  </conditionalFormatting>
  <dataValidations count="1">
    <dataValidation type="whole" allowBlank="1" showInputMessage="1" showErrorMessage="1" error="Bitte tragen Sie eine zulässige Nutzungsdauer ein - sie muss mindestens 3 Jahre betragen" sqref="B4:B12" xr:uid="{C414D936-3A2C-4B07-8297-429151B38173}">
      <formula1>3</formula1>
      <formula2>50</formula2>
    </dataValidation>
  </dataValidations>
  <hyperlinks>
    <hyperlink ref="B1:B2" r:id="rId1" display="betriebs-gewöhnliche Nutzungsdauer" xr:uid="{02AAC1EE-6BA5-4A5D-87B0-554C15B2A94F}"/>
  </hyperlinks>
  <pageMargins left="0.70866141732283472" right="0.70866141732283472" top="1.3779527559055118" bottom="0.78740157480314965" header="0.31496062992125984" footer="0.31496062992125984"/>
  <pageSetup paperSize="9" scale="59" orientation="landscape" r:id="rId2"/>
  <headerFooter>
    <oddHeader>&amp;L&amp;G&amp;R&amp;"Arial,Fett"&amp;12IHK Köln - das Finanztool&amp;"Arial,Standard"&amp;10
&amp;A</oddHeader>
    <oddFooter xml:space="preserve">&amp;L&amp;8&amp;Z&amp;F\&amp;A\&amp;D\&amp;T&amp;RRelease 3.11
</oddFooter>
  </headerFooter>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CM754"/>
  <sheetViews>
    <sheetView zoomScale="85" zoomScaleNormal="85" zoomScaleSheetLayoutView="70" workbookViewId="0">
      <pane xSplit="5" ySplit="2" topLeftCell="F3" activePane="bottomRight" state="frozen"/>
      <selection pane="topRight" activeCell="G1" sqref="G1"/>
      <selection pane="bottomLeft" activeCell="A3" sqref="A3"/>
      <selection pane="bottomRight" activeCell="A3" sqref="A3:Q3"/>
    </sheetView>
  </sheetViews>
  <sheetFormatPr baseColWidth="10" defaultRowHeight="12.75"/>
  <cols>
    <col min="1" max="1" width="45.7109375" style="8" customWidth="1"/>
    <col min="2" max="5" width="8.85546875" style="8" customWidth="1"/>
    <col min="6" max="57" width="10.5703125" style="8" customWidth="1"/>
    <col min="58" max="258" width="11.42578125" style="8"/>
    <col min="259" max="259" width="45.7109375" style="8" customWidth="1"/>
    <col min="260" max="260" width="0" style="8" hidden="1" customWidth="1"/>
    <col min="261" max="261" width="8.140625" style="8" customWidth="1"/>
    <col min="262" max="313" width="9" style="8" customWidth="1"/>
    <col min="314" max="514" width="11.42578125" style="8"/>
    <col min="515" max="515" width="45.7109375" style="8" customWidth="1"/>
    <col min="516" max="516" width="0" style="8" hidden="1" customWidth="1"/>
    <col min="517" max="517" width="8.140625" style="8" customWidth="1"/>
    <col min="518" max="569" width="9" style="8" customWidth="1"/>
    <col min="570" max="770" width="11.42578125" style="8"/>
    <col min="771" max="771" width="45.7109375" style="8" customWidth="1"/>
    <col min="772" max="772" width="0" style="8" hidden="1" customWidth="1"/>
    <col min="773" max="773" width="8.140625" style="8" customWidth="1"/>
    <col min="774" max="825" width="9" style="8" customWidth="1"/>
    <col min="826" max="1026" width="11.42578125" style="8"/>
    <col min="1027" max="1027" width="45.7109375" style="8" customWidth="1"/>
    <col min="1028" max="1028" width="0" style="8" hidden="1" customWidth="1"/>
    <col min="1029" max="1029" width="8.140625" style="8" customWidth="1"/>
    <col min="1030" max="1081" width="9" style="8" customWidth="1"/>
    <col min="1082" max="1282" width="11.42578125" style="8"/>
    <col min="1283" max="1283" width="45.7109375" style="8" customWidth="1"/>
    <col min="1284" max="1284" width="0" style="8" hidden="1" customWidth="1"/>
    <col min="1285" max="1285" width="8.140625" style="8" customWidth="1"/>
    <col min="1286" max="1337" width="9" style="8" customWidth="1"/>
    <col min="1338" max="1538" width="11.42578125" style="8"/>
    <col min="1539" max="1539" width="45.7109375" style="8" customWidth="1"/>
    <col min="1540" max="1540" width="0" style="8" hidden="1" customWidth="1"/>
    <col min="1541" max="1541" width="8.140625" style="8" customWidth="1"/>
    <col min="1542" max="1593" width="9" style="8" customWidth="1"/>
    <col min="1594" max="1794" width="11.42578125" style="8"/>
    <col min="1795" max="1795" width="45.7109375" style="8" customWidth="1"/>
    <col min="1796" max="1796" width="0" style="8" hidden="1" customWidth="1"/>
    <col min="1797" max="1797" width="8.140625" style="8" customWidth="1"/>
    <col min="1798" max="1849" width="9" style="8" customWidth="1"/>
    <col min="1850" max="2050" width="11.42578125" style="8"/>
    <col min="2051" max="2051" width="45.7109375" style="8" customWidth="1"/>
    <col min="2052" max="2052" width="0" style="8" hidden="1" customWidth="1"/>
    <col min="2053" max="2053" width="8.140625" style="8" customWidth="1"/>
    <col min="2054" max="2105" width="9" style="8" customWidth="1"/>
    <col min="2106" max="2306" width="11.42578125" style="8"/>
    <col min="2307" max="2307" width="45.7109375" style="8" customWidth="1"/>
    <col min="2308" max="2308" width="0" style="8" hidden="1" customWidth="1"/>
    <col min="2309" max="2309" width="8.140625" style="8" customWidth="1"/>
    <col min="2310" max="2361" width="9" style="8" customWidth="1"/>
    <col min="2362" max="2562" width="11.42578125" style="8"/>
    <col min="2563" max="2563" width="45.7109375" style="8" customWidth="1"/>
    <col min="2564" max="2564" width="0" style="8" hidden="1" customWidth="1"/>
    <col min="2565" max="2565" width="8.140625" style="8" customWidth="1"/>
    <col min="2566" max="2617" width="9" style="8" customWidth="1"/>
    <col min="2618" max="2818" width="11.42578125" style="8"/>
    <col min="2819" max="2819" width="45.7109375" style="8" customWidth="1"/>
    <col min="2820" max="2820" width="0" style="8" hidden="1" customWidth="1"/>
    <col min="2821" max="2821" width="8.140625" style="8" customWidth="1"/>
    <col min="2822" max="2873" width="9" style="8" customWidth="1"/>
    <col min="2874" max="3074" width="11.42578125" style="8"/>
    <col min="3075" max="3075" width="45.7109375" style="8" customWidth="1"/>
    <col min="3076" max="3076" width="0" style="8" hidden="1" customWidth="1"/>
    <col min="3077" max="3077" width="8.140625" style="8" customWidth="1"/>
    <col min="3078" max="3129" width="9" style="8" customWidth="1"/>
    <col min="3130" max="3330" width="11.42578125" style="8"/>
    <col min="3331" max="3331" width="45.7109375" style="8" customWidth="1"/>
    <col min="3332" max="3332" width="0" style="8" hidden="1" customWidth="1"/>
    <col min="3333" max="3333" width="8.140625" style="8" customWidth="1"/>
    <col min="3334" max="3385" width="9" style="8" customWidth="1"/>
    <col min="3386" max="3586" width="11.42578125" style="8"/>
    <col min="3587" max="3587" width="45.7109375" style="8" customWidth="1"/>
    <col min="3588" max="3588" width="0" style="8" hidden="1" customWidth="1"/>
    <col min="3589" max="3589" width="8.140625" style="8" customWidth="1"/>
    <col min="3590" max="3641" width="9" style="8" customWidth="1"/>
    <col min="3642" max="3842" width="11.42578125" style="8"/>
    <col min="3843" max="3843" width="45.7109375" style="8" customWidth="1"/>
    <col min="3844" max="3844" width="0" style="8" hidden="1" customWidth="1"/>
    <col min="3845" max="3845" width="8.140625" style="8" customWidth="1"/>
    <col min="3846" max="3897" width="9" style="8" customWidth="1"/>
    <col min="3898" max="4098" width="11.42578125" style="8"/>
    <col min="4099" max="4099" width="45.7109375" style="8" customWidth="1"/>
    <col min="4100" max="4100" width="0" style="8" hidden="1" customWidth="1"/>
    <col min="4101" max="4101" width="8.140625" style="8" customWidth="1"/>
    <col min="4102" max="4153" width="9" style="8" customWidth="1"/>
    <col min="4154" max="4354" width="11.42578125" style="8"/>
    <col min="4355" max="4355" width="45.7109375" style="8" customWidth="1"/>
    <col min="4356" max="4356" width="0" style="8" hidden="1" customWidth="1"/>
    <col min="4357" max="4357" width="8.140625" style="8" customWidth="1"/>
    <col min="4358" max="4409" width="9" style="8" customWidth="1"/>
    <col min="4410" max="4610" width="11.42578125" style="8"/>
    <col min="4611" max="4611" width="45.7109375" style="8" customWidth="1"/>
    <col min="4612" max="4612" width="0" style="8" hidden="1" customWidth="1"/>
    <col min="4613" max="4613" width="8.140625" style="8" customWidth="1"/>
    <col min="4614" max="4665" width="9" style="8" customWidth="1"/>
    <col min="4666" max="4866" width="11.42578125" style="8"/>
    <col min="4867" max="4867" width="45.7109375" style="8" customWidth="1"/>
    <col min="4868" max="4868" width="0" style="8" hidden="1" customWidth="1"/>
    <col min="4869" max="4869" width="8.140625" style="8" customWidth="1"/>
    <col min="4870" max="4921" width="9" style="8" customWidth="1"/>
    <col min="4922" max="5122" width="11.42578125" style="8"/>
    <col min="5123" max="5123" width="45.7109375" style="8" customWidth="1"/>
    <col min="5124" max="5124" width="0" style="8" hidden="1" customWidth="1"/>
    <col min="5125" max="5125" width="8.140625" style="8" customWidth="1"/>
    <col min="5126" max="5177" width="9" style="8" customWidth="1"/>
    <col min="5178" max="5378" width="11.42578125" style="8"/>
    <col min="5379" max="5379" width="45.7109375" style="8" customWidth="1"/>
    <col min="5380" max="5380" width="0" style="8" hidden="1" customWidth="1"/>
    <col min="5381" max="5381" width="8.140625" style="8" customWidth="1"/>
    <col min="5382" max="5433" width="9" style="8" customWidth="1"/>
    <col min="5434" max="5634" width="11.42578125" style="8"/>
    <col min="5635" max="5635" width="45.7109375" style="8" customWidth="1"/>
    <col min="5636" max="5636" width="0" style="8" hidden="1" customWidth="1"/>
    <col min="5637" max="5637" width="8.140625" style="8" customWidth="1"/>
    <col min="5638" max="5689" width="9" style="8" customWidth="1"/>
    <col min="5690" max="5890" width="11.42578125" style="8"/>
    <col min="5891" max="5891" width="45.7109375" style="8" customWidth="1"/>
    <col min="5892" max="5892" width="0" style="8" hidden="1" customWidth="1"/>
    <col min="5893" max="5893" width="8.140625" style="8" customWidth="1"/>
    <col min="5894" max="5945" width="9" style="8" customWidth="1"/>
    <col min="5946" max="6146" width="11.42578125" style="8"/>
    <col min="6147" max="6147" width="45.7109375" style="8" customWidth="1"/>
    <col min="6148" max="6148" width="0" style="8" hidden="1" customWidth="1"/>
    <col min="6149" max="6149" width="8.140625" style="8" customWidth="1"/>
    <col min="6150" max="6201" width="9" style="8" customWidth="1"/>
    <col min="6202" max="6402" width="11.42578125" style="8"/>
    <col min="6403" max="6403" width="45.7109375" style="8" customWidth="1"/>
    <col min="6404" max="6404" width="0" style="8" hidden="1" customWidth="1"/>
    <col min="6405" max="6405" width="8.140625" style="8" customWidth="1"/>
    <col min="6406" max="6457" width="9" style="8" customWidth="1"/>
    <col min="6458" max="6658" width="11.42578125" style="8"/>
    <col min="6659" max="6659" width="45.7109375" style="8" customWidth="1"/>
    <col min="6660" max="6660" width="0" style="8" hidden="1" customWidth="1"/>
    <col min="6661" max="6661" width="8.140625" style="8" customWidth="1"/>
    <col min="6662" max="6713" width="9" style="8" customWidth="1"/>
    <col min="6714" max="6914" width="11.42578125" style="8"/>
    <col min="6915" max="6915" width="45.7109375" style="8" customWidth="1"/>
    <col min="6916" max="6916" width="0" style="8" hidden="1" customWidth="1"/>
    <col min="6917" max="6917" width="8.140625" style="8" customWidth="1"/>
    <col min="6918" max="6969" width="9" style="8" customWidth="1"/>
    <col min="6970" max="7170" width="11.42578125" style="8"/>
    <col min="7171" max="7171" width="45.7109375" style="8" customWidth="1"/>
    <col min="7172" max="7172" width="0" style="8" hidden="1" customWidth="1"/>
    <col min="7173" max="7173" width="8.140625" style="8" customWidth="1"/>
    <col min="7174" max="7225" width="9" style="8" customWidth="1"/>
    <col min="7226" max="7426" width="11.42578125" style="8"/>
    <col min="7427" max="7427" width="45.7109375" style="8" customWidth="1"/>
    <col min="7428" max="7428" width="0" style="8" hidden="1" customWidth="1"/>
    <col min="7429" max="7429" width="8.140625" style="8" customWidth="1"/>
    <col min="7430" max="7481" width="9" style="8" customWidth="1"/>
    <col min="7482" max="7682" width="11.42578125" style="8"/>
    <col min="7683" max="7683" width="45.7109375" style="8" customWidth="1"/>
    <col min="7684" max="7684" width="0" style="8" hidden="1" customWidth="1"/>
    <col min="7685" max="7685" width="8.140625" style="8" customWidth="1"/>
    <col min="7686" max="7737" width="9" style="8" customWidth="1"/>
    <col min="7738" max="7938" width="11.42578125" style="8"/>
    <col min="7939" max="7939" width="45.7109375" style="8" customWidth="1"/>
    <col min="7940" max="7940" width="0" style="8" hidden="1" customWidth="1"/>
    <col min="7941" max="7941" width="8.140625" style="8" customWidth="1"/>
    <col min="7942" max="7993" width="9" style="8" customWidth="1"/>
    <col min="7994" max="8194" width="11.42578125" style="8"/>
    <col min="8195" max="8195" width="45.7109375" style="8" customWidth="1"/>
    <col min="8196" max="8196" width="0" style="8" hidden="1" customWidth="1"/>
    <col min="8197" max="8197" width="8.140625" style="8" customWidth="1"/>
    <col min="8198" max="8249" width="9" style="8" customWidth="1"/>
    <col min="8250" max="8450" width="11.42578125" style="8"/>
    <col min="8451" max="8451" width="45.7109375" style="8" customWidth="1"/>
    <col min="8452" max="8452" width="0" style="8" hidden="1" customWidth="1"/>
    <col min="8453" max="8453" width="8.140625" style="8" customWidth="1"/>
    <col min="8454" max="8505" width="9" style="8" customWidth="1"/>
    <col min="8506" max="8706" width="11.42578125" style="8"/>
    <col min="8707" max="8707" width="45.7109375" style="8" customWidth="1"/>
    <col min="8708" max="8708" width="0" style="8" hidden="1" customWidth="1"/>
    <col min="8709" max="8709" width="8.140625" style="8" customWidth="1"/>
    <col min="8710" max="8761" width="9" style="8" customWidth="1"/>
    <col min="8762" max="8962" width="11.42578125" style="8"/>
    <col min="8963" max="8963" width="45.7109375" style="8" customWidth="1"/>
    <col min="8964" max="8964" width="0" style="8" hidden="1" customWidth="1"/>
    <col min="8965" max="8965" width="8.140625" style="8" customWidth="1"/>
    <col min="8966" max="9017" width="9" style="8" customWidth="1"/>
    <col min="9018" max="9218" width="11.42578125" style="8"/>
    <col min="9219" max="9219" width="45.7109375" style="8" customWidth="1"/>
    <col min="9220" max="9220" width="0" style="8" hidden="1" customWidth="1"/>
    <col min="9221" max="9221" width="8.140625" style="8" customWidth="1"/>
    <col min="9222" max="9273" width="9" style="8" customWidth="1"/>
    <col min="9274" max="9474" width="11.42578125" style="8"/>
    <col min="9475" max="9475" width="45.7109375" style="8" customWidth="1"/>
    <col min="9476" max="9476" width="0" style="8" hidden="1" customWidth="1"/>
    <col min="9477" max="9477" width="8.140625" style="8" customWidth="1"/>
    <col min="9478" max="9529" width="9" style="8" customWidth="1"/>
    <col min="9530" max="9730" width="11.42578125" style="8"/>
    <col min="9731" max="9731" width="45.7109375" style="8" customWidth="1"/>
    <col min="9732" max="9732" width="0" style="8" hidden="1" customWidth="1"/>
    <col min="9733" max="9733" width="8.140625" style="8" customWidth="1"/>
    <col min="9734" max="9785" width="9" style="8" customWidth="1"/>
    <col min="9786" max="9986" width="11.42578125" style="8"/>
    <col min="9987" max="9987" width="45.7109375" style="8" customWidth="1"/>
    <col min="9988" max="9988" width="0" style="8" hidden="1" customWidth="1"/>
    <col min="9989" max="9989" width="8.140625" style="8" customWidth="1"/>
    <col min="9990" max="10041" width="9" style="8" customWidth="1"/>
    <col min="10042" max="10242" width="11.42578125" style="8"/>
    <col min="10243" max="10243" width="45.7109375" style="8" customWidth="1"/>
    <col min="10244" max="10244" width="0" style="8" hidden="1" customWidth="1"/>
    <col min="10245" max="10245" width="8.140625" style="8" customWidth="1"/>
    <col min="10246" max="10297" width="9" style="8" customWidth="1"/>
    <col min="10298" max="10498" width="11.42578125" style="8"/>
    <col min="10499" max="10499" width="45.7109375" style="8" customWidth="1"/>
    <col min="10500" max="10500" width="0" style="8" hidden="1" customWidth="1"/>
    <col min="10501" max="10501" width="8.140625" style="8" customWidth="1"/>
    <col min="10502" max="10553" width="9" style="8" customWidth="1"/>
    <col min="10554" max="10754" width="11.42578125" style="8"/>
    <col min="10755" max="10755" width="45.7109375" style="8" customWidth="1"/>
    <col min="10756" max="10756" width="0" style="8" hidden="1" customWidth="1"/>
    <col min="10757" max="10757" width="8.140625" style="8" customWidth="1"/>
    <col min="10758" max="10809" width="9" style="8" customWidth="1"/>
    <col min="10810" max="11010" width="11.42578125" style="8"/>
    <col min="11011" max="11011" width="45.7109375" style="8" customWidth="1"/>
    <col min="11012" max="11012" width="0" style="8" hidden="1" customWidth="1"/>
    <col min="11013" max="11013" width="8.140625" style="8" customWidth="1"/>
    <col min="11014" max="11065" width="9" style="8" customWidth="1"/>
    <col min="11066" max="11266" width="11.42578125" style="8"/>
    <col min="11267" max="11267" width="45.7109375" style="8" customWidth="1"/>
    <col min="11268" max="11268" width="0" style="8" hidden="1" customWidth="1"/>
    <col min="11269" max="11269" width="8.140625" style="8" customWidth="1"/>
    <col min="11270" max="11321" width="9" style="8" customWidth="1"/>
    <col min="11322" max="11522" width="11.42578125" style="8"/>
    <col min="11523" max="11523" width="45.7109375" style="8" customWidth="1"/>
    <col min="11524" max="11524" width="0" style="8" hidden="1" customWidth="1"/>
    <col min="11525" max="11525" width="8.140625" style="8" customWidth="1"/>
    <col min="11526" max="11577" width="9" style="8" customWidth="1"/>
    <col min="11578" max="11778" width="11.42578125" style="8"/>
    <col min="11779" max="11779" width="45.7109375" style="8" customWidth="1"/>
    <col min="11780" max="11780" width="0" style="8" hidden="1" customWidth="1"/>
    <col min="11781" max="11781" width="8.140625" style="8" customWidth="1"/>
    <col min="11782" max="11833" width="9" style="8" customWidth="1"/>
    <col min="11834" max="12034" width="11.42578125" style="8"/>
    <col min="12035" max="12035" width="45.7109375" style="8" customWidth="1"/>
    <col min="12036" max="12036" width="0" style="8" hidden="1" customWidth="1"/>
    <col min="12037" max="12037" width="8.140625" style="8" customWidth="1"/>
    <col min="12038" max="12089" width="9" style="8" customWidth="1"/>
    <col min="12090" max="12290" width="11.42578125" style="8"/>
    <col min="12291" max="12291" width="45.7109375" style="8" customWidth="1"/>
    <col min="12292" max="12292" width="0" style="8" hidden="1" customWidth="1"/>
    <col min="12293" max="12293" width="8.140625" style="8" customWidth="1"/>
    <col min="12294" max="12345" width="9" style="8" customWidth="1"/>
    <col min="12346" max="12546" width="11.42578125" style="8"/>
    <col min="12547" max="12547" width="45.7109375" style="8" customWidth="1"/>
    <col min="12548" max="12548" width="0" style="8" hidden="1" customWidth="1"/>
    <col min="12549" max="12549" width="8.140625" style="8" customWidth="1"/>
    <col min="12550" max="12601" width="9" style="8" customWidth="1"/>
    <col min="12602" max="12802" width="11.42578125" style="8"/>
    <col min="12803" max="12803" width="45.7109375" style="8" customWidth="1"/>
    <col min="12804" max="12804" width="0" style="8" hidden="1" customWidth="1"/>
    <col min="12805" max="12805" width="8.140625" style="8" customWidth="1"/>
    <col min="12806" max="12857" width="9" style="8" customWidth="1"/>
    <col min="12858" max="13058" width="11.42578125" style="8"/>
    <col min="13059" max="13059" width="45.7109375" style="8" customWidth="1"/>
    <col min="13060" max="13060" width="0" style="8" hidden="1" customWidth="1"/>
    <col min="13061" max="13061" width="8.140625" style="8" customWidth="1"/>
    <col min="13062" max="13113" width="9" style="8" customWidth="1"/>
    <col min="13114" max="13314" width="11.42578125" style="8"/>
    <col min="13315" max="13315" width="45.7109375" style="8" customWidth="1"/>
    <col min="13316" max="13316" width="0" style="8" hidden="1" customWidth="1"/>
    <col min="13317" max="13317" width="8.140625" style="8" customWidth="1"/>
    <col min="13318" max="13369" width="9" style="8" customWidth="1"/>
    <col min="13370" max="13570" width="11.42578125" style="8"/>
    <col min="13571" max="13571" width="45.7109375" style="8" customWidth="1"/>
    <col min="13572" max="13572" width="0" style="8" hidden="1" customWidth="1"/>
    <col min="13573" max="13573" width="8.140625" style="8" customWidth="1"/>
    <col min="13574" max="13625" width="9" style="8" customWidth="1"/>
    <col min="13626" max="13826" width="11.42578125" style="8"/>
    <col min="13827" max="13827" width="45.7109375" style="8" customWidth="1"/>
    <col min="13828" max="13828" width="0" style="8" hidden="1" customWidth="1"/>
    <col min="13829" max="13829" width="8.140625" style="8" customWidth="1"/>
    <col min="13830" max="13881" width="9" style="8" customWidth="1"/>
    <col min="13882" max="14082" width="11.42578125" style="8"/>
    <col min="14083" max="14083" width="45.7109375" style="8" customWidth="1"/>
    <col min="14084" max="14084" width="0" style="8" hidden="1" customWidth="1"/>
    <col min="14085" max="14085" width="8.140625" style="8" customWidth="1"/>
    <col min="14086" max="14137" width="9" style="8" customWidth="1"/>
    <col min="14138" max="14338" width="11.42578125" style="8"/>
    <col min="14339" max="14339" width="45.7109375" style="8" customWidth="1"/>
    <col min="14340" max="14340" width="0" style="8" hidden="1" customWidth="1"/>
    <col min="14341" max="14341" width="8.140625" style="8" customWidth="1"/>
    <col min="14342" max="14393" width="9" style="8" customWidth="1"/>
    <col min="14394" max="14594" width="11.42578125" style="8"/>
    <col min="14595" max="14595" width="45.7109375" style="8" customWidth="1"/>
    <col min="14596" max="14596" width="0" style="8" hidden="1" customWidth="1"/>
    <col min="14597" max="14597" width="8.140625" style="8" customWidth="1"/>
    <col min="14598" max="14649" width="9" style="8" customWidth="1"/>
    <col min="14650" max="14850" width="11.42578125" style="8"/>
    <col min="14851" max="14851" width="45.7109375" style="8" customWidth="1"/>
    <col min="14852" max="14852" width="0" style="8" hidden="1" customWidth="1"/>
    <col min="14853" max="14853" width="8.140625" style="8" customWidth="1"/>
    <col min="14854" max="14905" width="9" style="8" customWidth="1"/>
    <col min="14906" max="15106" width="11.42578125" style="8"/>
    <col min="15107" max="15107" width="45.7109375" style="8" customWidth="1"/>
    <col min="15108" max="15108" width="0" style="8" hidden="1" customWidth="1"/>
    <col min="15109" max="15109" width="8.140625" style="8" customWidth="1"/>
    <col min="15110" max="15161" width="9" style="8" customWidth="1"/>
    <col min="15162" max="15362" width="11.42578125" style="8"/>
    <col min="15363" max="15363" width="45.7109375" style="8" customWidth="1"/>
    <col min="15364" max="15364" width="0" style="8" hidden="1" customWidth="1"/>
    <col min="15365" max="15365" width="8.140625" style="8" customWidth="1"/>
    <col min="15366" max="15417" width="9" style="8" customWidth="1"/>
    <col min="15418" max="15618" width="11.42578125" style="8"/>
    <col min="15619" max="15619" width="45.7109375" style="8" customWidth="1"/>
    <col min="15620" max="15620" width="0" style="8" hidden="1" customWidth="1"/>
    <col min="15621" max="15621" width="8.140625" style="8" customWidth="1"/>
    <col min="15622" max="15673" width="9" style="8" customWidth="1"/>
    <col min="15674" max="15874" width="11.42578125" style="8"/>
    <col min="15875" max="15875" width="45.7109375" style="8" customWidth="1"/>
    <col min="15876" max="15876" width="0" style="8" hidden="1" customWidth="1"/>
    <col min="15877" max="15877" width="8.140625" style="8" customWidth="1"/>
    <col min="15878" max="15929" width="9" style="8" customWidth="1"/>
    <col min="15930" max="16130" width="11.42578125" style="8"/>
    <col min="16131" max="16131" width="45.7109375" style="8" customWidth="1"/>
    <col min="16132" max="16132" width="0" style="8" hidden="1" customWidth="1"/>
    <col min="16133" max="16133" width="8.140625" style="8" customWidth="1"/>
    <col min="16134" max="16185" width="9" style="8" customWidth="1"/>
    <col min="16186" max="16384" width="11.42578125" style="8"/>
  </cols>
  <sheetData>
    <row r="1" spans="1:91" s="31" customFormat="1" ht="51" customHeight="1">
      <c r="A1" s="31" t="s">
        <v>278</v>
      </c>
      <c r="B1" s="252" t="str">
        <f>IF('Infos vor dem Start'!A17="x","EUR pro Leistungseinheit (netto)","EUR pro Leistungseinheit (brutto)")</f>
        <v>EUR pro Leistungseinheit (brutto)</v>
      </c>
      <c r="C1" s="253"/>
      <c r="D1" s="253"/>
      <c r="E1" s="254"/>
      <c r="F1" s="31" t="s">
        <v>40</v>
      </c>
      <c r="G1" s="31" t="s">
        <v>41</v>
      </c>
      <c r="H1" s="31" t="s">
        <v>42</v>
      </c>
      <c r="I1" s="31" t="s">
        <v>43</v>
      </c>
      <c r="J1" s="31" t="s">
        <v>44</v>
      </c>
      <c r="K1" s="31" t="s">
        <v>45</v>
      </c>
      <c r="L1" s="31" t="s">
        <v>46</v>
      </c>
      <c r="M1" s="31" t="s">
        <v>47</v>
      </c>
      <c r="N1" s="31" t="s">
        <v>48</v>
      </c>
      <c r="O1" s="31" t="s">
        <v>49</v>
      </c>
      <c r="P1" s="31" t="s">
        <v>50</v>
      </c>
      <c r="Q1" s="31" t="s">
        <v>51</v>
      </c>
      <c r="R1" s="168">
        <f>+gj</f>
        <v>2025</v>
      </c>
      <c r="S1" s="31" t="str">
        <f>+F1</f>
        <v>Januar</v>
      </c>
      <c r="T1" s="31" t="str">
        <f t="shared" ref="T1:AD1" si="0">+G1</f>
        <v>Februar</v>
      </c>
      <c r="U1" s="31" t="str">
        <f t="shared" si="0"/>
        <v>März</v>
      </c>
      <c r="V1" s="31" t="str">
        <f t="shared" si="0"/>
        <v>April</v>
      </c>
      <c r="W1" s="31" t="str">
        <f t="shared" si="0"/>
        <v>Mai</v>
      </c>
      <c r="X1" s="31" t="str">
        <f t="shared" si="0"/>
        <v>Juni</v>
      </c>
      <c r="Y1" s="31" t="str">
        <f t="shared" si="0"/>
        <v>Juli</v>
      </c>
      <c r="Z1" s="31" t="str">
        <f t="shared" si="0"/>
        <v>August</v>
      </c>
      <c r="AA1" s="31" t="str">
        <f t="shared" si="0"/>
        <v>September</v>
      </c>
      <c r="AB1" s="31" t="str">
        <f t="shared" si="0"/>
        <v>Oktober</v>
      </c>
      <c r="AC1" s="31" t="str">
        <f t="shared" si="0"/>
        <v>November</v>
      </c>
      <c r="AD1" s="31" t="str">
        <f t="shared" si="0"/>
        <v>Dezember</v>
      </c>
      <c r="AE1" s="168">
        <f>+gj+1</f>
        <v>2026</v>
      </c>
      <c r="AF1" s="31" t="str">
        <f t="shared" ref="AF1:AQ1" si="1">+S1</f>
        <v>Januar</v>
      </c>
      <c r="AG1" s="31" t="str">
        <f t="shared" si="1"/>
        <v>Februar</v>
      </c>
      <c r="AH1" s="31" t="str">
        <f t="shared" si="1"/>
        <v>März</v>
      </c>
      <c r="AI1" s="31" t="str">
        <f t="shared" si="1"/>
        <v>April</v>
      </c>
      <c r="AJ1" s="31" t="str">
        <f t="shared" si="1"/>
        <v>Mai</v>
      </c>
      <c r="AK1" s="31" t="str">
        <f t="shared" si="1"/>
        <v>Juni</v>
      </c>
      <c r="AL1" s="31" t="str">
        <f t="shared" si="1"/>
        <v>Juli</v>
      </c>
      <c r="AM1" s="31" t="str">
        <f t="shared" si="1"/>
        <v>August</v>
      </c>
      <c r="AN1" s="31" t="str">
        <f t="shared" si="1"/>
        <v>September</v>
      </c>
      <c r="AO1" s="31" t="str">
        <f t="shared" si="1"/>
        <v>Oktober</v>
      </c>
      <c r="AP1" s="31" t="str">
        <f t="shared" si="1"/>
        <v>November</v>
      </c>
      <c r="AQ1" s="31" t="str">
        <f t="shared" si="1"/>
        <v>Dezember</v>
      </c>
      <c r="AR1" s="168">
        <f>+gj+2</f>
        <v>2027</v>
      </c>
      <c r="AS1" s="31" t="str">
        <f t="shared" ref="AS1:BD1" si="2">+AF1</f>
        <v>Januar</v>
      </c>
      <c r="AT1" s="31" t="str">
        <f t="shared" si="2"/>
        <v>Februar</v>
      </c>
      <c r="AU1" s="31" t="str">
        <f t="shared" si="2"/>
        <v>März</v>
      </c>
      <c r="AV1" s="31" t="str">
        <f t="shared" si="2"/>
        <v>April</v>
      </c>
      <c r="AW1" s="31" t="str">
        <f t="shared" si="2"/>
        <v>Mai</v>
      </c>
      <c r="AX1" s="31" t="str">
        <f t="shared" si="2"/>
        <v>Juni</v>
      </c>
      <c r="AY1" s="31" t="str">
        <f t="shared" si="2"/>
        <v>Juli</v>
      </c>
      <c r="AZ1" s="31" t="str">
        <f t="shared" si="2"/>
        <v>August</v>
      </c>
      <c r="BA1" s="31" t="str">
        <f t="shared" si="2"/>
        <v>September</v>
      </c>
      <c r="BB1" s="31" t="str">
        <f t="shared" si="2"/>
        <v>Oktober</v>
      </c>
      <c r="BC1" s="31" t="str">
        <f t="shared" si="2"/>
        <v>November</v>
      </c>
      <c r="BD1" s="31" t="str">
        <f t="shared" si="2"/>
        <v>Dezember</v>
      </c>
      <c r="BE1" s="168">
        <f>+gj+3</f>
        <v>2028</v>
      </c>
    </row>
    <row r="2" spans="1:91" s="165" customFormat="1" ht="25.5" customHeight="1">
      <c r="B2" s="167">
        <f>+gj</f>
        <v>2025</v>
      </c>
      <c r="C2" s="167">
        <f>+B2+1</f>
        <v>2026</v>
      </c>
      <c r="D2" s="167">
        <f t="shared" ref="D2:E2" si="3">+C2+1</f>
        <v>2027</v>
      </c>
      <c r="E2" s="167">
        <f t="shared" si="3"/>
        <v>2028</v>
      </c>
      <c r="F2" s="255" t="s">
        <v>275</v>
      </c>
      <c r="G2" s="256"/>
      <c r="H2" s="256"/>
      <c r="I2" s="256"/>
      <c r="J2" s="256"/>
      <c r="K2" s="256"/>
      <c r="L2" s="256"/>
      <c r="M2" s="256"/>
      <c r="N2" s="256"/>
      <c r="O2" s="256"/>
      <c r="P2" s="256"/>
      <c r="Q2" s="256"/>
      <c r="R2" s="214"/>
      <c r="S2" s="256" t="s">
        <v>275</v>
      </c>
      <c r="T2" s="256"/>
      <c r="U2" s="256"/>
      <c r="V2" s="256"/>
      <c r="W2" s="256"/>
      <c r="X2" s="256"/>
      <c r="Y2" s="256"/>
      <c r="Z2" s="256"/>
      <c r="AA2" s="256"/>
      <c r="AB2" s="256"/>
      <c r="AC2" s="256"/>
      <c r="AD2" s="256"/>
      <c r="AE2" s="214"/>
      <c r="AF2" s="256" t="s">
        <v>275</v>
      </c>
      <c r="AG2" s="256"/>
      <c r="AH2" s="256"/>
      <c r="AI2" s="256"/>
      <c r="AJ2" s="256"/>
      <c r="AK2" s="256"/>
      <c r="AL2" s="256"/>
      <c r="AM2" s="256"/>
      <c r="AN2" s="256"/>
      <c r="AO2" s="256"/>
      <c r="AP2" s="256"/>
      <c r="AQ2" s="256"/>
      <c r="AR2" s="214"/>
      <c r="AS2" s="256" t="s">
        <v>275</v>
      </c>
      <c r="AT2" s="256"/>
      <c r="AU2" s="256"/>
      <c r="AV2" s="256"/>
      <c r="AW2" s="256"/>
      <c r="AX2" s="256"/>
      <c r="AY2" s="256"/>
      <c r="AZ2" s="256"/>
      <c r="BA2" s="256"/>
      <c r="BB2" s="256"/>
      <c r="BC2" s="256"/>
      <c r="BD2" s="256"/>
      <c r="BE2" s="214"/>
    </row>
    <row r="3" spans="1:91" s="165" customFormat="1" ht="25.5" customHeight="1">
      <c r="A3" s="206" t="s">
        <v>277</v>
      </c>
      <c r="B3" s="207">
        <v>25</v>
      </c>
      <c r="C3" s="207">
        <v>25</v>
      </c>
      <c r="D3" s="207">
        <v>30</v>
      </c>
      <c r="E3" s="207">
        <v>35</v>
      </c>
      <c r="F3" s="207">
        <v>2</v>
      </c>
      <c r="G3" s="207">
        <v>5</v>
      </c>
      <c r="H3" s="207">
        <v>8</v>
      </c>
      <c r="I3" s="207">
        <v>12</v>
      </c>
      <c r="J3" s="207">
        <v>15</v>
      </c>
      <c r="K3" s="207">
        <v>20</v>
      </c>
      <c r="L3" s="207">
        <v>23</v>
      </c>
      <c r="M3" s="207">
        <v>25</v>
      </c>
      <c r="N3" s="207">
        <v>27</v>
      </c>
      <c r="O3" s="207">
        <v>24</v>
      </c>
      <c r="P3" s="207">
        <v>19</v>
      </c>
      <c r="Q3" s="207">
        <v>13</v>
      </c>
      <c r="R3" s="215"/>
      <c r="AE3" s="215"/>
      <c r="AR3" s="215"/>
      <c r="BE3" s="215"/>
    </row>
    <row r="4" spans="1:91" s="217" customFormat="1" ht="12.75" customHeight="1">
      <c r="A4" s="231"/>
      <c r="B4" s="208"/>
      <c r="C4" s="208"/>
      <c r="D4" s="208"/>
      <c r="E4" s="209"/>
      <c r="F4" s="218"/>
      <c r="G4" s="219"/>
      <c r="H4" s="219"/>
      <c r="I4" s="219"/>
      <c r="J4" s="219"/>
      <c r="K4" s="219"/>
      <c r="L4" s="219"/>
      <c r="M4" s="219"/>
      <c r="N4" s="219"/>
      <c r="O4" s="219"/>
      <c r="P4" s="219"/>
      <c r="Q4" s="220"/>
      <c r="R4" s="227">
        <f t="shared" ref="R4:R11" si="4">SUM(F4:Q4)</f>
        <v>0</v>
      </c>
      <c r="S4" s="218"/>
      <c r="T4" s="219"/>
      <c r="U4" s="219"/>
      <c r="V4" s="219"/>
      <c r="W4" s="219"/>
      <c r="X4" s="219"/>
      <c r="Y4" s="219"/>
      <c r="Z4" s="219"/>
      <c r="AA4" s="219"/>
      <c r="AB4" s="219"/>
      <c r="AC4" s="219"/>
      <c r="AD4" s="220"/>
      <c r="AE4" s="227">
        <f t="shared" ref="AE4:AE11" si="5">SUM(S4:AD4)</f>
        <v>0</v>
      </c>
      <c r="AF4" s="218"/>
      <c r="AG4" s="219"/>
      <c r="AH4" s="219"/>
      <c r="AI4" s="219"/>
      <c r="AJ4" s="219"/>
      <c r="AK4" s="219"/>
      <c r="AL4" s="219"/>
      <c r="AM4" s="219"/>
      <c r="AN4" s="219"/>
      <c r="AO4" s="219"/>
      <c r="AP4" s="219"/>
      <c r="AQ4" s="220"/>
      <c r="AR4" s="227">
        <f t="shared" ref="AR4:AR11" si="6">SUM(AF4:AQ4)</f>
        <v>0</v>
      </c>
      <c r="AS4" s="218"/>
      <c r="AT4" s="219"/>
      <c r="AU4" s="219"/>
      <c r="AV4" s="219"/>
      <c r="AW4" s="219"/>
      <c r="AX4" s="219"/>
      <c r="AY4" s="219"/>
      <c r="AZ4" s="219"/>
      <c r="BA4" s="219"/>
      <c r="BB4" s="219"/>
      <c r="BC4" s="219"/>
      <c r="BD4" s="220"/>
      <c r="BE4" s="228">
        <f t="shared" ref="BE4:BE11" si="7">SUM(AS4:BD4)</f>
        <v>0</v>
      </c>
      <c r="BF4" s="216"/>
      <c r="BG4" s="216"/>
      <c r="BH4" s="216"/>
      <c r="BI4" s="216"/>
      <c r="BJ4" s="216"/>
      <c r="BK4" s="216"/>
      <c r="BL4" s="216"/>
      <c r="BM4" s="216"/>
      <c r="BN4" s="216"/>
      <c r="BO4" s="216"/>
      <c r="BP4" s="216"/>
      <c r="BQ4" s="216"/>
      <c r="BR4" s="216"/>
      <c r="BS4" s="216"/>
      <c r="BT4" s="216"/>
      <c r="BU4" s="216"/>
      <c r="BV4" s="216"/>
      <c r="BW4" s="216"/>
      <c r="BX4" s="216"/>
      <c r="BY4" s="216"/>
      <c r="BZ4" s="216"/>
      <c r="CA4" s="216"/>
      <c r="CB4" s="216"/>
      <c r="CC4" s="216"/>
      <c r="CD4" s="216"/>
      <c r="CE4" s="216"/>
      <c r="CF4" s="216"/>
      <c r="CG4" s="216"/>
      <c r="CH4" s="216"/>
      <c r="CI4" s="216"/>
      <c r="CJ4" s="216"/>
      <c r="CK4" s="216"/>
      <c r="CL4" s="216"/>
      <c r="CM4" s="216"/>
    </row>
    <row r="5" spans="1:91" s="217" customFormat="1">
      <c r="A5" s="232"/>
      <c r="B5" s="210"/>
      <c r="C5" s="210"/>
      <c r="D5" s="210"/>
      <c r="E5" s="211"/>
      <c r="F5" s="221"/>
      <c r="G5" s="222"/>
      <c r="H5" s="222"/>
      <c r="I5" s="222"/>
      <c r="J5" s="222"/>
      <c r="K5" s="222"/>
      <c r="L5" s="222"/>
      <c r="M5" s="222"/>
      <c r="N5" s="222"/>
      <c r="O5" s="222"/>
      <c r="P5" s="222"/>
      <c r="Q5" s="223"/>
      <c r="R5" s="227">
        <f t="shared" si="4"/>
        <v>0</v>
      </c>
      <c r="S5" s="221"/>
      <c r="T5" s="222"/>
      <c r="U5" s="222"/>
      <c r="V5" s="222"/>
      <c r="W5" s="222"/>
      <c r="X5" s="222"/>
      <c r="Y5" s="222"/>
      <c r="Z5" s="222"/>
      <c r="AA5" s="222"/>
      <c r="AB5" s="222"/>
      <c r="AC5" s="222"/>
      <c r="AD5" s="223"/>
      <c r="AE5" s="227">
        <f t="shared" si="5"/>
        <v>0</v>
      </c>
      <c r="AF5" s="221"/>
      <c r="AG5" s="222"/>
      <c r="AH5" s="222"/>
      <c r="AI5" s="222"/>
      <c r="AJ5" s="222"/>
      <c r="AK5" s="222"/>
      <c r="AL5" s="222"/>
      <c r="AM5" s="222"/>
      <c r="AN5" s="222"/>
      <c r="AO5" s="222"/>
      <c r="AP5" s="222"/>
      <c r="AQ5" s="223"/>
      <c r="AR5" s="227">
        <f t="shared" si="6"/>
        <v>0</v>
      </c>
      <c r="AS5" s="221"/>
      <c r="AT5" s="222"/>
      <c r="AU5" s="222"/>
      <c r="AV5" s="222"/>
      <c r="AW5" s="222"/>
      <c r="AX5" s="222"/>
      <c r="AY5" s="222"/>
      <c r="AZ5" s="222"/>
      <c r="BA5" s="222"/>
      <c r="BB5" s="222"/>
      <c r="BC5" s="222"/>
      <c r="BD5" s="223"/>
      <c r="BE5" s="229">
        <f t="shared" si="7"/>
        <v>0</v>
      </c>
      <c r="BF5" s="216"/>
      <c r="BG5" s="216"/>
      <c r="BH5" s="216"/>
      <c r="BI5" s="216"/>
      <c r="BJ5" s="216"/>
      <c r="BK5" s="216"/>
      <c r="BL5" s="216"/>
      <c r="BM5" s="216"/>
      <c r="BN5" s="216"/>
      <c r="BO5" s="216"/>
      <c r="BP5" s="216"/>
      <c r="BQ5" s="216"/>
      <c r="BR5" s="216"/>
      <c r="BS5" s="216"/>
      <c r="BT5" s="216"/>
      <c r="BU5" s="216"/>
      <c r="BV5" s="216"/>
      <c r="BW5" s="216"/>
      <c r="BX5" s="216"/>
      <c r="BY5" s="216"/>
      <c r="BZ5" s="216"/>
      <c r="CA5" s="216"/>
      <c r="CB5" s="216"/>
      <c r="CC5" s="216"/>
      <c r="CD5" s="216"/>
      <c r="CE5" s="216"/>
      <c r="CF5" s="216"/>
      <c r="CG5" s="216"/>
      <c r="CH5" s="216"/>
      <c r="CI5" s="216"/>
      <c r="CJ5" s="216"/>
      <c r="CK5" s="216"/>
      <c r="CL5" s="216"/>
      <c r="CM5" s="216"/>
    </row>
    <row r="6" spans="1:91" s="217" customFormat="1">
      <c r="A6" s="232"/>
      <c r="B6" s="210"/>
      <c r="C6" s="210"/>
      <c r="D6" s="210"/>
      <c r="E6" s="211"/>
      <c r="F6" s="221"/>
      <c r="G6" s="222"/>
      <c r="H6" s="222"/>
      <c r="I6" s="222"/>
      <c r="J6" s="222"/>
      <c r="K6" s="222"/>
      <c r="L6" s="222"/>
      <c r="M6" s="222"/>
      <c r="N6" s="222"/>
      <c r="O6" s="222"/>
      <c r="P6" s="222"/>
      <c r="Q6" s="223"/>
      <c r="R6" s="227">
        <f t="shared" si="4"/>
        <v>0</v>
      </c>
      <c r="S6" s="221"/>
      <c r="T6" s="222"/>
      <c r="U6" s="222"/>
      <c r="V6" s="222"/>
      <c r="W6" s="222"/>
      <c r="X6" s="222"/>
      <c r="Y6" s="222"/>
      <c r="Z6" s="222"/>
      <c r="AA6" s="222"/>
      <c r="AB6" s="222"/>
      <c r="AC6" s="222"/>
      <c r="AD6" s="223"/>
      <c r="AE6" s="227">
        <f t="shared" si="5"/>
        <v>0</v>
      </c>
      <c r="AF6" s="221"/>
      <c r="AG6" s="222"/>
      <c r="AH6" s="222"/>
      <c r="AI6" s="222"/>
      <c r="AJ6" s="222"/>
      <c r="AK6" s="222"/>
      <c r="AL6" s="222"/>
      <c r="AM6" s="222"/>
      <c r="AN6" s="222"/>
      <c r="AO6" s="222"/>
      <c r="AP6" s="222"/>
      <c r="AQ6" s="223"/>
      <c r="AR6" s="227">
        <f t="shared" si="6"/>
        <v>0</v>
      </c>
      <c r="AS6" s="221"/>
      <c r="AT6" s="222"/>
      <c r="AU6" s="222"/>
      <c r="AV6" s="222"/>
      <c r="AW6" s="222"/>
      <c r="AX6" s="222"/>
      <c r="AY6" s="222"/>
      <c r="AZ6" s="222"/>
      <c r="BA6" s="222"/>
      <c r="BB6" s="222"/>
      <c r="BC6" s="222"/>
      <c r="BD6" s="223"/>
      <c r="BE6" s="229">
        <f t="shared" si="7"/>
        <v>0</v>
      </c>
      <c r="BF6" s="216"/>
      <c r="BG6" s="216"/>
      <c r="BH6" s="216"/>
      <c r="BI6" s="216"/>
      <c r="BJ6" s="216"/>
      <c r="BK6" s="216"/>
      <c r="BL6" s="216"/>
      <c r="BM6" s="216"/>
      <c r="BN6" s="216"/>
      <c r="BO6" s="216"/>
      <c r="BP6" s="216"/>
      <c r="BQ6" s="216"/>
      <c r="BR6" s="216"/>
      <c r="BS6" s="216"/>
      <c r="BT6" s="216"/>
      <c r="BU6" s="216"/>
      <c r="BV6" s="216"/>
      <c r="BW6" s="216"/>
      <c r="BX6" s="216"/>
      <c r="BY6" s="216"/>
      <c r="BZ6" s="216"/>
      <c r="CA6" s="216"/>
      <c r="CB6" s="216"/>
      <c r="CC6" s="216"/>
      <c r="CD6" s="216"/>
      <c r="CE6" s="216"/>
      <c r="CF6" s="216"/>
      <c r="CG6" s="216"/>
      <c r="CH6" s="216"/>
      <c r="CI6" s="216"/>
      <c r="CJ6" s="216"/>
      <c r="CK6" s="216"/>
      <c r="CL6" s="216"/>
      <c r="CM6" s="216"/>
    </row>
    <row r="7" spans="1:91" s="217" customFormat="1">
      <c r="A7" s="232"/>
      <c r="B7" s="210"/>
      <c r="C7" s="210"/>
      <c r="D7" s="210"/>
      <c r="E7" s="211"/>
      <c r="F7" s="221"/>
      <c r="G7" s="222"/>
      <c r="H7" s="222"/>
      <c r="I7" s="222"/>
      <c r="J7" s="222"/>
      <c r="K7" s="222"/>
      <c r="L7" s="222"/>
      <c r="M7" s="222"/>
      <c r="N7" s="222"/>
      <c r="O7" s="222"/>
      <c r="P7" s="222"/>
      <c r="Q7" s="223"/>
      <c r="R7" s="227">
        <f t="shared" si="4"/>
        <v>0</v>
      </c>
      <c r="S7" s="221"/>
      <c r="T7" s="222"/>
      <c r="U7" s="222"/>
      <c r="V7" s="222"/>
      <c r="W7" s="222"/>
      <c r="X7" s="222"/>
      <c r="Y7" s="222"/>
      <c r="Z7" s="222"/>
      <c r="AA7" s="222"/>
      <c r="AB7" s="222"/>
      <c r="AC7" s="222"/>
      <c r="AD7" s="223"/>
      <c r="AE7" s="227">
        <f t="shared" si="5"/>
        <v>0</v>
      </c>
      <c r="AF7" s="221"/>
      <c r="AG7" s="222"/>
      <c r="AH7" s="222"/>
      <c r="AI7" s="222"/>
      <c r="AJ7" s="222"/>
      <c r="AK7" s="222"/>
      <c r="AL7" s="222"/>
      <c r="AM7" s="222"/>
      <c r="AN7" s="222"/>
      <c r="AO7" s="222"/>
      <c r="AP7" s="222"/>
      <c r="AQ7" s="223"/>
      <c r="AR7" s="227">
        <f t="shared" si="6"/>
        <v>0</v>
      </c>
      <c r="AS7" s="221"/>
      <c r="AT7" s="222"/>
      <c r="AU7" s="222"/>
      <c r="AV7" s="222"/>
      <c r="AW7" s="222"/>
      <c r="AX7" s="222"/>
      <c r="AY7" s="222"/>
      <c r="AZ7" s="222"/>
      <c r="BA7" s="222"/>
      <c r="BB7" s="222"/>
      <c r="BC7" s="222"/>
      <c r="BD7" s="223"/>
      <c r="BE7" s="229">
        <f t="shared" si="7"/>
        <v>0</v>
      </c>
      <c r="BF7" s="216"/>
      <c r="BG7" s="216"/>
      <c r="BH7" s="216"/>
      <c r="BI7" s="216"/>
      <c r="BJ7" s="216"/>
      <c r="BK7" s="216"/>
      <c r="BL7" s="216"/>
      <c r="BM7" s="216"/>
      <c r="BN7" s="216"/>
      <c r="BO7" s="216"/>
      <c r="BP7" s="216"/>
      <c r="BQ7" s="216"/>
      <c r="BR7" s="216"/>
      <c r="BS7" s="216"/>
      <c r="BT7" s="216"/>
      <c r="BU7" s="216"/>
      <c r="BV7" s="216"/>
      <c r="BW7" s="216"/>
      <c r="BX7" s="216"/>
      <c r="BY7" s="216"/>
      <c r="BZ7" s="216"/>
      <c r="CA7" s="216"/>
      <c r="CB7" s="216"/>
      <c r="CC7" s="216"/>
      <c r="CD7" s="216"/>
      <c r="CE7" s="216"/>
      <c r="CF7" s="216"/>
      <c r="CG7" s="216"/>
      <c r="CH7" s="216"/>
      <c r="CI7" s="216"/>
      <c r="CJ7" s="216"/>
      <c r="CK7" s="216"/>
      <c r="CL7" s="216"/>
      <c r="CM7" s="216"/>
    </row>
    <row r="8" spans="1:91" s="217" customFormat="1">
      <c r="A8" s="232"/>
      <c r="B8" s="210"/>
      <c r="C8" s="210"/>
      <c r="D8" s="210"/>
      <c r="E8" s="211"/>
      <c r="F8" s="221"/>
      <c r="G8" s="222"/>
      <c r="H8" s="222"/>
      <c r="I8" s="222"/>
      <c r="J8" s="222"/>
      <c r="K8" s="222"/>
      <c r="L8" s="222"/>
      <c r="M8" s="222"/>
      <c r="N8" s="222"/>
      <c r="O8" s="222"/>
      <c r="P8" s="222"/>
      <c r="Q8" s="223"/>
      <c r="R8" s="227">
        <f t="shared" si="4"/>
        <v>0</v>
      </c>
      <c r="S8" s="221"/>
      <c r="T8" s="222"/>
      <c r="U8" s="222"/>
      <c r="V8" s="222"/>
      <c r="W8" s="222"/>
      <c r="X8" s="222"/>
      <c r="Y8" s="222"/>
      <c r="Z8" s="222"/>
      <c r="AA8" s="222"/>
      <c r="AB8" s="222"/>
      <c r="AC8" s="222"/>
      <c r="AD8" s="223"/>
      <c r="AE8" s="227">
        <f t="shared" si="5"/>
        <v>0</v>
      </c>
      <c r="AF8" s="221"/>
      <c r="AG8" s="222"/>
      <c r="AH8" s="222"/>
      <c r="AI8" s="222"/>
      <c r="AJ8" s="222"/>
      <c r="AK8" s="222"/>
      <c r="AL8" s="222"/>
      <c r="AM8" s="222"/>
      <c r="AN8" s="222"/>
      <c r="AO8" s="222"/>
      <c r="AP8" s="222"/>
      <c r="AQ8" s="223"/>
      <c r="AR8" s="227">
        <f t="shared" si="6"/>
        <v>0</v>
      </c>
      <c r="AS8" s="221"/>
      <c r="AT8" s="222"/>
      <c r="AU8" s="222"/>
      <c r="AV8" s="222"/>
      <c r="AW8" s="222"/>
      <c r="AX8" s="222"/>
      <c r="AY8" s="222"/>
      <c r="AZ8" s="222"/>
      <c r="BA8" s="222"/>
      <c r="BB8" s="222"/>
      <c r="BC8" s="222"/>
      <c r="BD8" s="223"/>
      <c r="BE8" s="229">
        <f t="shared" si="7"/>
        <v>0</v>
      </c>
      <c r="BF8" s="216"/>
      <c r="BG8" s="216"/>
      <c r="BH8" s="216"/>
      <c r="BI8" s="216"/>
      <c r="BJ8" s="216"/>
      <c r="BK8" s="216"/>
      <c r="BL8" s="216"/>
      <c r="BM8" s="216"/>
      <c r="BN8" s="216"/>
      <c r="BO8" s="216"/>
      <c r="BP8" s="216"/>
      <c r="BQ8" s="216"/>
      <c r="BR8" s="216"/>
      <c r="BS8" s="216"/>
      <c r="BT8" s="216"/>
      <c r="BU8" s="216"/>
      <c r="BV8" s="216"/>
      <c r="BW8" s="216"/>
      <c r="BX8" s="216"/>
      <c r="BY8" s="216"/>
      <c r="BZ8" s="216"/>
      <c r="CA8" s="216"/>
      <c r="CB8" s="216"/>
      <c r="CC8" s="216"/>
      <c r="CD8" s="216"/>
      <c r="CE8" s="216"/>
      <c r="CF8" s="216"/>
      <c r="CG8" s="216"/>
      <c r="CH8" s="216"/>
      <c r="CI8" s="216"/>
      <c r="CJ8" s="216"/>
      <c r="CK8" s="216"/>
      <c r="CL8" s="216"/>
      <c r="CM8" s="216"/>
    </row>
    <row r="9" spans="1:91" s="217" customFormat="1">
      <c r="A9" s="232"/>
      <c r="B9" s="210"/>
      <c r="C9" s="210"/>
      <c r="D9" s="210"/>
      <c r="E9" s="211"/>
      <c r="F9" s="221"/>
      <c r="G9" s="222"/>
      <c r="H9" s="222"/>
      <c r="I9" s="222"/>
      <c r="J9" s="222"/>
      <c r="K9" s="222"/>
      <c r="L9" s="222"/>
      <c r="M9" s="222"/>
      <c r="N9" s="222"/>
      <c r="O9" s="222"/>
      <c r="P9" s="222"/>
      <c r="Q9" s="223"/>
      <c r="R9" s="227">
        <f t="shared" si="4"/>
        <v>0</v>
      </c>
      <c r="S9" s="221"/>
      <c r="T9" s="222"/>
      <c r="U9" s="222"/>
      <c r="V9" s="222"/>
      <c r="W9" s="222"/>
      <c r="X9" s="222"/>
      <c r="Y9" s="222"/>
      <c r="Z9" s="222"/>
      <c r="AA9" s="222"/>
      <c r="AB9" s="222"/>
      <c r="AC9" s="222"/>
      <c r="AD9" s="223"/>
      <c r="AE9" s="227">
        <f t="shared" si="5"/>
        <v>0</v>
      </c>
      <c r="AF9" s="221"/>
      <c r="AG9" s="222"/>
      <c r="AH9" s="222"/>
      <c r="AI9" s="222"/>
      <c r="AJ9" s="222"/>
      <c r="AK9" s="222"/>
      <c r="AL9" s="222"/>
      <c r="AM9" s="222"/>
      <c r="AN9" s="222"/>
      <c r="AO9" s="222"/>
      <c r="AP9" s="222"/>
      <c r="AQ9" s="223"/>
      <c r="AR9" s="227">
        <f t="shared" si="6"/>
        <v>0</v>
      </c>
      <c r="AS9" s="221"/>
      <c r="AT9" s="222"/>
      <c r="AU9" s="222"/>
      <c r="AV9" s="222"/>
      <c r="AW9" s="222"/>
      <c r="AX9" s="222"/>
      <c r="AY9" s="222"/>
      <c r="AZ9" s="222"/>
      <c r="BA9" s="222"/>
      <c r="BB9" s="222"/>
      <c r="BC9" s="222"/>
      <c r="BD9" s="223"/>
      <c r="BE9" s="229">
        <f t="shared" si="7"/>
        <v>0</v>
      </c>
      <c r="BF9" s="216"/>
      <c r="BG9" s="216"/>
      <c r="BH9" s="216"/>
      <c r="BI9" s="216"/>
      <c r="BJ9" s="216"/>
      <c r="BK9" s="216"/>
      <c r="BL9" s="216"/>
      <c r="BM9" s="216"/>
      <c r="BN9" s="216"/>
      <c r="BO9" s="216"/>
      <c r="BP9" s="216"/>
      <c r="BQ9" s="216"/>
      <c r="BR9" s="216"/>
      <c r="BS9" s="216"/>
      <c r="BT9" s="216"/>
      <c r="BU9" s="216"/>
      <c r="BV9" s="216"/>
      <c r="BW9" s="216"/>
      <c r="BX9" s="216"/>
      <c r="BY9" s="216"/>
      <c r="BZ9" s="216"/>
      <c r="CA9" s="216"/>
      <c r="CB9" s="216"/>
      <c r="CC9" s="216"/>
      <c r="CD9" s="216"/>
      <c r="CE9" s="216"/>
      <c r="CF9" s="216"/>
      <c r="CG9" s="216"/>
      <c r="CH9" s="216"/>
      <c r="CI9" s="216"/>
      <c r="CJ9" s="216"/>
      <c r="CK9" s="216"/>
      <c r="CL9" s="216"/>
      <c r="CM9" s="216"/>
    </row>
    <row r="10" spans="1:91" s="217" customFormat="1">
      <c r="A10" s="232"/>
      <c r="B10" s="210"/>
      <c r="C10" s="210"/>
      <c r="D10" s="210"/>
      <c r="E10" s="211"/>
      <c r="F10" s="221"/>
      <c r="G10" s="222"/>
      <c r="H10" s="222"/>
      <c r="I10" s="222"/>
      <c r="J10" s="222"/>
      <c r="K10" s="222"/>
      <c r="L10" s="222"/>
      <c r="M10" s="222"/>
      <c r="N10" s="222"/>
      <c r="O10" s="222"/>
      <c r="P10" s="222"/>
      <c r="Q10" s="223"/>
      <c r="R10" s="227">
        <f t="shared" si="4"/>
        <v>0</v>
      </c>
      <c r="S10" s="221"/>
      <c r="T10" s="222"/>
      <c r="U10" s="222"/>
      <c r="V10" s="222"/>
      <c r="W10" s="222"/>
      <c r="X10" s="222"/>
      <c r="Y10" s="222"/>
      <c r="Z10" s="222"/>
      <c r="AA10" s="222"/>
      <c r="AB10" s="222"/>
      <c r="AC10" s="222"/>
      <c r="AD10" s="223"/>
      <c r="AE10" s="227">
        <f t="shared" si="5"/>
        <v>0</v>
      </c>
      <c r="AF10" s="221"/>
      <c r="AG10" s="222"/>
      <c r="AH10" s="222"/>
      <c r="AI10" s="222"/>
      <c r="AJ10" s="222"/>
      <c r="AK10" s="222"/>
      <c r="AL10" s="222"/>
      <c r="AM10" s="222"/>
      <c r="AN10" s="222"/>
      <c r="AO10" s="222"/>
      <c r="AP10" s="222"/>
      <c r="AQ10" s="223"/>
      <c r="AR10" s="227">
        <f t="shared" si="6"/>
        <v>0</v>
      </c>
      <c r="AS10" s="221"/>
      <c r="AT10" s="222"/>
      <c r="AU10" s="222"/>
      <c r="AV10" s="222"/>
      <c r="AW10" s="222"/>
      <c r="AX10" s="222"/>
      <c r="AY10" s="222"/>
      <c r="AZ10" s="222"/>
      <c r="BA10" s="222"/>
      <c r="BB10" s="222"/>
      <c r="BC10" s="222"/>
      <c r="BD10" s="223"/>
      <c r="BE10" s="229">
        <f t="shared" si="7"/>
        <v>0</v>
      </c>
      <c r="BF10" s="216"/>
      <c r="BG10" s="216"/>
      <c r="BH10" s="216"/>
      <c r="BI10" s="216"/>
      <c r="BJ10" s="216"/>
      <c r="BK10" s="216"/>
      <c r="BL10" s="216"/>
      <c r="BM10" s="216"/>
      <c r="BN10" s="216"/>
      <c r="BO10" s="216"/>
      <c r="BP10" s="216"/>
      <c r="BQ10" s="216"/>
      <c r="BR10" s="216"/>
      <c r="BS10" s="216"/>
      <c r="BT10" s="216"/>
      <c r="BU10" s="216"/>
      <c r="BV10" s="216"/>
      <c r="BW10" s="216"/>
      <c r="BX10" s="216"/>
      <c r="BY10" s="216"/>
      <c r="BZ10" s="216"/>
      <c r="CA10" s="216"/>
      <c r="CB10" s="216"/>
      <c r="CC10" s="216"/>
      <c r="CD10" s="216"/>
      <c r="CE10" s="216"/>
      <c r="CF10" s="216"/>
      <c r="CG10" s="216"/>
      <c r="CH10" s="216"/>
      <c r="CI10" s="216"/>
      <c r="CJ10" s="216"/>
      <c r="CK10" s="216"/>
      <c r="CL10" s="216"/>
      <c r="CM10" s="216"/>
    </row>
    <row r="11" spans="1:91" s="217" customFormat="1">
      <c r="A11" s="232"/>
      <c r="B11" s="210"/>
      <c r="C11" s="210"/>
      <c r="D11" s="210"/>
      <c r="E11" s="211"/>
      <c r="F11" s="221"/>
      <c r="G11" s="222"/>
      <c r="H11" s="222"/>
      <c r="I11" s="222"/>
      <c r="J11" s="222"/>
      <c r="K11" s="222"/>
      <c r="L11" s="222"/>
      <c r="M11" s="222"/>
      <c r="N11" s="222"/>
      <c r="O11" s="222"/>
      <c r="P11" s="222"/>
      <c r="Q11" s="223"/>
      <c r="R11" s="227">
        <f t="shared" si="4"/>
        <v>0</v>
      </c>
      <c r="S11" s="221"/>
      <c r="T11" s="222"/>
      <c r="U11" s="222"/>
      <c r="V11" s="222"/>
      <c r="W11" s="222"/>
      <c r="X11" s="222"/>
      <c r="Y11" s="222"/>
      <c r="Z11" s="222"/>
      <c r="AA11" s="222"/>
      <c r="AB11" s="222"/>
      <c r="AC11" s="222"/>
      <c r="AD11" s="223"/>
      <c r="AE11" s="227">
        <f t="shared" si="5"/>
        <v>0</v>
      </c>
      <c r="AF11" s="221"/>
      <c r="AG11" s="222"/>
      <c r="AH11" s="222"/>
      <c r="AI11" s="222"/>
      <c r="AJ11" s="222"/>
      <c r="AK11" s="222"/>
      <c r="AL11" s="222"/>
      <c r="AM11" s="222"/>
      <c r="AN11" s="222"/>
      <c r="AO11" s="222"/>
      <c r="AP11" s="222"/>
      <c r="AQ11" s="223"/>
      <c r="AR11" s="227">
        <f t="shared" si="6"/>
        <v>0</v>
      </c>
      <c r="AS11" s="221"/>
      <c r="AT11" s="222"/>
      <c r="AU11" s="222"/>
      <c r="AV11" s="222"/>
      <c r="AW11" s="222"/>
      <c r="AX11" s="222"/>
      <c r="AY11" s="222"/>
      <c r="AZ11" s="222"/>
      <c r="BA11" s="222"/>
      <c r="BB11" s="222"/>
      <c r="BC11" s="222"/>
      <c r="BD11" s="223"/>
      <c r="BE11" s="229">
        <f t="shared" si="7"/>
        <v>0</v>
      </c>
      <c r="BF11" s="216"/>
      <c r="BG11" s="216"/>
      <c r="BH11" s="216"/>
      <c r="BI11" s="216"/>
      <c r="BJ11" s="216"/>
      <c r="BK11" s="216"/>
      <c r="BL11" s="216"/>
      <c r="BM11" s="216"/>
      <c r="BN11" s="216"/>
      <c r="BO11" s="216"/>
      <c r="BP11" s="216"/>
      <c r="BQ11" s="216"/>
      <c r="BR11" s="216"/>
      <c r="BS11" s="216"/>
      <c r="BT11" s="216"/>
      <c r="BU11" s="216"/>
      <c r="BV11" s="216"/>
      <c r="BW11" s="216"/>
      <c r="BX11" s="216"/>
      <c r="BY11" s="216"/>
      <c r="BZ11" s="216"/>
      <c r="CA11" s="216"/>
      <c r="CB11" s="216"/>
      <c r="CC11" s="216"/>
      <c r="CD11" s="216"/>
      <c r="CE11" s="216"/>
      <c r="CF11" s="216"/>
      <c r="CG11" s="216"/>
      <c r="CH11" s="216"/>
      <c r="CI11" s="216"/>
      <c r="CJ11" s="216"/>
      <c r="CK11" s="216"/>
      <c r="CL11" s="216"/>
      <c r="CM11" s="216"/>
    </row>
    <row r="12" spans="1:91" s="217" customFormat="1">
      <c r="A12" s="232"/>
      <c r="B12" s="210"/>
      <c r="C12" s="210"/>
      <c r="D12" s="210"/>
      <c r="E12" s="211"/>
      <c r="F12" s="221"/>
      <c r="G12" s="222"/>
      <c r="H12" s="222"/>
      <c r="I12" s="222"/>
      <c r="J12" s="222"/>
      <c r="K12" s="222"/>
      <c r="L12" s="222"/>
      <c r="M12" s="222"/>
      <c r="N12" s="222"/>
      <c r="O12" s="222"/>
      <c r="P12" s="222"/>
      <c r="Q12" s="223"/>
      <c r="R12" s="227">
        <f t="shared" ref="R12:R23" si="8">SUM(F12:Q12)</f>
        <v>0</v>
      </c>
      <c r="S12" s="221"/>
      <c r="T12" s="222"/>
      <c r="U12" s="222"/>
      <c r="V12" s="222"/>
      <c r="W12" s="222"/>
      <c r="X12" s="222"/>
      <c r="Y12" s="222"/>
      <c r="Z12" s="222"/>
      <c r="AA12" s="222"/>
      <c r="AB12" s="222"/>
      <c r="AC12" s="222"/>
      <c r="AD12" s="223"/>
      <c r="AE12" s="227">
        <f t="shared" ref="AE12:AE23" si="9">SUM(S12:AD12)</f>
        <v>0</v>
      </c>
      <c r="AF12" s="221"/>
      <c r="AG12" s="222"/>
      <c r="AH12" s="222"/>
      <c r="AI12" s="222"/>
      <c r="AJ12" s="222"/>
      <c r="AK12" s="222"/>
      <c r="AL12" s="222"/>
      <c r="AM12" s="222"/>
      <c r="AN12" s="222"/>
      <c r="AO12" s="222"/>
      <c r="AP12" s="222"/>
      <c r="AQ12" s="223"/>
      <c r="AR12" s="227">
        <f t="shared" ref="AR12:AR23" si="10">SUM(AF12:AQ12)</f>
        <v>0</v>
      </c>
      <c r="AS12" s="221"/>
      <c r="AT12" s="222"/>
      <c r="AU12" s="222"/>
      <c r="AV12" s="222"/>
      <c r="AW12" s="222"/>
      <c r="AX12" s="222"/>
      <c r="AY12" s="222"/>
      <c r="AZ12" s="222"/>
      <c r="BA12" s="222"/>
      <c r="BB12" s="222"/>
      <c r="BC12" s="222"/>
      <c r="BD12" s="223"/>
      <c r="BE12" s="229">
        <f t="shared" ref="BE12:BE23" si="11">SUM(AS12:BD12)</f>
        <v>0</v>
      </c>
      <c r="BF12" s="216"/>
      <c r="BG12" s="216"/>
      <c r="BH12" s="216"/>
      <c r="BI12" s="216"/>
      <c r="BJ12" s="216"/>
      <c r="BK12" s="216"/>
      <c r="BL12" s="216"/>
      <c r="BM12" s="216"/>
      <c r="BN12" s="216"/>
      <c r="BO12" s="216"/>
      <c r="BP12" s="216"/>
      <c r="BQ12" s="216"/>
      <c r="BR12" s="216"/>
      <c r="BS12" s="216"/>
      <c r="BT12" s="216"/>
      <c r="BU12" s="216"/>
      <c r="BV12" s="216"/>
      <c r="BW12" s="216"/>
      <c r="BX12" s="216"/>
      <c r="BY12" s="216"/>
      <c r="BZ12" s="216"/>
      <c r="CA12" s="216"/>
      <c r="CB12" s="216"/>
      <c r="CC12" s="216"/>
      <c r="CD12" s="216"/>
      <c r="CE12" s="216"/>
      <c r="CF12" s="216"/>
      <c r="CG12" s="216"/>
      <c r="CH12" s="216"/>
      <c r="CI12" s="216"/>
      <c r="CJ12" s="216"/>
      <c r="CK12" s="216"/>
      <c r="CL12" s="216"/>
      <c r="CM12" s="216"/>
    </row>
    <row r="13" spans="1:91" s="217" customFormat="1">
      <c r="A13" s="232"/>
      <c r="B13" s="210"/>
      <c r="C13" s="210"/>
      <c r="D13" s="210"/>
      <c r="E13" s="211"/>
      <c r="F13" s="221"/>
      <c r="G13" s="222"/>
      <c r="H13" s="222"/>
      <c r="I13" s="222"/>
      <c r="J13" s="222"/>
      <c r="K13" s="222"/>
      <c r="L13" s="222"/>
      <c r="M13" s="222"/>
      <c r="N13" s="222"/>
      <c r="O13" s="222"/>
      <c r="P13" s="222"/>
      <c r="Q13" s="223"/>
      <c r="R13" s="227">
        <f t="shared" si="8"/>
        <v>0</v>
      </c>
      <c r="S13" s="221"/>
      <c r="T13" s="222"/>
      <c r="U13" s="222"/>
      <c r="V13" s="222"/>
      <c r="W13" s="222"/>
      <c r="X13" s="222"/>
      <c r="Y13" s="222"/>
      <c r="Z13" s="222"/>
      <c r="AA13" s="222"/>
      <c r="AB13" s="222"/>
      <c r="AC13" s="222"/>
      <c r="AD13" s="223"/>
      <c r="AE13" s="227">
        <f t="shared" si="9"/>
        <v>0</v>
      </c>
      <c r="AF13" s="221"/>
      <c r="AG13" s="222"/>
      <c r="AH13" s="222"/>
      <c r="AI13" s="222"/>
      <c r="AJ13" s="222"/>
      <c r="AK13" s="222"/>
      <c r="AL13" s="222"/>
      <c r="AM13" s="222"/>
      <c r="AN13" s="222"/>
      <c r="AO13" s="222"/>
      <c r="AP13" s="222"/>
      <c r="AQ13" s="223"/>
      <c r="AR13" s="227">
        <f t="shared" si="10"/>
        <v>0</v>
      </c>
      <c r="AS13" s="221"/>
      <c r="AT13" s="222"/>
      <c r="AU13" s="222"/>
      <c r="AV13" s="222"/>
      <c r="AW13" s="222"/>
      <c r="AX13" s="222"/>
      <c r="AY13" s="222"/>
      <c r="AZ13" s="222"/>
      <c r="BA13" s="222"/>
      <c r="BB13" s="222"/>
      <c r="BC13" s="222"/>
      <c r="BD13" s="223"/>
      <c r="BE13" s="229">
        <f t="shared" si="11"/>
        <v>0</v>
      </c>
      <c r="BF13" s="216"/>
      <c r="BG13" s="216"/>
      <c r="BH13" s="216"/>
      <c r="BI13" s="216"/>
      <c r="BJ13" s="216"/>
      <c r="BK13" s="216"/>
      <c r="BL13" s="216"/>
      <c r="BM13" s="216"/>
      <c r="BN13" s="216"/>
      <c r="BO13" s="216"/>
      <c r="BP13" s="216"/>
      <c r="BQ13" s="216"/>
      <c r="BR13" s="216"/>
      <c r="BS13" s="216"/>
      <c r="BT13" s="216"/>
      <c r="BU13" s="216"/>
      <c r="BV13" s="216"/>
      <c r="BW13" s="216"/>
      <c r="BX13" s="216"/>
      <c r="BY13" s="216"/>
      <c r="BZ13" s="216"/>
      <c r="CA13" s="216"/>
      <c r="CB13" s="216"/>
      <c r="CC13" s="216"/>
      <c r="CD13" s="216"/>
      <c r="CE13" s="216"/>
      <c r="CF13" s="216"/>
      <c r="CG13" s="216"/>
      <c r="CH13" s="216"/>
      <c r="CI13" s="216"/>
      <c r="CJ13" s="216"/>
      <c r="CK13" s="216"/>
      <c r="CL13" s="216"/>
      <c r="CM13" s="216"/>
    </row>
    <row r="14" spans="1:91" s="217" customFormat="1">
      <c r="A14" s="232"/>
      <c r="B14" s="210"/>
      <c r="C14" s="210"/>
      <c r="D14" s="210"/>
      <c r="E14" s="211"/>
      <c r="F14" s="221"/>
      <c r="G14" s="222"/>
      <c r="H14" s="222"/>
      <c r="I14" s="222"/>
      <c r="J14" s="222"/>
      <c r="K14" s="222"/>
      <c r="L14" s="222"/>
      <c r="M14" s="222"/>
      <c r="N14" s="222"/>
      <c r="O14" s="222"/>
      <c r="P14" s="222"/>
      <c r="Q14" s="223"/>
      <c r="R14" s="227">
        <f t="shared" si="8"/>
        <v>0</v>
      </c>
      <c r="S14" s="221"/>
      <c r="T14" s="222"/>
      <c r="U14" s="222"/>
      <c r="V14" s="222"/>
      <c r="W14" s="222"/>
      <c r="X14" s="222"/>
      <c r="Y14" s="222"/>
      <c r="Z14" s="222"/>
      <c r="AA14" s="222"/>
      <c r="AB14" s="222"/>
      <c r="AC14" s="222"/>
      <c r="AD14" s="223"/>
      <c r="AE14" s="227">
        <f t="shared" si="9"/>
        <v>0</v>
      </c>
      <c r="AF14" s="221"/>
      <c r="AG14" s="222"/>
      <c r="AH14" s="222"/>
      <c r="AI14" s="222"/>
      <c r="AJ14" s="222"/>
      <c r="AK14" s="222"/>
      <c r="AL14" s="222"/>
      <c r="AM14" s="222"/>
      <c r="AN14" s="222"/>
      <c r="AO14" s="222"/>
      <c r="AP14" s="222"/>
      <c r="AQ14" s="223"/>
      <c r="AR14" s="227">
        <f t="shared" si="10"/>
        <v>0</v>
      </c>
      <c r="AS14" s="221"/>
      <c r="AT14" s="222"/>
      <c r="AU14" s="222"/>
      <c r="AV14" s="222"/>
      <c r="AW14" s="222"/>
      <c r="AX14" s="222"/>
      <c r="AY14" s="222"/>
      <c r="AZ14" s="222"/>
      <c r="BA14" s="222"/>
      <c r="BB14" s="222"/>
      <c r="BC14" s="222"/>
      <c r="BD14" s="223"/>
      <c r="BE14" s="229">
        <f t="shared" si="11"/>
        <v>0</v>
      </c>
      <c r="BF14" s="216"/>
      <c r="BG14" s="216"/>
      <c r="BH14" s="216"/>
      <c r="BI14" s="216"/>
      <c r="BJ14" s="216"/>
      <c r="BK14" s="216"/>
      <c r="BL14" s="216"/>
      <c r="BM14" s="216"/>
      <c r="BN14" s="216"/>
      <c r="BO14" s="216"/>
      <c r="BP14" s="216"/>
      <c r="BQ14" s="216"/>
      <c r="BR14" s="216"/>
      <c r="BS14" s="216"/>
      <c r="BT14" s="216"/>
      <c r="BU14" s="216"/>
      <c r="BV14" s="216"/>
      <c r="BW14" s="216"/>
      <c r="BX14" s="216"/>
      <c r="BY14" s="216"/>
      <c r="BZ14" s="216"/>
      <c r="CA14" s="216"/>
      <c r="CB14" s="216"/>
      <c r="CC14" s="216"/>
      <c r="CD14" s="216"/>
      <c r="CE14" s="216"/>
      <c r="CF14" s="216"/>
      <c r="CG14" s="216"/>
      <c r="CH14" s="216"/>
      <c r="CI14" s="216"/>
      <c r="CJ14" s="216"/>
      <c r="CK14" s="216"/>
      <c r="CL14" s="216"/>
      <c r="CM14" s="216"/>
    </row>
    <row r="15" spans="1:91" s="217" customFormat="1">
      <c r="A15" s="232"/>
      <c r="B15" s="210"/>
      <c r="C15" s="210"/>
      <c r="D15" s="210"/>
      <c r="E15" s="211"/>
      <c r="F15" s="221"/>
      <c r="G15" s="222"/>
      <c r="H15" s="222"/>
      <c r="I15" s="222"/>
      <c r="J15" s="222"/>
      <c r="K15" s="222"/>
      <c r="L15" s="222"/>
      <c r="M15" s="222"/>
      <c r="N15" s="222"/>
      <c r="O15" s="222"/>
      <c r="P15" s="222"/>
      <c r="Q15" s="223"/>
      <c r="R15" s="227">
        <f t="shared" si="8"/>
        <v>0</v>
      </c>
      <c r="S15" s="221"/>
      <c r="T15" s="222"/>
      <c r="U15" s="222"/>
      <c r="V15" s="222"/>
      <c r="W15" s="222"/>
      <c r="X15" s="222"/>
      <c r="Y15" s="222"/>
      <c r="Z15" s="222"/>
      <c r="AA15" s="222"/>
      <c r="AB15" s="222"/>
      <c r="AC15" s="222"/>
      <c r="AD15" s="223"/>
      <c r="AE15" s="227">
        <f t="shared" si="9"/>
        <v>0</v>
      </c>
      <c r="AF15" s="221"/>
      <c r="AG15" s="222"/>
      <c r="AH15" s="222"/>
      <c r="AI15" s="222"/>
      <c r="AJ15" s="222"/>
      <c r="AK15" s="222"/>
      <c r="AL15" s="222"/>
      <c r="AM15" s="222"/>
      <c r="AN15" s="222"/>
      <c r="AO15" s="222"/>
      <c r="AP15" s="222"/>
      <c r="AQ15" s="223"/>
      <c r="AR15" s="227">
        <f t="shared" si="10"/>
        <v>0</v>
      </c>
      <c r="AS15" s="221"/>
      <c r="AT15" s="222"/>
      <c r="AU15" s="222"/>
      <c r="AV15" s="222"/>
      <c r="AW15" s="222"/>
      <c r="AX15" s="222"/>
      <c r="AY15" s="222"/>
      <c r="AZ15" s="222"/>
      <c r="BA15" s="222"/>
      <c r="BB15" s="222"/>
      <c r="BC15" s="222"/>
      <c r="BD15" s="223"/>
      <c r="BE15" s="229">
        <f t="shared" si="11"/>
        <v>0</v>
      </c>
      <c r="BF15" s="216"/>
      <c r="BG15" s="216"/>
      <c r="BH15" s="216"/>
      <c r="BI15" s="216"/>
      <c r="BJ15" s="216"/>
      <c r="BK15" s="216"/>
      <c r="BL15" s="216"/>
      <c r="BM15" s="216"/>
      <c r="BN15" s="216"/>
      <c r="BO15" s="216"/>
      <c r="BP15" s="216"/>
      <c r="BQ15" s="216"/>
      <c r="BR15" s="216"/>
      <c r="BS15" s="216"/>
      <c r="BT15" s="216"/>
      <c r="BU15" s="216"/>
      <c r="BV15" s="216"/>
      <c r="BW15" s="216"/>
      <c r="BX15" s="216"/>
      <c r="BY15" s="216"/>
      <c r="BZ15" s="216"/>
      <c r="CA15" s="216"/>
      <c r="CB15" s="216"/>
      <c r="CC15" s="216"/>
      <c r="CD15" s="216"/>
      <c r="CE15" s="216"/>
      <c r="CF15" s="216"/>
      <c r="CG15" s="216"/>
      <c r="CH15" s="216"/>
      <c r="CI15" s="216"/>
      <c r="CJ15" s="216"/>
      <c r="CK15" s="216"/>
      <c r="CL15" s="216"/>
      <c r="CM15" s="216"/>
    </row>
    <row r="16" spans="1:91" s="217" customFormat="1">
      <c r="A16" s="232"/>
      <c r="B16" s="210"/>
      <c r="C16" s="210"/>
      <c r="D16" s="210"/>
      <c r="E16" s="211"/>
      <c r="F16" s="221"/>
      <c r="G16" s="222"/>
      <c r="H16" s="222"/>
      <c r="I16" s="222"/>
      <c r="J16" s="222"/>
      <c r="K16" s="222"/>
      <c r="L16" s="222"/>
      <c r="M16" s="222"/>
      <c r="N16" s="222"/>
      <c r="O16" s="222"/>
      <c r="P16" s="222"/>
      <c r="Q16" s="223"/>
      <c r="R16" s="227">
        <f t="shared" si="8"/>
        <v>0</v>
      </c>
      <c r="S16" s="221"/>
      <c r="T16" s="222"/>
      <c r="U16" s="222"/>
      <c r="V16" s="222"/>
      <c r="W16" s="222"/>
      <c r="X16" s="222"/>
      <c r="Y16" s="222"/>
      <c r="Z16" s="222"/>
      <c r="AA16" s="222"/>
      <c r="AB16" s="222"/>
      <c r="AC16" s="222"/>
      <c r="AD16" s="223"/>
      <c r="AE16" s="227">
        <f t="shared" si="9"/>
        <v>0</v>
      </c>
      <c r="AF16" s="221"/>
      <c r="AG16" s="222"/>
      <c r="AH16" s="222"/>
      <c r="AI16" s="222"/>
      <c r="AJ16" s="222"/>
      <c r="AK16" s="222"/>
      <c r="AL16" s="222"/>
      <c r="AM16" s="222"/>
      <c r="AN16" s="222"/>
      <c r="AO16" s="222"/>
      <c r="AP16" s="222"/>
      <c r="AQ16" s="223"/>
      <c r="AR16" s="227">
        <f t="shared" si="10"/>
        <v>0</v>
      </c>
      <c r="AS16" s="221"/>
      <c r="AT16" s="222"/>
      <c r="AU16" s="222"/>
      <c r="AV16" s="222"/>
      <c r="AW16" s="222"/>
      <c r="AX16" s="222"/>
      <c r="AY16" s="222"/>
      <c r="AZ16" s="222"/>
      <c r="BA16" s="222"/>
      <c r="BB16" s="222"/>
      <c r="BC16" s="222"/>
      <c r="BD16" s="223"/>
      <c r="BE16" s="229">
        <f t="shared" si="11"/>
        <v>0</v>
      </c>
      <c r="BF16" s="216"/>
      <c r="BG16" s="216"/>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c r="CJ16" s="216"/>
      <c r="CK16" s="216"/>
      <c r="CL16" s="216"/>
      <c r="CM16" s="216"/>
    </row>
    <row r="17" spans="1:91" s="217" customFormat="1">
      <c r="A17" s="232"/>
      <c r="B17" s="210"/>
      <c r="C17" s="210"/>
      <c r="D17" s="210"/>
      <c r="E17" s="211"/>
      <c r="F17" s="221"/>
      <c r="G17" s="222"/>
      <c r="H17" s="222"/>
      <c r="I17" s="222"/>
      <c r="J17" s="222"/>
      <c r="K17" s="222"/>
      <c r="L17" s="222"/>
      <c r="M17" s="222"/>
      <c r="N17" s="222"/>
      <c r="O17" s="222"/>
      <c r="P17" s="222"/>
      <c r="Q17" s="223"/>
      <c r="R17" s="227">
        <f t="shared" si="8"/>
        <v>0</v>
      </c>
      <c r="S17" s="221"/>
      <c r="T17" s="222"/>
      <c r="U17" s="222"/>
      <c r="V17" s="222"/>
      <c r="W17" s="222"/>
      <c r="X17" s="222"/>
      <c r="Y17" s="222"/>
      <c r="Z17" s="222"/>
      <c r="AA17" s="222"/>
      <c r="AB17" s="222"/>
      <c r="AC17" s="222"/>
      <c r="AD17" s="223"/>
      <c r="AE17" s="227">
        <f t="shared" si="9"/>
        <v>0</v>
      </c>
      <c r="AF17" s="221"/>
      <c r="AG17" s="222"/>
      <c r="AH17" s="222"/>
      <c r="AI17" s="222"/>
      <c r="AJ17" s="222"/>
      <c r="AK17" s="222"/>
      <c r="AL17" s="222"/>
      <c r="AM17" s="222"/>
      <c r="AN17" s="222"/>
      <c r="AO17" s="222"/>
      <c r="AP17" s="222"/>
      <c r="AQ17" s="223"/>
      <c r="AR17" s="227">
        <f t="shared" si="10"/>
        <v>0</v>
      </c>
      <c r="AS17" s="221"/>
      <c r="AT17" s="222"/>
      <c r="AU17" s="222"/>
      <c r="AV17" s="222"/>
      <c r="AW17" s="222"/>
      <c r="AX17" s="222"/>
      <c r="AY17" s="222"/>
      <c r="AZ17" s="222"/>
      <c r="BA17" s="222"/>
      <c r="BB17" s="222"/>
      <c r="BC17" s="222"/>
      <c r="BD17" s="223"/>
      <c r="BE17" s="229">
        <f t="shared" si="11"/>
        <v>0</v>
      </c>
      <c r="BF17" s="216"/>
      <c r="BG17" s="216"/>
      <c r="BH17" s="216"/>
      <c r="BI17" s="216"/>
      <c r="BJ17" s="216"/>
      <c r="BK17" s="216"/>
      <c r="BL17" s="216"/>
      <c r="BM17" s="216"/>
      <c r="BN17" s="216"/>
      <c r="BO17" s="216"/>
      <c r="BP17" s="216"/>
      <c r="BQ17" s="216"/>
      <c r="BR17" s="216"/>
      <c r="BS17" s="216"/>
      <c r="BT17" s="216"/>
      <c r="BU17" s="216"/>
      <c r="BV17" s="216"/>
      <c r="BW17" s="216"/>
      <c r="BX17" s="216"/>
      <c r="BY17" s="216"/>
      <c r="BZ17" s="216"/>
      <c r="CA17" s="216"/>
      <c r="CB17" s="216"/>
      <c r="CC17" s="216"/>
      <c r="CD17" s="216"/>
      <c r="CE17" s="216"/>
      <c r="CF17" s="216"/>
      <c r="CG17" s="216"/>
      <c r="CH17" s="216"/>
      <c r="CI17" s="216"/>
      <c r="CJ17" s="216"/>
      <c r="CK17" s="216"/>
      <c r="CL17" s="216"/>
      <c r="CM17" s="216"/>
    </row>
    <row r="18" spans="1:91" s="217" customFormat="1">
      <c r="A18" s="232"/>
      <c r="B18" s="210"/>
      <c r="C18" s="210"/>
      <c r="D18" s="210"/>
      <c r="E18" s="211"/>
      <c r="F18" s="221"/>
      <c r="G18" s="222"/>
      <c r="H18" s="222"/>
      <c r="I18" s="222"/>
      <c r="J18" s="222"/>
      <c r="K18" s="222"/>
      <c r="L18" s="222"/>
      <c r="M18" s="222"/>
      <c r="N18" s="222"/>
      <c r="O18" s="222"/>
      <c r="P18" s="222"/>
      <c r="Q18" s="223"/>
      <c r="R18" s="227">
        <f t="shared" si="8"/>
        <v>0</v>
      </c>
      <c r="S18" s="221"/>
      <c r="T18" s="222"/>
      <c r="U18" s="222"/>
      <c r="V18" s="222"/>
      <c r="W18" s="222"/>
      <c r="X18" s="222"/>
      <c r="Y18" s="222"/>
      <c r="Z18" s="222"/>
      <c r="AA18" s="222"/>
      <c r="AB18" s="222"/>
      <c r="AC18" s="222"/>
      <c r="AD18" s="223"/>
      <c r="AE18" s="227">
        <f t="shared" si="9"/>
        <v>0</v>
      </c>
      <c r="AF18" s="221"/>
      <c r="AG18" s="222"/>
      <c r="AH18" s="222"/>
      <c r="AI18" s="222"/>
      <c r="AJ18" s="222"/>
      <c r="AK18" s="222"/>
      <c r="AL18" s="222"/>
      <c r="AM18" s="222"/>
      <c r="AN18" s="222"/>
      <c r="AO18" s="222"/>
      <c r="AP18" s="222"/>
      <c r="AQ18" s="223"/>
      <c r="AR18" s="227">
        <f t="shared" si="10"/>
        <v>0</v>
      </c>
      <c r="AS18" s="221"/>
      <c r="AT18" s="222"/>
      <c r="AU18" s="222"/>
      <c r="AV18" s="222"/>
      <c r="AW18" s="222"/>
      <c r="AX18" s="222"/>
      <c r="AY18" s="222"/>
      <c r="AZ18" s="222"/>
      <c r="BA18" s="222"/>
      <c r="BB18" s="222"/>
      <c r="BC18" s="222"/>
      <c r="BD18" s="223"/>
      <c r="BE18" s="229">
        <f t="shared" si="11"/>
        <v>0</v>
      </c>
      <c r="BF18" s="216"/>
      <c r="BG18" s="216"/>
      <c r="BH18" s="216"/>
      <c r="BI18" s="216"/>
      <c r="BJ18" s="216"/>
      <c r="BK18" s="216"/>
      <c r="BL18" s="216"/>
      <c r="BM18" s="216"/>
      <c r="BN18" s="216"/>
      <c r="BO18" s="216"/>
      <c r="BP18" s="216"/>
      <c r="BQ18" s="216"/>
      <c r="BR18" s="216"/>
      <c r="BS18" s="216"/>
      <c r="BT18" s="216"/>
      <c r="BU18" s="216"/>
      <c r="BV18" s="216"/>
      <c r="BW18" s="216"/>
      <c r="BX18" s="216"/>
      <c r="BY18" s="216"/>
      <c r="BZ18" s="216"/>
      <c r="CA18" s="216"/>
      <c r="CB18" s="216"/>
      <c r="CC18" s="216"/>
      <c r="CD18" s="216"/>
      <c r="CE18" s="216"/>
      <c r="CF18" s="216"/>
      <c r="CG18" s="216"/>
      <c r="CH18" s="216"/>
      <c r="CI18" s="216"/>
      <c r="CJ18" s="216"/>
      <c r="CK18" s="216"/>
      <c r="CL18" s="216"/>
      <c r="CM18" s="216"/>
    </row>
    <row r="19" spans="1:91" s="217" customFormat="1">
      <c r="A19" s="232"/>
      <c r="B19" s="210"/>
      <c r="C19" s="210"/>
      <c r="D19" s="210"/>
      <c r="E19" s="211"/>
      <c r="F19" s="221"/>
      <c r="G19" s="222"/>
      <c r="H19" s="222"/>
      <c r="I19" s="222"/>
      <c r="J19" s="222"/>
      <c r="K19" s="222"/>
      <c r="L19" s="222"/>
      <c r="M19" s="222"/>
      <c r="N19" s="222"/>
      <c r="O19" s="222"/>
      <c r="P19" s="222"/>
      <c r="Q19" s="223"/>
      <c r="R19" s="227">
        <f t="shared" si="8"/>
        <v>0</v>
      </c>
      <c r="S19" s="221"/>
      <c r="T19" s="222"/>
      <c r="U19" s="222"/>
      <c r="V19" s="222"/>
      <c r="W19" s="222"/>
      <c r="X19" s="222"/>
      <c r="Y19" s="222"/>
      <c r="Z19" s="222"/>
      <c r="AA19" s="222"/>
      <c r="AB19" s="222"/>
      <c r="AC19" s="222"/>
      <c r="AD19" s="223"/>
      <c r="AE19" s="227">
        <f t="shared" si="9"/>
        <v>0</v>
      </c>
      <c r="AF19" s="221"/>
      <c r="AG19" s="222"/>
      <c r="AH19" s="222"/>
      <c r="AI19" s="222"/>
      <c r="AJ19" s="222"/>
      <c r="AK19" s="222"/>
      <c r="AL19" s="222"/>
      <c r="AM19" s="222"/>
      <c r="AN19" s="222"/>
      <c r="AO19" s="222"/>
      <c r="AP19" s="222"/>
      <c r="AQ19" s="223"/>
      <c r="AR19" s="227">
        <f t="shared" si="10"/>
        <v>0</v>
      </c>
      <c r="AS19" s="221"/>
      <c r="AT19" s="222"/>
      <c r="AU19" s="222"/>
      <c r="AV19" s="222"/>
      <c r="AW19" s="222"/>
      <c r="AX19" s="222"/>
      <c r="AY19" s="222"/>
      <c r="AZ19" s="222"/>
      <c r="BA19" s="222"/>
      <c r="BB19" s="222"/>
      <c r="BC19" s="222"/>
      <c r="BD19" s="223"/>
      <c r="BE19" s="229">
        <f t="shared" si="11"/>
        <v>0</v>
      </c>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6"/>
      <c r="CC19" s="216"/>
      <c r="CD19" s="216"/>
      <c r="CE19" s="216"/>
      <c r="CF19" s="216"/>
      <c r="CG19" s="216"/>
      <c r="CH19" s="216"/>
      <c r="CI19" s="216"/>
      <c r="CJ19" s="216"/>
      <c r="CK19" s="216"/>
      <c r="CL19" s="216"/>
      <c r="CM19" s="216"/>
    </row>
    <row r="20" spans="1:91" s="217" customFormat="1">
      <c r="A20" s="232"/>
      <c r="B20" s="210"/>
      <c r="C20" s="210"/>
      <c r="D20" s="210"/>
      <c r="E20" s="211"/>
      <c r="F20" s="221"/>
      <c r="G20" s="222"/>
      <c r="H20" s="222"/>
      <c r="I20" s="222"/>
      <c r="J20" s="222"/>
      <c r="K20" s="222"/>
      <c r="L20" s="222"/>
      <c r="M20" s="222"/>
      <c r="N20" s="222"/>
      <c r="O20" s="222"/>
      <c r="P20" s="222"/>
      <c r="Q20" s="223"/>
      <c r="R20" s="227">
        <f t="shared" si="8"/>
        <v>0</v>
      </c>
      <c r="S20" s="221"/>
      <c r="T20" s="222"/>
      <c r="U20" s="222"/>
      <c r="V20" s="222"/>
      <c r="W20" s="222"/>
      <c r="X20" s="222"/>
      <c r="Y20" s="222"/>
      <c r="Z20" s="222"/>
      <c r="AA20" s="222"/>
      <c r="AB20" s="222"/>
      <c r="AC20" s="222"/>
      <c r="AD20" s="223"/>
      <c r="AE20" s="227">
        <f t="shared" si="9"/>
        <v>0</v>
      </c>
      <c r="AF20" s="221"/>
      <c r="AG20" s="222"/>
      <c r="AH20" s="222"/>
      <c r="AI20" s="222"/>
      <c r="AJ20" s="222"/>
      <c r="AK20" s="222"/>
      <c r="AL20" s="222"/>
      <c r="AM20" s="222"/>
      <c r="AN20" s="222"/>
      <c r="AO20" s="222"/>
      <c r="AP20" s="222"/>
      <c r="AQ20" s="223"/>
      <c r="AR20" s="227">
        <f t="shared" si="10"/>
        <v>0</v>
      </c>
      <c r="AS20" s="221"/>
      <c r="AT20" s="222"/>
      <c r="AU20" s="222"/>
      <c r="AV20" s="222"/>
      <c r="AW20" s="222"/>
      <c r="AX20" s="222"/>
      <c r="AY20" s="222"/>
      <c r="AZ20" s="222"/>
      <c r="BA20" s="222"/>
      <c r="BB20" s="222"/>
      <c r="BC20" s="222"/>
      <c r="BD20" s="223"/>
      <c r="BE20" s="229">
        <f t="shared" si="11"/>
        <v>0</v>
      </c>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6"/>
      <c r="CC20" s="216"/>
      <c r="CD20" s="216"/>
      <c r="CE20" s="216"/>
      <c r="CF20" s="216"/>
      <c r="CG20" s="216"/>
      <c r="CH20" s="216"/>
      <c r="CI20" s="216"/>
      <c r="CJ20" s="216"/>
      <c r="CK20" s="216"/>
      <c r="CL20" s="216"/>
      <c r="CM20" s="216"/>
    </row>
    <row r="21" spans="1:91" s="217" customFormat="1">
      <c r="A21" s="232"/>
      <c r="B21" s="210"/>
      <c r="C21" s="210"/>
      <c r="D21" s="210"/>
      <c r="E21" s="211"/>
      <c r="F21" s="221"/>
      <c r="G21" s="222"/>
      <c r="H21" s="222"/>
      <c r="I21" s="222"/>
      <c r="J21" s="222"/>
      <c r="K21" s="222"/>
      <c r="L21" s="222"/>
      <c r="M21" s="222"/>
      <c r="N21" s="222"/>
      <c r="O21" s="222"/>
      <c r="P21" s="222"/>
      <c r="Q21" s="223"/>
      <c r="R21" s="227">
        <f t="shared" si="8"/>
        <v>0</v>
      </c>
      <c r="S21" s="221"/>
      <c r="T21" s="222"/>
      <c r="U21" s="222"/>
      <c r="V21" s="222"/>
      <c r="W21" s="222"/>
      <c r="X21" s="222"/>
      <c r="Y21" s="222"/>
      <c r="Z21" s="222"/>
      <c r="AA21" s="222"/>
      <c r="AB21" s="222"/>
      <c r="AC21" s="222"/>
      <c r="AD21" s="223"/>
      <c r="AE21" s="227">
        <f t="shared" si="9"/>
        <v>0</v>
      </c>
      <c r="AF21" s="221"/>
      <c r="AG21" s="222"/>
      <c r="AH21" s="222"/>
      <c r="AI21" s="222"/>
      <c r="AJ21" s="222"/>
      <c r="AK21" s="222"/>
      <c r="AL21" s="222"/>
      <c r="AM21" s="222"/>
      <c r="AN21" s="222"/>
      <c r="AO21" s="222"/>
      <c r="AP21" s="222"/>
      <c r="AQ21" s="223"/>
      <c r="AR21" s="227">
        <f t="shared" si="10"/>
        <v>0</v>
      </c>
      <c r="AS21" s="221"/>
      <c r="AT21" s="222"/>
      <c r="AU21" s="222"/>
      <c r="AV21" s="222"/>
      <c r="AW21" s="222"/>
      <c r="AX21" s="222"/>
      <c r="AY21" s="222"/>
      <c r="AZ21" s="222"/>
      <c r="BA21" s="222"/>
      <c r="BB21" s="222"/>
      <c r="BC21" s="222"/>
      <c r="BD21" s="223"/>
      <c r="BE21" s="229">
        <f t="shared" si="11"/>
        <v>0</v>
      </c>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6"/>
      <c r="CC21" s="216"/>
      <c r="CD21" s="216"/>
      <c r="CE21" s="216"/>
      <c r="CF21" s="216"/>
      <c r="CG21" s="216"/>
      <c r="CH21" s="216"/>
      <c r="CI21" s="216"/>
      <c r="CJ21" s="216"/>
      <c r="CK21" s="216"/>
      <c r="CL21" s="216"/>
      <c r="CM21" s="216"/>
    </row>
    <row r="22" spans="1:91" s="217" customFormat="1">
      <c r="A22" s="232"/>
      <c r="B22" s="210"/>
      <c r="C22" s="210"/>
      <c r="D22" s="210"/>
      <c r="E22" s="211"/>
      <c r="F22" s="221"/>
      <c r="G22" s="222"/>
      <c r="H22" s="222"/>
      <c r="I22" s="222"/>
      <c r="J22" s="222"/>
      <c r="K22" s="222"/>
      <c r="L22" s="222"/>
      <c r="M22" s="222"/>
      <c r="N22" s="222"/>
      <c r="O22" s="222"/>
      <c r="P22" s="222"/>
      <c r="Q22" s="223"/>
      <c r="R22" s="227">
        <f t="shared" si="8"/>
        <v>0</v>
      </c>
      <c r="S22" s="221"/>
      <c r="T22" s="222"/>
      <c r="U22" s="222"/>
      <c r="V22" s="222"/>
      <c r="W22" s="222"/>
      <c r="X22" s="222"/>
      <c r="Y22" s="222"/>
      <c r="Z22" s="222"/>
      <c r="AA22" s="222"/>
      <c r="AB22" s="222"/>
      <c r="AC22" s="222"/>
      <c r="AD22" s="223"/>
      <c r="AE22" s="227">
        <f t="shared" si="9"/>
        <v>0</v>
      </c>
      <c r="AF22" s="221"/>
      <c r="AG22" s="222"/>
      <c r="AH22" s="222"/>
      <c r="AI22" s="222"/>
      <c r="AJ22" s="222"/>
      <c r="AK22" s="222"/>
      <c r="AL22" s="222"/>
      <c r="AM22" s="222"/>
      <c r="AN22" s="222"/>
      <c r="AO22" s="222"/>
      <c r="AP22" s="222"/>
      <c r="AQ22" s="223"/>
      <c r="AR22" s="227">
        <f t="shared" si="10"/>
        <v>0</v>
      </c>
      <c r="AS22" s="221"/>
      <c r="AT22" s="222"/>
      <c r="AU22" s="222"/>
      <c r="AV22" s="222"/>
      <c r="AW22" s="222"/>
      <c r="AX22" s="222"/>
      <c r="AY22" s="222"/>
      <c r="AZ22" s="222"/>
      <c r="BA22" s="222"/>
      <c r="BB22" s="222"/>
      <c r="BC22" s="222"/>
      <c r="BD22" s="223"/>
      <c r="BE22" s="229">
        <f t="shared" si="11"/>
        <v>0</v>
      </c>
      <c r="BF22" s="216"/>
      <c r="BG22" s="216"/>
      <c r="BH22" s="216"/>
      <c r="BI22" s="216"/>
      <c r="BJ22" s="216"/>
      <c r="BK22" s="216"/>
      <c r="BL22" s="216"/>
      <c r="BM22" s="216"/>
      <c r="BN22" s="216"/>
      <c r="BO22" s="216"/>
      <c r="BP22" s="216"/>
      <c r="BQ22" s="216"/>
      <c r="BR22" s="216"/>
      <c r="BS22" s="216"/>
      <c r="BT22" s="216"/>
      <c r="BU22" s="216"/>
      <c r="BV22" s="216"/>
      <c r="BW22" s="216"/>
      <c r="BX22" s="216"/>
      <c r="BY22" s="216"/>
      <c r="BZ22" s="216"/>
      <c r="CA22" s="216"/>
      <c r="CB22" s="216"/>
      <c r="CC22" s="216"/>
      <c r="CD22" s="216"/>
      <c r="CE22" s="216"/>
      <c r="CF22" s="216"/>
      <c r="CG22" s="216"/>
      <c r="CH22" s="216"/>
      <c r="CI22" s="216"/>
      <c r="CJ22" s="216"/>
      <c r="CK22" s="216"/>
      <c r="CL22" s="216"/>
      <c r="CM22" s="216"/>
    </row>
    <row r="23" spans="1:91" s="217" customFormat="1">
      <c r="A23" s="233"/>
      <c r="B23" s="212"/>
      <c r="C23" s="212"/>
      <c r="D23" s="212"/>
      <c r="E23" s="213"/>
      <c r="F23" s="224"/>
      <c r="G23" s="225"/>
      <c r="H23" s="225"/>
      <c r="I23" s="225"/>
      <c r="J23" s="225"/>
      <c r="K23" s="225"/>
      <c r="L23" s="225"/>
      <c r="M23" s="225"/>
      <c r="N23" s="225"/>
      <c r="O23" s="225"/>
      <c r="P23" s="225"/>
      <c r="Q23" s="226"/>
      <c r="R23" s="227">
        <f t="shared" si="8"/>
        <v>0</v>
      </c>
      <c r="S23" s="224"/>
      <c r="T23" s="225"/>
      <c r="U23" s="225"/>
      <c r="V23" s="225"/>
      <c r="W23" s="225"/>
      <c r="X23" s="225"/>
      <c r="Y23" s="225"/>
      <c r="Z23" s="225"/>
      <c r="AA23" s="225"/>
      <c r="AB23" s="225"/>
      <c r="AC23" s="225"/>
      <c r="AD23" s="226"/>
      <c r="AE23" s="227">
        <f t="shared" si="9"/>
        <v>0</v>
      </c>
      <c r="AF23" s="224"/>
      <c r="AG23" s="225"/>
      <c r="AH23" s="225"/>
      <c r="AI23" s="225"/>
      <c r="AJ23" s="225"/>
      <c r="AK23" s="225"/>
      <c r="AL23" s="225"/>
      <c r="AM23" s="225"/>
      <c r="AN23" s="225"/>
      <c r="AO23" s="225"/>
      <c r="AP23" s="225"/>
      <c r="AQ23" s="226"/>
      <c r="AR23" s="227">
        <f t="shared" si="10"/>
        <v>0</v>
      </c>
      <c r="AS23" s="224"/>
      <c r="AT23" s="225"/>
      <c r="AU23" s="225"/>
      <c r="AV23" s="225"/>
      <c r="AW23" s="225"/>
      <c r="AX23" s="225"/>
      <c r="AY23" s="225"/>
      <c r="AZ23" s="225"/>
      <c r="BA23" s="225"/>
      <c r="BB23" s="225"/>
      <c r="BC23" s="225"/>
      <c r="BD23" s="226"/>
      <c r="BE23" s="230">
        <f t="shared" si="11"/>
        <v>0</v>
      </c>
      <c r="BF23" s="216"/>
      <c r="BG23" s="216"/>
      <c r="BH23" s="216"/>
      <c r="BI23" s="216"/>
      <c r="BJ23" s="216"/>
      <c r="BK23" s="216"/>
      <c r="BL23" s="216"/>
      <c r="BM23" s="216"/>
      <c r="BN23" s="216"/>
      <c r="BO23" s="216"/>
      <c r="BP23" s="216"/>
      <c r="BQ23" s="216"/>
      <c r="BR23" s="216"/>
      <c r="BS23" s="216"/>
      <c r="BT23" s="216"/>
      <c r="BU23" s="216"/>
      <c r="BV23" s="216"/>
      <c r="BW23" s="216"/>
      <c r="BX23" s="216"/>
      <c r="BY23" s="216"/>
      <c r="BZ23" s="216"/>
      <c r="CA23" s="216"/>
      <c r="CB23" s="216"/>
      <c r="CC23" s="216"/>
      <c r="CD23" s="216"/>
      <c r="CE23" s="216"/>
      <c r="CF23" s="216"/>
      <c r="CG23" s="216"/>
      <c r="CH23" s="216"/>
      <c r="CI23" s="216"/>
      <c r="CJ23" s="216"/>
      <c r="CK23" s="216"/>
      <c r="CL23" s="216"/>
      <c r="CM23" s="216"/>
    </row>
    <row r="24" spans="1:91" s="1" customFormat="1" ht="13.5" collapsed="1" thickBot="1">
      <c r="F24" s="6">
        <f>SUM(F4:F23)</f>
        <v>0</v>
      </c>
      <c r="G24" s="6">
        <f t="shared" ref="G24:BE24" si="12">SUM(G4:G23)</f>
        <v>0</v>
      </c>
      <c r="H24" s="6">
        <f t="shared" si="12"/>
        <v>0</v>
      </c>
      <c r="I24" s="6">
        <f t="shared" si="12"/>
        <v>0</v>
      </c>
      <c r="J24" s="6">
        <f t="shared" si="12"/>
        <v>0</v>
      </c>
      <c r="K24" s="6">
        <f t="shared" si="12"/>
        <v>0</v>
      </c>
      <c r="L24" s="6">
        <f t="shared" si="12"/>
        <v>0</v>
      </c>
      <c r="M24" s="6">
        <f t="shared" si="12"/>
        <v>0</v>
      </c>
      <c r="N24" s="6">
        <f t="shared" si="12"/>
        <v>0</v>
      </c>
      <c r="O24" s="6">
        <f t="shared" si="12"/>
        <v>0</v>
      </c>
      <c r="P24" s="6">
        <f t="shared" si="12"/>
        <v>0</v>
      </c>
      <c r="Q24" s="6">
        <f t="shared" si="12"/>
        <v>0</v>
      </c>
      <c r="R24" s="7">
        <f>SUM(R4:R23)</f>
        <v>0</v>
      </c>
      <c r="S24" s="6">
        <f t="shared" si="12"/>
        <v>0</v>
      </c>
      <c r="T24" s="6">
        <f t="shared" si="12"/>
        <v>0</v>
      </c>
      <c r="U24" s="6">
        <f t="shared" si="12"/>
        <v>0</v>
      </c>
      <c r="V24" s="6">
        <f t="shared" si="12"/>
        <v>0</v>
      </c>
      <c r="W24" s="6">
        <f t="shared" si="12"/>
        <v>0</v>
      </c>
      <c r="X24" s="6">
        <f t="shared" si="12"/>
        <v>0</v>
      </c>
      <c r="Y24" s="6">
        <f t="shared" si="12"/>
        <v>0</v>
      </c>
      <c r="Z24" s="6">
        <f t="shared" si="12"/>
        <v>0</v>
      </c>
      <c r="AA24" s="6">
        <f t="shared" si="12"/>
        <v>0</v>
      </c>
      <c r="AB24" s="6">
        <f t="shared" si="12"/>
        <v>0</v>
      </c>
      <c r="AC24" s="6">
        <f t="shared" si="12"/>
        <v>0</v>
      </c>
      <c r="AD24" s="6">
        <f t="shared" si="12"/>
        <v>0</v>
      </c>
      <c r="AE24" s="7">
        <f t="shared" si="12"/>
        <v>0</v>
      </c>
      <c r="AF24" s="6">
        <f t="shared" si="12"/>
        <v>0</v>
      </c>
      <c r="AG24" s="6">
        <f t="shared" si="12"/>
        <v>0</v>
      </c>
      <c r="AH24" s="6">
        <f t="shared" si="12"/>
        <v>0</v>
      </c>
      <c r="AI24" s="6">
        <f t="shared" si="12"/>
        <v>0</v>
      </c>
      <c r="AJ24" s="6">
        <f t="shared" si="12"/>
        <v>0</v>
      </c>
      <c r="AK24" s="6">
        <f t="shared" si="12"/>
        <v>0</v>
      </c>
      <c r="AL24" s="6">
        <f t="shared" si="12"/>
        <v>0</v>
      </c>
      <c r="AM24" s="6">
        <f t="shared" si="12"/>
        <v>0</v>
      </c>
      <c r="AN24" s="6">
        <f t="shared" si="12"/>
        <v>0</v>
      </c>
      <c r="AO24" s="6">
        <f t="shared" si="12"/>
        <v>0</v>
      </c>
      <c r="AP24" s="6">
        <f t="shared" si="12"/>
        <v>0</v>
      </c>
      <c r="AQ24" s="6">
        <f t="shared" si="12"/>
        <v>0</v>
      </c>
      <c r="AR24" s="7">
        <f t="shared" si="12"/>
        <v>0</v>
      </c>
      <c r="AS24" s="6">
        <f t="shared" si="12"/>
        <v>0</v>
      </c>
      <c r="AT24" s="6">
        <f t="shared" si="12"/>
        <v>0</v>
      </c>
      <c r="AU24" s="6">
        <f t="shared" si="12"/>
        <v>0</v>
      </c>
      <c r="AV24" s="6">
        <f t="shared" si="12"/>
        <v>0</v>
      </c>
      <c r="AW24" s="6">
        <f t="shared" si="12"/>
        <v>0</v>
      </c>
      <c r="AX24" s="6">
        <f t="shared" si="12"/>
        <v>0</v>
      </c>
      <c r="AY24" s="6">
        <f t="shared" si="12"/>
        <v>0</v>
      </c>
      <c r="AZ24" s="6">
        <f t="shared" si="12"/>
        <v>0</v>
      </c>
      <c r="BA24" s="6">
        <f t="shared" si="12"/>
        <v>0</v>
      </c>
      <c r="BB24" s="6">
        <f t="shared" si="12"/>
        <v>0</v>
      </c>
      <c r="BC24" s="6">
        <f t="shared" si="12"/>
        <v>0</v>
      </c>
      <c r="BD24" s="6">
        <f t="shared" si="12"/>
        <v>0</v>
      </c>
      <c r="BE24" s="7">
        <f t="shared" si="12"/>
        <v>0</v>
      </c>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row>
    <row r="25" spans="1:91" s="1" customFormat="1" ht="12" customHeight="1" thickTop="1">
      <c r="A25" s="1">
        <f>+A4</f>
        <v>0</v>
      </c>
      <c r="B25" s="2"/>
      <c r="C25" s="2"/>
      <c r="D25" s="2"/>
      <c r="E25" s="2"/>
      <c r="F25" s="3">
        <f>+F4*$B4</f>
        <v>0</v>
      </c>
      <c r="G25" s="3">
        <f t="shared" ref="G25:Q25" si="13">+G4*$B4</f>
        <v>0</v>
      </c>
      <c r="H25" s="3">
        <f t="shared" si="13"/>
        <v>0</v>
      </c>
      <c r="I25" s="3">
        <f t="shared" si="13"/>
        <v>0</v>
      </c>
      <c r="J25" s="3">
        <f t="shared" si="13"/>
        <v>0</v>
      </c>
      <c r="K25" s="3">
        <f t="shared" si="13"/>
        <v>0</v>
      </c>
      <c r="L25" s="3">
        <f t="shared" si="13"/>
        <v>0</v>
      </c>
      <c r="M25" s="3">
        <f t="shared" si="13"/>
        <v>0</v>
      </c>
      <c r="N25" s="3">
        <f t="shared" si="13"/>
        <v>0</v>
      </c>
      <c r="O25" s="3">
        <f t="shared" si="13"/>
        <v>0</v>
      </c>
      <c r="P25" s="3">
        <f t="shared" si="13"/>
        <v>0</v>
      </c>
      <c r="Q25" s="3">
        <f t="shared" si="13"/>
        <v>0</v>
      </c>
      <c r="R25" s="4">
        <f>SUM(F25:Q25)</f>
        <v>0</v>
      </c>
      <c r="S25" s="3">
        <f>+S4*$C4</f>
        <v>0</v>
      </c>
      <c r="T25" s="3">
        <f t="shared" ref="T25:AD25" si="14">+T4*$C4</f>
        <v>0</v>
      </c>
      <c r="U25" s="3">
        <f t="shared" si="14"/>
        <v>0</v>
      </c>
      <c r="V25" s="3">
        <f t="shared" si="14"/>
        <v>0</v>
      </c>
      <c r="W25" s="3">
        <f t="shared" si="14"/>
        <v>0</v>
      </c>
      <c r="X25" s="3">
        <f t="shared" si="14"/>
        <v>0</v>
      </c>
      <c r="Y25" s="3">
        <f t="shared" si="14"/>
        <v>0</v>
      </c>
      <c r="Z25" s="3">
        <f t="shared" si="14"/>
        <v>0</v>
      </c>
      <c r="AA25" s="3">
        <f t="shared" si="14"/>
        <v>0</v>
      </c>
      <c r="AB25" s="3">
        <f t="shared" si="14"/>
        <v>0</v>
      </c>
      <c r="AC25" s="3">
        <f t="shared" si="14"/>
        <v>0</v>
      </c>
      <c r="AD25" s="3">
        <f t="shared" si="14"/>
        <v>0</v>
      </c>
      <c r="AE25" s="4">
        <f>SUM(S25:AD25)</f>
        <v>0</v>
      </c>
      <c r="AF25" s="3">
        <f>+AF4*$D4</f>
        <v>0</v>
      </c>
      <c r="AG25" s="3">
        <f t="shared" ref="AG25:AQ25" si="15">+AG4*$D4</f>
        <v>0</v>
      </c>
      <c r="AH25" s="3">
        <f t="shared" si="15"/>
        <v>0</v>
      </c>
      <c r="AI25" s="3">
        <f t="shared" si="15"/>
        <v>0</v>
      </c>
      <c r="AJ25" s="3">
        <f t="shared" si="15"/>
        <v>0</v>
      </c>
      <c r="AK25" s="3">
        <f t="shared" si="15"/>
        <v>0</v>
      </c>
      <c r="AL25" s="3">
        <f t="shared" si="15"/>
        <v>0</v>
      </c>
      <c r="AM25" s="3">
        <f t="shared" si="15"/>
        <v>0</v>
      </c>
      <c r="AN25" s="3">
        <f t="shared" si="15"/>
        <v>0</v>
      </c>
      <c r="AO25" s="3">
        <f t="shared" si="15"/>
        <v>0</v>
      </c>
      <c r="AP25" s="3">
        <f t="shared" si="15"/>
        <v>0</v>
      </c>
      <c r="AQ25" s="3">
        <f t="shared" si="15"/>
        <v>0</v>
      </c>
      <c r="AR25" s="4">
        <f>SUM(AF25:AQ25)</f>
        <v>0</v>
      </c>
      <c r="AS25" s="3">
        <f>+AS4*$E4</f>
        <v>0</v>
      </c>
      <c r="AT25" s="3">
        <f t="shared" ref="AT25:BD25" si="16">+AT4*$E4</f>
        <v>0</v>
      </c>
      <c r="AU25" s="3">
        <f t="shared" si="16"/>
        <v>0</v>
      </c>
      <c r="AV25" s="3">
        <f t="shared" si="16"/>
        <v>0</v>
      </c>
      <c r="AW25" s="3">
        <f t="shared" si="16"/>
        <v>0</v>
      </c>
      <c r="AX25" s="3">
        <f t="shared" si="16"/>
        <v>0</v>
      </c>
      <c r="AY25" s="3">
        <f t="shared" si="16"/>
        <v>0</v>
      </c>
      <c r="AZ25" s="3">
        <f t="shared" si="16"/>
        <v>0</v>
      </c>
      <c r="BA25" s="3">
        <f t="shared" si="16"/>
        <v>0</v>
      </c>
      <c r="BB25" s="3">
        <f t="shared" si="16"/>
        <v>0</v>
      </c>
      <c r="BC25" s="3">
        <f t="shared" si="16"/>
        <v>0</v>
      </c>
      <c r="BD25" s="3">
        <f t="shared" si="16"/>
        <v>0</v>
      </c>
      <c r="BE25" s="4">
        <f>SUM(AS25:BD25)</f>
        <v>0</v>
      </c>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row>
    <row r="26" spans="1:91" s="1" customFormat="1">
      <c r="A26" s="1">
        <f>+A5</f>
        <v>0</v>
      </c>
      <c r="B26" s="2"/>
      <c r="C26" s="2"/>
      <c r="D26" s="2"/>
      <c r="E26" s="2"/>
      <c r="F26" s="3">
        <f t="shared" ref="F26:Q26" si="17">+F5*$B5</f>
        <v>0</v>
      </c>
      <c r="G26" s="3">
        <f t="shared" si="17"/>
        <v>0</v>
      </c>
      <c r="H26" s="3">
        <f t="shared" si="17"/>
        <v>0</v>
      </c>
      <c r="I26" s="3">
        <f t="shared" si="17"/>
        <v>0</v>
      </c>
      <c r="J26" s="3">
        <f t="shared" si="17"/>
        <v>0</v>
      </c>
      <c r="K26" s="3">
        <f t="shared" si="17"/>
        <v>0</v>
      </c>
      <c r="L26" s="3">
        <f t="shared" si="17"/>
        <v>0</v>
      </c>
      <c r="M26" s="3">
        <f t="shared" si="17"/>
        <v>0</v>
      </c>
      <c r="N26" s="3">
        <f t="shared" si="17"/>
        <v>0</v>
      </c>
      <c r="O26" s="3">
        <f t="shared" si="17"/>
        <v>0</v>
      </c>
      <c r="P26" s="3">
        <f t="shared" si="17"/>
        <v>0</v>
      </c>
      <c r="Q26" s="3">
        <f t="shared" si="17"/>
        <v>0</v>
      </c>
      <c r="R26" s="4">
        <f>SUM(F26:Q26)</f>
        <v>0</v>
      </c>
      <c r="S26" s="3">
        <f t="shared" ref="S26:AD26" si="18">+S5*$C5</f>
        <v>0</v>
      </c>
      <c r="T26" s="3">
        <f t="shared" si="18"/>
        <v>0</v>
      </c>
      <c r="U26" s="3">
        <f t="shared" si="18"/>
        <v>0</v>
      </c>
      <c r="V26" s="3">
        <f t="shared" si="18"/>
        <v>0</v>
      </c>
      <c r="W26" s="3">
        <f t="shared" si="18"/>
        <v>0</v>
      </c>
      <c r="X26" s="3">
        <f t="shared" si="18"/>
        <v>0</v>
      </c>
      <c r="Y26" s="3">
        <f t="shared" si="18"/>
        <v>0</v>
      </c>
      <c r="Z26" s="3">
        <f t="shared" si="18"/>
        <v>0</v>
      </c>
      <c r="AA26" s="3">
        <f t="shared" si="18"/>
        <v>0</v>
      </c>
      <c r="AB26" s="3">
        <f t="shared" si="18"/>
        <v>0</v>
      </c>
      <c r="AC26" s="3">
        <f t="shared" si="18"/>
        <v>0</v>
      </c>
      <c r="AD26" s="3">
        <f t="shared" si="18"/>
        <v>0</v>
      </c>
      <c r="AE26" s="4">
        <f>SUM(S26:AD26)</f>
        <v>0</v>
      </c>
      <c r="AF26" s="3">
        <f t="shared" ref="AF26:AQ26" si="19">+AF5*$D5</f>
        <v>0</v>
      </c>
      <c r="AG26" s="3">
        <f t="shared" si="19"/>
        <v>0</v>
      </c>
      <c r="AH26" s="3">
        <f t="shared" si="19"/>
        <v>0</v>
      </c>
      <c r="AI26" s="3">
        <f t="shared" si="19"/>
        <v>0</v>
      </c>
      <c r="AJ26" s="3">
        <f t="shared" si="19"/>
        <v>0</v>
      </c>
      <c r="AK26" s="3">
        <f t="shared" si="19"/>
        <v>0</v>
      </c>
      <c r="AL26" s="3">
        <f t="shared" si="19"/>
        <v>0</v>
      </c>
      <c r="AM26" s="3">
        <f t="shared" si="19"/>
        <v>0</v>
      </c>
      <c r="AN26" s="3">
        <f t="shared" si="19"/>
        <v>0</v>
      </c>
      <c r="AO26" s="3">
        <f t="shared" si="19"/>
        <v>0</v>
      </c>
      <c r="AP26" s="3">
        <f t="shared" si="19"/>
        <v>0</v>
      </c>
      <c r="AQ26" s="3">
        <f t="shared" si="19"/>
        <v>0</v>
      </c>
      <c r="AR26" s="4">
        <f>SUM(AF26:AQ26)</f>
        <v>0</v>
      </c>
      <c r="AS26" s="3">
        <f t="shared" ref="AS26:BD26" si="20">+AS5*$E5</f>
        <v>0</v>
      </c>
      <c r="AT26" s="3">
        <f t="shared" si="20"/>
        <v>0</v>
      </c>
      <c r="AU26" s="3">
        <f t="shared" si="20"/>
        <v>0</v>
      </c>
      <c r="AV26" s="3">
        <f t="shared" si="20"/>
        <v>0</v>
      </c>
      <c r="AW26" s="3">
        <f t="shared" si="20"/>
        <v>0</v>
      </c>
      <c r="AX26" s="3">
        <f t="shared" si="20"/>
        <v>0</v>
      </c>
      <c r="AY26" s="3">
        <f t="shared" si="20"/>
        <v>0</v>
      </c>
      <c r="AZ26" s="3">
        <f t="shared" si="20"/>
        <v>0</v>
      </c>
      <c r="BA26" s="3">
        <f t="shared" si="20"/>
        <v>0</v>
      </c>
      <c r="BB26" s="3">
        <f t="shared" si="20"/>
        <v>0</v>
      </c>
      <c r="BC26" s="3">
        <f t="shared" si="20"/>
        <v>0</v>
      </c>
      <c r="BD26" s="3">
        <f t="shared" si="20"/>
        <v>0</v>
      </c>
      <c r="BE26" s="4">
        <f>SUM(AS26:BD26)</f>
        <v>0</v>
      </c>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row>
    <row r="27" spans="1:91" s="1" customFormat="1">
      <c r="A27" s="1">
        <f t="shared" ref="A27:A44" si="21">+A6</f>
        <v>0</v>
      </c>
      <c r="B27" s="2"/>
      <c r="C27" s="2"/>
      <c r="D27" s="2"/>
      <c r="E27" s="2"/>
      <c r="F27" s="3">
        <f t="shared" ref="F27:Q27" si="22">+F6*$B6</f>
        <v>0</v>
      </c>
      <c r="G27" s="3">
        <f t="shared" si="22"/>
        <v>0</v>
      </c>
      <c r="H27" s="3">
        <f t="shared" si="22"/>
        <v>0</v>
      </c>
      <c r="I27" s="3">
        <f t="shared" si="22"/>
        <v>0</v>
      </c>
      <c r="J27" s="3">
        <f t="shared" si="22"/>
        <v>0</v>
      </c>
      <c r="K27" s="3">
        <f t="shared" si="22"/>
        <v>0</v>
      </c>
      <c r="L27" s="3">
        <f t="shared" si="22"/>
        <v>0</v>
      </c>
      <c r="M27" s="3">
        <f t="shared" si="22"/>
        <v>0</v>
      </c>
      <c r="N27" s="3">
        <f t="shared" si="22"/>
        <v>0</v>
      </c>
      <c r="O27" s="3">
        <f t="shared" si="22"/>
        <v>0</v>
      </c>
      <c r="P27" s="3">
        <f t="shared" si="22"/>
        <v>0</v>
      </c>
      <c r="Q27" s="3">
        <f t="shared" si="22"/>
        <v>0</v>
      </c>
      <c r="R27" s="4">
        <f t="shared" ref="R27:R44" si="23">SUM(F27:Q27)</f>
        <v>0</v>
      </c>
      <c r="S27" s="3">
        <f t="shared" ref="S27:AD27" si="24">+S6*$C6</f>
        <v>0</v>
      </c>
      <c r="T27" s="3">
        <f t="shared" si="24"/>
        <v>0</v>
      </c>
      <c r="U27" s="3">
        <f t="shared" si="24"/>
        <v>0</v>
      </c>
      <c r="V27" s="3">
        <f t="shared" si="24"/>
        <v>0</v>
      </c>
      <c r="W27" s="3">
        <f t="shared" si="24"/>
        <v>0</v>
      </c>
      <c r="X27" s="3">
        <f t="shared" si="24"/>
        <v>0</v>
      </c>
      <c r="Y27" s="3">
        <f t="shared" si="24"/>
        <v>0</v>
      </c>
      <c r="Z27" s="3">
        <f t="shared" si="24"/>
        <v>0</v>
      </c>
      <c r="AA27" s="3">
        <f t="shared" si="24"/>
        <v>0</v>
      </c>
      <c r="AB27" s="3">
        <f t="shared" si="24"/>
        <v>0</v>
      </c>
      <c r="AC27" s="3">
        <f t="shared" si="24"/>
        <v>0</v>
      </c>
      <c r="AD27" s="3">
        <f t="shared" si="24"/>
        <v>0</v>
      </c>
      <c r="AE27" s="4">
        <f t="shared" ref="AE27:AE44" si="25">SUM(S27:AD27)</f>
        <v>0</v>
      </c>
      <c r="AF27" s="3">
        <f t="shared" ref="AF27:AQ27" si="26">+AF6*$D6</f>
        <v>0</v>
      </c>
      <c r="AG27" s="3">
        <f t="shared" si="26"/>
        <v>0</v>
      </c>
      <c r="AH27" s="3">
        <f t="shared" si="26"/>
        <v>0</v>
      </c>
      <c r="AI27" s="3">
        <f t="shared" si="26"/>
        <v>0</v>
      </c>
      <c r="AJ27" s="3">
        <f t="shared" si="26"/>
        <v>0</v>
      </c>
      <c r="AK27" s="3">
        <f t="shared" si="26"/>
        <v>0</v>
      </c>
      <c r="AL27" s="3">
        <f t="shared" si="26"/>
        <v>0</v>
      </c>
      <c r="AM27" s="3">
        <f t="shared" si="26"/>
        <v>0</v>
      </c>
      <c r="AN27" s="3">
        <f t="shared" si="26"/>
        <v>0</v>
      </c>
      <c r="AO27" s="3">
        <f t="shared" si="26"/>
        <v>0</v>
      </c>
      <c r="AP27" s="3">
        <f t="shared" si="26"/>
        <v>0</v>
      </c>
      <c r="AQ27" s="3">
        <f t="shared" si="26"/>
        <v>0</v>
      </c>
      <c r="AR27" s="4">
        <f t="shared" ref="AR27:AR44" si="27">SUM(AF27:AQ27)</f>
        <v>0</v>
      </c>
      <c r="AS27" s="3">
        <f t="shared" ref="AS27:BD27" si="28">+AS6*$E6</f>
        <v>0</v>
      </c>
      <c r="AT27" s="3">
        <f t="shared" si="28"/>
        <v>0</v>
      </c>
      <c r="AU27" s="3">
        <f t="shared" si="28"/>
        <v>0</v>
      </c>
      <c r="AV27" s="3">
        <f t="shared" si="28"/>
        <v>0</v>
      </c>
      <c r="AW27" s="3">
        <f t="shared" si="28"/>
        <v>0</v>
      </c>
      <c r="AX27" s="3">
        <f t="shared" si="28"/>
        <v>0</v>
      </c>
      <c r="AY27" s="3">
        <f t="shared" si="28"/>
        <v>0</v>
      </c>
      <c r="AZ27" s="3">
        <f t="shared" si="28"/>
        <v>0</v>
      </c>
      <c r="BA27" s="3">
        <f t="shared" si="28"/>
        <v>0</v>
      </c>
      <c r="BB27" s="3">
        <f t="shared" si="28"/>
        <v>0</v>
      </c>
      <c r="BC27" s="3">
        <f t="shared" si="28"/>
        <v>0</v>
      </c>
      <c r="BD27" s="3">
        <f t="shared" si="28"/>
        <v>0</v>
      </c>
      <c r="BE27" s="4">
        <f t="shared" ref="BE27:BE44" si="29">SUM(AS27:BD27)</f>
        <v>0</v>
      </c>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row>
    <row r="28" spans="1:91" s="1" customFormat="1">
      <c r="A28" s="1">
        <f t="shared" si="21"/>
        <v>0</v>
      </c>
      <c r="B28" s="2"/>
      <c r="C28" s="2"/>
      <c r="D28" s="2"/>
      <c r="E28" s="2"/>
      <c r="F28" s="3">
        <f t="shared" ref="F28:Q28" si="30">+F7*$B7</f>
        <v>0</v>
      </c>
      <c r="G28" s="3">
        <f t="shared" si="30"/>
        <v>0</v>
      </c>
      <c r="H28" s="3">
        <f t="shared" si="30"/>
        <v>0</v>
      </c>
      <c r="I28" s="3">
        <f t="shared" si="30"/>
        <v>0</v>
      </c>
      <c r="J28" s="3">
        <f t="shared" si="30"/>
        <v>0</v>
      </c>
      <c r="K28" s="3">
        <f t="shared" si="30"/>
        <v>0</v>
      </c>
      <c r="L28" s="3">
        <f t="shared" si="30"/>
        <v>0</v>
      </c>
      <c r="M28" s="3">
        <f t="shared" si="30"/>
        <v>0</v>
      </c>
      <c r="N28" s="3">
        <f t="shared" si="30"/>
        <v>0</v>
      </c>
      <c r="O28" s="3">
        <f t="shared" si="30"/>
        <v>0</v>
      </c>
      <c r="P28" s="3">
        <f t="shared" si="30"/>
        <v>0</v>
      </c>
      <c r="Q28" s="3">
        <f t="shared" si="30"/>
        <v>0</v>
      </c>
      <c r="R28" s="4">
        <f t="shared" si="23"/>
        <v>0</v>
      </c>
      <c r="S28" s="3">
        <f t="shared" ref="S28:AD28" si="31">+S7*$C7</f>
        <v>0</v>
      </c>
      <c r="T28" s="3">
        <f t="shared" si="31"/>
        <v>0</v>
      </c>
      <c r="U28" s="3">
        <f t="shared" si="31"/>
        <v>0</v>
      </c>
      <c r="V28" s="3">
        <f t="shared" si="31"/>
        <v>0</v>
      </c>
      <c r="W28" s="3">
        <f t="shared" si="31"/>
        <v>0</v>
      </c>
      <c r="X28" s="3">
        <f t="shared" si="31"/>
        <v>0</v>
      </c>
      <c r="Y28" s="3">
        <f t="shared" si="31"/>
        <v>0</v>
      </c>
      <c r="Z28" s="3">
        <f t="shared" si="31"/>
        <v>0</v>
      </c>
      <c r="AA28" s="3">
        <f t="shared" si="31"/>
        <v>0</v>
      </c>
      <c r="AB28" s="3">
        <f t="shared" si="31"/>
        <v>0</v>
      </c>
      <c r="AC28" s="3">
        <f t="shared" si="31"/>
        <v>0</v>
      </c>
      <c r="AD28" s="3">
        <f t="shared" si="31"/>
        <v>0</v>
      </c>
      <c r="AE28" s="4">
        <f t="shared" si="25"/>
        <v>0</v>
      </c>
      <c r="AF28" s="3">
        <f t="shared" ref="AF28:AQ28" si="32">+AF7*$D7</f>
        <v>0</v>
      </c>
      <c r="AG28" s="3">
        <f t="shared" si="32"/>
        <v>0</v>
      </c>
      <c r="AH28" s="3">
        <f t="shared" si="32"/>
        <v>0</v>
      </c>
      <c r="AI28" s="3">
        <f t="shared" si="32"/>
        <v>0</v>
      </c>
      <c r="AJ28" s="3">
        <f t="shared" si="32"/>
        <v>0</v>
      </c>
      <c r="AK28" s="3">
        <f t="shared" si="32"/>
        <v>0</v>
      </c>
      <c r="AL28" s="3">
        <f t="shared" si="32"/>
        <v>0</v>
      </c>
      <c r="AM28" s="3">
        <f t="shared" si="32"/>
        <v>0</v>
      </c>
      <c r="AN28" s="3">
        <f t="shared" si="32"/>
        <v>0</v>
      </c>
      <c r="AO28" s="3">
        <f t="shared" si="32"/>
        <v>0</v>
      </c>
      <c r="AP28" s="3">
        <f t="shared" si="32"/>
        <v>0</v>
      </c>
      <c r="AQ28" s="3">
        <f t="shared" si="32"/>
        <v>0</v>
      </c>
      <c r="AR28" s="4">
        <f t="shared" si="27"/>
        <v>0</v>
      </c>
      <c r="AS28" s="3">
        <f t="shared" ref="AS28:BD28" si="33">+AS7*$E7</f>
        <v>0</v>
      </c>
      <c r="AT28" s="3">
        <f t="shared" si="33"/>
        <v>0</v>
      </c>
      <c r="AU28" s="3">
        <f t="shared" si="33"/>
        <v>0</v>
      </c>
      <c r="AV28" s="3">
        <f t="shared" si="33"/>
        <v>0</v>
      </c>
      <c r="AW28" s="3">
        <f t="shared" si="33"/>
        <v>0</v>
      </c>
      <c r="AX28" s="3">
        <f t="shared" si="33"/>
        <v>0</v>
      </c>
      <c r="AY28" s="3">
        <f t="shared" si="33"/>
        <v>0</v>
      </c>
      <c r="AZ28" s="3">
        <f t="shared" si="33"/>
        <v>0</v>
      </c>
      <c r="BA28" s="3">
        <f t="shared" si="33"/>
        <v>0</v>
      </c>
      <c r="BB28" s="3">
        <f t="shared" si="33"/>
        <v>0</v>
      </c>
      <c r="BC28" s="3">
        <f t="shared" si="33"/>
        <v>0</v>
      </c>
      <c r="BD28" s="3">
        <f t="shared" si="33"/>
        <v>0</v>
      </c>
      <c r="BE28" s="4">
        <f t="shared" si="29"/>
        <v>0</v>
      </c>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row>
    <row r="29" spans="1:91" s="1" customFormat="1">
      <c r="A29" s="1">
        <f t="shared" si="21"/>
        <v>0</v>
      </c>
      <c r="B29" s="2"/>
      <c r="C29" s="2"/>
      <c r="D29" s="2"/>
      <c r="E29" s="2"/>
      <c r="F29" s="3">
        <f t="shared" ref="F29:Q29" si="34">+F8*$B8</f>
        <v>0</v>
      </c>
      <c r="G29" s="3">
        <f t="shared" si="34"/>
        <v>0</v>
      </c>
      <c r="H29" s="3">
        <f t="shared" si="34"/>
        <v>0</v>
      </c>
      <c r="I29" s="3">
        <f t="shared" si="34"/>
        <v>0</v>
      </c>
      <c r="J29" s="3">
        <f t="shared" si="34"/>
        <v>0</v>
      </c>
      <c r="K29" s="3">
        <f t="shared" si="34"/>
        <v>0</v>
      </c>
      <c r="L29" s="3">
        <f t="shared" si="34"/>
        <v>0</v>
      </c>
      <c r="M29" s="3">
        <f t="shared" si="34"/>
        <v>0</v>
      </c>
      <c r="N29" s="3">
        <f t="shared" si="34"/>
        <v>0</v>
      </c>
      <c r="O29" s="3">
        <f t="shared" si="34"/>
        <v>0</v>
      </c>
      <c r="P29" s="3">
        <f t="shared" si="34"/>
        <v>0</v>
      </c>
      <c r="Q29" s="3">
        <f t="shared" si="34"/>
        <v>0</v>
      </c>
      <c r="R29" s="4">
        <f t="shared" si="23"/>
        <v>0</v>
      </c>
      <c r="S29" s="3">
        <f t="shared" ref="S29:AD29" si="35">+S8*$C8</f>
        <v>0</v>
      </c>
      <c r="T29" s="3">
        <f t="shared" si="35"/>
        <v>0</v>
      </c>
      <c r="U29" s="3">
        <f t="shared" si="35"/>
        <v>0</v>
      </c>
      <c r="V29" s="3">
        <f t="shared" si="35"/>
        <v>0</v>
      </c>
      <c r="W29" s="3">
        <f t="shared" si="35"/>
        <v>0</v>
      </c>
      <c r="X29" s="3">
        <f t="shared" si="35"/>
        <v>0</v>
      </c>
      <c r="Y29" s="3">
        <f t="shared" si="35"/>
        <v>0</v>
      </c>
      <c r="Z29" s="3">
        <f t="shared" si="35"/>
        <v>0</v>
      </c>
      <c r="AA29" s="3">
        <f t="shared" si="35"/>
        <v>0</v>
      </c>
      <c r="AB29" s="3">
        <f t="shared" si="35"/>
        <v>0</v>
      </c>
      <c r="AC29" s="3">
        <f t="shared" si="35"/>
        <v>0</v>
      </c>
      <c r="AD29" s="3">
        <f t="shared" si="35"/>
        <v>0</v>
      </c>
      <c r="AE29" s="4">
        <f t="shared" si="25"/>
        <v>0</v>
      </c>
      <c r="AF29" s="3">
        <f t="shared" ref="AF29:AQ29" si="36">+AF8*$D8</f>
        <v>0</v>
      </c>
      <c r="AG29" s="3">
        <f t="shared" si="36"/>
        <v>0</v>
      </c>
      <c r="AH29" s="3">
        <f t="shared" si="36"/>
        <v>0</v>
      </c>
      <c r="AI29" s="3">
        <f t="shared" si="36"/>
        <v>0</v>
      </c>
      <c r="AJ29" s="3">
        <f t="shared" si="36"/>
        <v>0</v>
      </c>
      <c r="AK29" s="3">
        <f t="shared" si="36"/>
        <v>0</v>
      </c>
      <c r="AL29" s="3">
        <f t="shared" si="36"/>
        <v>0</v>
      </c>
      <c r="AM29" s="3">
        <f t="shared" si="36"/>
        <v>0</v>
      </c>
      <c r="AN29" s="3">
        <f t="shared" si="36"/>
        <v>0</v>
      </c>
      <c r="AO29" s="3">
        <f t="shared" si="36"/>
        <v>0</v>
      </c>
      <c r="AP29" s="3">
        <f t="shared" si="36"/>
        <v>0</v>
      </c>
      <c r="AQ29" s="3">
        <f t="shared" si="36"/>
        <v>0</v>
      </c>
      <c r="AR29" s="4">
        <f t="shared" si="27"/>
        <v>0</v>
      </c>
      <c r="AS29" s="3">
        <f t="shared" ref="AS29:BD29" si="37">+AS8*$E8</f>
        <v>0</v>
      </c>
      <c r="AT29" s="3">
        <f t="shared" si="37"/>
        <v>0</v>
      </c>
      <c r="AU29" s="3">
        <f t="shared" si="37"/>
        <v>0</v>
      </c>
      <c r="AV29" s="3">
        <f t="shared" si="37"/>
        <v>0</v>
      </c>
      <c r="AW29" s="3">
        <f t="shared" si="37"/>
        <v>0</v>
      </c>
      <c r="AX29" s="3">
        <f t="shared" si="37"/>
        <v>0</v>
      </c>
      <c r="AY29" s="3">
        <f t="shared" si="37"/>
        <v>0</v>
      </c>
      <c r="AZ29" s="3">
        <f t="shared" si="37"/>
        <v>0</v>
      </c>
      <c r="BA29" s="3">
        <f t="shared" si="37"/>
        <v>0</v>
      </c>
      <c r="BB29" s="3">
        <f t="shared" si="37"/>
        <v>0</v>
      </c>
      <c r="BC29" s="3">
        <f t="shared" si="37"/>
        <v>0</v>
      </c>
      <c r="BD29" s="3">
        <f t="shared" si="37"/>
        <v>0</v>
      </c>
      <c r="BE29" s="4">
        <f t="shared" si="29"/>
        <v>0</v>
      </c>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row>
    <row r="30" spans="1:91" s="1" customFormat="1">
      <c r="A30" s="1">
        <f t="shared" si="21"/>
        <v>0</v>
      </c>
      <c r="B30" s="2"/>
      <c r="C30" s="2"/>
      <c r="D30" s="2"/>
      <c r="E30" s="2"/>
      <c r="F30" s="3">
        <f t="shared" ref="F30:Q30" si="38">+F9*$B9</f>
        <v>0</v>
      </c>
      <c r="G30" s="3">
        <f t="shared" si="38"/>
        <v>0</v>
      </c>
      <c r="H30" s="3">
        <f t="shared" si="38"/>
        <v>0</v>
      </c>
      <c r="I30" s="3">
        <f t="shared" si="38"/>
        <v>0</v>
      </c>
      <c r="J30" s="3">
        <f t="shared" si="38"/>
        <v>0</v>
      </c>
      <c r="K30" s="3">
        <f t="shared" si="38"/>
        <v>0</v>
      </c>
      <c r="L30" s="3">
        <f t="shared" si="38"/>
        <v>0</v>
      </c>
      <c r="M30" s="3">
        <f t="shared" si="38"/>
        <v>0</v>
      </c>
      <c r="N30" s="3">
        <f t="shared" si="38"/>
        <v>0</v>
      </c>
      <c r="O30" s="3">
        <f t="shared" si="38"/>
        <v>0</v>
      </c>
      <c r="P30" s="3">
        <f t="shared" si="38"/>
        <v>0</v>
      </c>
      <c r="Q30" s="3">
        <f t="shared" si="38"/>
        <v>0</v>
      </c>
      <c r="R30" s="4">
        <f t="shared" si="23"/>
        <v>0</v>
      </c>
      <c r="S30" s="3">
        <f t="shared" ref="S30:AD30" si="39">+S9*$C9</f>
        <v>0</v>
      </c>
      <c r="T30" s="3">
        <f t="shared" si="39"/>
        <v>0</v>
      </c>
      <c r="U30" s="3">
        <f t="shared" si="39"/>
        <v>0</v>
      </c>
      <c r="V30" s="3">
        <f t="shared" si="39"/>
        <v>0</v>
      </c>
      <c r="W30" s="3">
        <f t="shared" si="39"/>
        <v>0</v>
      </c>
      <c r="X30" s="3">
        <f t="shared" si="39"/>
        <v>0</v>
      </c>
      <c r="Y30" s="3">
        <f t="shared" si="39"/>
        <v>0</v>
      </c>
      <c r="Z30" s="3">
        <f t="shared" si="39"/>
        <v>0</v>
      </c>
      <c r="AA30" s="3">
        <f t="shared" si="39"/>
        <v>0</v>
      </c>
      <c r="AB30" s="3">
        <f t="shared" si="39"/>
        <v>0</v>
      </c>
      <c r="AC30" s="3">
        <f t="shared" si="39"/>
        <v>0</v>
      </c>
      <c r="AD30" s="3">
        <f t="shared" si="39"/>
        <v>0</v>
      </c>
      <c r="AE30" s="4">
        <f t="shared" si="25"/>
        <v>0</v>
      </c>
      <c r="AF30" s="3">
        <f t="shared" ref="AF30:AQ30" si="40">+AF9*$D9</f>
        <v>0</v>
      </c>
      <c r="AG30" s="3">
        <f t="shared" si="40"/>
        <v>0</v>
      </c>
      <c r="AH30" s="3">
        <f t="shared" si="40"/>
        <v>0</v>
      </c>
      <c r="AI30" s="3">
        <f t="shared" si="40"/>
        <v>0</v>
      </c>
      <c r="AJ30" s="3">
        <f t="shared" si="40"/>
        <v>0</v>
      </c>
      <c r="AK30" s="3">
        <f t="shared" si="40"/>
        <v>0</v>
      </c>
      <c r="AL30" s="3">
        <f t="shared" si="40"/>
        <v>0</v>
      </c>
      <c r="AM30" s="3">
        <f t="shared" si="40"/>
        <v>0</v>
      </c>
      <c r="AN30" s="3">
        <f t="shared" si="40"/>
        <v>0</v>
      </c>
      <c r="AO30" s="3">
        <f t="shared" si="40"/>
        <v>0</v>
      </c>
      <c r="AP30" s="3">
        <f t="shared" si="40"/>
        <v>0</v>
      </c>
      <c r="AQ30" s="3">
        <f t="shared" si="40"/>
        <v>0</v>
      </c>
      <c r="AR30" s="4">
        <f t="shared" si="27"/>
        <v>0</v>
      </c>
      <c r="AS30" s="3">
        <f t="shared" ref="AS30:BD30" si="41">+AS9*$E9</f>
        <v>0</v>
      </c>
      <c r="AT30" s="3">
        <f t="shared" si="41"/>
        <v>0</v>
      </c>
      <c r="AU30" s="3">
        <f t="shared" si="41"/>
        <v>0</v>
      </c>
      <c r="AV30" s="3">
        <f t="shared" si="41"/>
        <v>0</v>
      </c>
      <c r="AW30" s="3">
        <f t="shared" si="41"/>
        <v>0</v>
      </c>
      <c r="AX30" s="3">
        <f t="shared" si="41"/>
        <v>0</v>
      </c>
      <c r="AY30" s="3">
        <f t="shared" si="41"/>
        <v>0</v>
      </c>
      <c r="AZ30" s="3">
        <f t="shared" si="41"/>
        <v>0</v>
      </c>
      <c r="BA30" s="3">
        <f t="shared" si="41"/>
        <v>0</v>
      </c>
      <c r="BB30" s="3">
        <f t="shared" si="41"/>
        <v>0</v>
      </c>
      <c r="BC30" s="3">
        <f t="shared" si="41"/>
        <v>0</v>
      </c>
      <c r="BD30" s="3">
        <f t="shared" si="41"/>
        <v>0</v>
      </c>
      <c r="BE30" s="4">
        <f t="shared" si="29"/>
        <v>0</v>
      </c>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row>
    <row r="31" spans="1:91" s="1" customFormat="1">
      <c r="A31" s="1">
        <f t="shared" si="21"/>
        <v>0</v>
      </c>
      <c r="B31" s="2"/>
      <c r="C31" s="2"/>
      <c r="D31" s="2"/>
      <c r="E31" s="2"/>
      <c r="F31" s="3">
        <f t="shared" ref="F31:Q31" si="42">+F10*$B10</f>
        <v>0</v>
      </c>
      <c r="G31" s="3">
        <f t="shared" si="42"/>
        <v>0</v>
      </c>
      <c r="H31" s="3">
        <f t="shared" si="42"/>
        <v>0</v>
      </c>
      <c r="I31" s="3">
        <f t="shared" si="42"/>
        <v>0</v>
      </c>
      <c r="J31" s="3">
        <f t="shared" si="42"/>
        <v>0</v>
      </c>
      <c r="K31" s="3">
        <f t="shared" si="42"/>
        <v>0</v>
      </c>
      <c r="L31" s="3">
        <f t="shared" si="42"/>
        <v>0</v>
      </c>
      <c r="M31" s="3">
        <f t="shared" si="42"/>
        <v>0</v>
      </c>
      <c r="N31" s="3">
        <f t="shared" si="42"/>
        <v>0</v>
      </c>
      <c r="O31" s="3">
        <f t="shared" si="42"/>
        <v>0</v>
      </c>
      <c r="P31" s="3">
        <f t="shared" si="42"/>
        <v>0</v>
      </c>
      <c r="Q31" s="3">
        <f t="shared" si="42"/>
        <v>0</v>
      </c>
      <c r="R31" s="4">
        <f t="shared" si="23"/>
        <v>0</v>
      </c>
      <c r="S31" s="3">
        <f t="shared" ref="S31:AD31" si="43">+S10*$C10</f>
        <v>0</v>
      </c>
      <c r="T31" s="3">
        <f t="shared" si="43"/>
        <v>0</v>
      </c>
      <c r="U31" s="3">
        <f t="shared" si="43"/>
        <v>0</v>
      </c>
      <c r="V31" s="3">
        <f t="shared" si="43"/>
        <v>0</v>
      </c>
      <c r="W31" s="3">
        <f t="shared" si="43"/>
        <v>0</v>
      </c>
      <c r="X31" s="3">
        <f t="shared" si="43"/>
        <v>0</v>
      </c>
      <c r="Y31" s="3">
        <f t="shared" si="43"/>
        <v>0</v>
      </c>
      <c r="Z31" s="3">
        <f t="shared" si="43"/>
        <v>0</v>
      </c>
      <c r="AA31" s="3">
        <f t="shared" si="43"/>
        <v>0</v>
      </c>
      <c r="AB31" s="3">
        <f t="shared" si="43"/>
        <v>0</v>
      </c>
      <c r="AC31" s="3">
        <f t="shared" si="43"/>
        <v>0</v>
      </c>
      <c r="AD31" s="3">
        <f t="shared" si="43"/>
        <v>0</v>
      </c>
      <c r="AE31" s="4">
        <f t="shared" si="25"/>
        <v>0</v>
      </c>
      <c r="AF31" s="3">
        <f t="shared" ref="AF31:AQ31" si="44">+AF10*$D10</f>
        <v>0</v>
      </c>
      <c r="AG31" s="3">
        <f t="shared" si="44"/>
        <v>0</v>
      </c>
      <c r="AH31" s="3">
        <f t="shared" si="44"/>
        <v>0</v>
      </c>
      <c r="AI31" s="3">
        <f t="shared" si="44"/>
        <v>0</v>
      </c>
      <c r="AJ31" s="3">
        <f t="shared" si="44"/>
        <v>0</v>
      </c>
      <c r="AK31" s="3">
        <f t="shared" si="44"/>
        <v>0</v>
      </c>
      <c r="AL31" s="3">
        <f t="shared" si="44"/>
        <v>0</v>
      </c>
      <c r="AM31" s="3">
        <f t="shared" si="44"/>
        <v>0</v>
      </c>
      <c r="AN31" s="3">
        <f t="shared" si="44"/>
        <v>0</v>
      </c>
      <c r="AO31" s="3">
        <f t="shared" si="44"/>
        <v>0</v>
      </c>
      <c r="AP31" s="3">
        <f t="shared" si="44"/>
        <v>0</v>
      </c>
      <c r="AQ31" s="3">
        <f t="shared" si="44"/>
        <v>0</v>
      </c>
      <c r="AR31" s="4">
        <f t="shared" si="27"/>
        <v>0</v>
      </c>
      <c r="AS31" s="3">
        <f t="shared" ref="AS31:BD31" si="45">+AS10*$E10</f>
        <v>0</v>
      </c>
      <c r="AT31" s="3">
        <f t="shared" si="45"/>
        <v>0</v>
      </c>
      <c r="AU31" s="3">
        <f t="shared" si="45"/>
        <v>0</v>
      </c>
      <c r="AV31" s="3">
        <f t="shared" si="45"/>
        <v>0</v>
      </c>
      <c r="AW31" s="3">
        <f t="shared" si="45"/>
        <v>0</v>
      </c>
      <c r="AX31" s="3">
        <f t="shared" si="45"/>
        <v>0</v>
      </c>
      <c r="AY31" s="3">
        <f t="shared" si="45"/>
        <v>0</v>
      </c>
      <c r="AZ31" s="3">
        <f t="shared" si="45"/>
        <v>0</v>
      </c>
      <c r="BA31" s="3">
        <f t="shared" si="45"/>
        <v>0</v>
      </c>
      <c r="BB31" s="3">
        <f t="shared" si="45"/>
        <v>0</v>
      </c>
      <c r="BC31" s="3">
        <f t="shared" si="45"/>
        <v>0</v>
      </c>
      <c r="BD31" s="3">
        <f t="shared" si="45"/>
        <v>0</v>
      </c>
      <c r="BE31" s="4">
        <f t="shared" si="29"/>
        <v>0</v>
      </c>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row>
    <row r="32" spans="1:91" s="1" customFormat="1">
      <c r="A32" s="1">
        <f t="shared" si="21"/>
        <v>0</v>
      </c>
      <c r="B32" s="2"/>
      <c r="C32" s="2"/>
      <c r="D32" s="2"/>
      <c r="E32" s="2"/>
      <c r="F32" s="3">
        <f t="shared" ref="F32:Q32" si="46">+F11*$B11</f>
        <v>0</v>
      </c>
      <c r="G32" s="3">
        <f t="shared" si="46"/>
        <v>0</v>
      </c>
      <c r="H32" s="3">
        <f t="shared" si="46"/>
        <v>0</v>
      </c>
      <c r="I32" s="3">
        <f t="shared" si="46"/>
        <v>0</v>
      </c>
      <c r="J32" s="3">
        <f t="shared" si="46"/>
        <v>0</v>
      </c>
      <c r="K32" s="3">
        <f t="shared" si="46"/>
        <v>0</v>
      </c>
      <c r="L32" s="3">
        <f t="shared" si="46"/>
        <v>0</v>
      </c>
      <c r="M32" s="3">
        <f t="shared" si="46"/>
        <v>0</v>
      </c>
      <c r="N32" s="3">
        <f t="shared" si="46"/>
        <v>0</v>
      </c>
      <c r="O32" s="3">
        <f t="shared" si="46"/>
        <v>0</v>
      </c>
      <c r="P32" s="3">
        <f t="shared" si="46"/>
        <v>0</v>
      </c>
      <c r="Q32" s="3">
        <f t="shared" si="46"/>
        <v>0</v>
      </c>
      <c r="R32" s="4">
        <f t="shared" si="23"/>
        <v>0</v>
      </c>
      <c r="S32" s="3">
        <f t="shared" ref="S32:AD32" si="47">+S11*$C11</f>
        <v>0</v>
      </c>
      <c r="T32" s="3">
        <f t="shared" si="47"/>
        <v>0</v>
      </c>
      <c r="U32" s="3">
        <f t="shared" si="47"/>
        <v>0</v>
      </c>
      <c r="V32" s="3">
        <f t="shared" si="47"/>
        <v>0</v>
      </c>
      <c r="W32" s="3">
        <f t="shared" si="47"/>
        <v>0</v>
      </c>
      <c r="X32" s="3">
        <f t="shared" si="47"/>
        <v>0</v>
      </c>
      <c r="Y32" s="3">
        <f t="shared" si="47"/>
        <v>0</v>
      </c>
      <c r="Z32" s="3">
        <f t="shared" si="47"/>
        <v>0</v>
      </c>
      <c r="AA32" s="3">
        <f t="shared" si="47"/>
        <v>0</v>
      </c>
      <c r="AB32" s="3">
        <f t="shared" si="47"/>
        <v>0</v>
      </c>
      <c r="AC32" s="3">
        <f t="shared" si="47"/>
        <v>0</v>
      </c>
      <c r="AD32" s="3">
        <f t="shared" si="47"/>
        <v>0</v>
      </c>
      <c r="AE32" s="4">
        <f t="shared" si="25"/>
        <v>0</v>
      </c>
      <c r="AF32" s="3">
        <f t="shared" ref="AF32:AQ32" si="48">+AF11*$D11</f>
        <v>0</v>
      </c>
      <c r="AG32" s="3">
        <f t="shared" si="48"/>
        <v>0</v>
      </c>
      <c r="AH32" s="3">
        <f t="shared" si="48"/>
        <v>0</v>
      </c>
      <c r="AI32" s="3">
        <f t="shared" si="48"/>
        <v>0</v>
      </c>
      <c r="AJ32" s="3">
        <f t="shared" si="48"/>
        <v>0</v>
      </c>
      <c r="AK32" s="3">
        <f t="shared" si="48"/>
        <v>0</v>
      </c>
      <c r="AL32" s="3">
        <f t="shared" si="48"/>
        <v>0</v>
      </c>
      <c r="AM32" s="3">
        <f t="shared" si="48"/>
        <v>0</v>
      </c>
      <c r="AN32" s="3">
        <f t="shared" si="48"/>
        <v>0</v>
      </c>
      <c r="AO32" s="3">
        <f t="shared" si="48"/>
        <v>0</v>
      </c>
      <c r="AP32" s="3">
        <f t="shared" si="48"/>
        <v>0</v>
      </c>
      <c r="AQ32" s="3">
        <f t="shared" si="48"/>
        <v>0</v>
      </c>
      <c r="AR32" s="4">
        <f t="shared" si="27"/>
        <v>0</v>
      </c>
      <c r="AS32" s="3">
        <f t="shared" ref="AS32:BD32" si="49">+AS11*$E11</f>
        <v>0</v>
      </c>
      <c r="AT32" s="3">
        <f t="shared" si="49"/>
        <v>0</v>
      </c>
      <c r="AU32" s="3">
        <f t="shared" si="49"/>
        <v>0</v>
      </c>
      <c r="AV32" s="3">
        <f t="shared" si="49"/>
        <v>0</v>
      </c>
      <c r="AW32" s="3">
        <f t="shared" si="49"/>
        <v>0</v>
      </c>
      <c r="AX32" s="3">
        <f t="shared" si="49"/>
        <v>0</v>
      </c>
      <c r="AY32" s="3">
        <f t="shared" si="49"/>
        <v>0</v>
      </c>
      <c r="AZ32" s="3">
        <f t="shared" si="49"/>
        <v>0</v>
      </c>
      <c r="BA32" s="3">
        <f t="shared" si="49"/>
        <v>0</v>
      </c>
      <c r="BB32" s="3">
        <f t="shared" si="49"/>
        <v>0</v>
      </c>
      <c r="BC32" s="3">
        <f t="shared" si="49"/>
        <v>0</v>
      </c>
      <c r="BD32" s="3">
        <f t="shared" si="49"/>
        <v>0</v>
      </c>
      <c r="BE32" s="4">
        <f t="shared" si="29"/>
        <v>0</v>
      </c>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row>
    <row r="33" spans="1:91" s="1" customFormat="1">
      <c r="A33" s="1">
        <f t="shared" si="21"/>
        <v>0</v>
      </c>
      <c r="B33" s="2"/>
      <c r="C33" s="2"/>
      <c r="D33" s="2"/>
      <c r="E33" s="2"/>
      <c r="F33" s="3">
        <f t="shared" ref="F33:Q33" si="50">+F12*$B12</f>
        <v>0</v>
      </c>
      <c r="G33" s="3">
        <f t="shared" si="50"/>
        <v>0</v>
      </c>
      <c r="H33" s="3">
        <f t="shared" si="50"/>
        <v>0</v>
      </c>
      <c r="I33" s="3">
        <f t="shared" si="50"/>
        <v>0</v>
      </c>
      <c r="J33" s="3">
        <f t="shared" si="50"/>
        <v>0</v>
      </c>
      <c r="K33" s="3">
        <f t="shared" si="50"/>
        <v>0</v>
      </c>
      <c r="L33" s="3">
        <f t="shared" si="50"/>
        <v>0</v>
      </c>
      <c r="M33" s="3">
        <f t="shared" si="50"/>
        <v>0</v>
      </c>
      <c r="N33" s="3">
        <f t="shared" si="50"/>
        <v>0</v>
      </c>
      <c r="O33" s="3">
        <f t="shared" si="50"/>
        <v>0</v>
      </c>
      <c r="P33" s="3">
        <f t="shared" si="50"/>
        <v>0</v>
      </c>
      <c r="Q33" s="3">
        <f t="shared" si="50"/>
        <v>0</v>
      </c>
      <c r="R33" s="4">
        <f t="shared" si="23"/>
        <v>0</v>
      </c>
      <c r="S33" s="3">
        <f t="shared" ref="S33:AD33" si="51">+S12*$C12</f>
        <v>0</v>
      </c>
      <c r="T33" s="3">
        <f t="shared" si="51"/>
        <v>0</v>
      </c>
      <c r="U33" s="3">
        <f t="shared" si="51"/>
        <v>0</v>
      </c>
      <c r="V33" s="3">
        <f t="shared" si="51"/>
        <v>0</v>
      </c>
      <c r="W33" s="3">
        <f t="shared" si="51"/>
        <v>0</v>
      </c>
      <c r="X33" s="3">
        <f t="shared" si="51"/>
        <v>0</v>
      </c>
      <c r="Y33" s="3">
        <f t="shared" si="51"/>
        <v>0</v>
      </c>
      <c r="Z33" s="3">
        <f t="shared" si="51"/>
        <v>0</v>
      </c>
      <c r="AA33" s="3">
        <f t="shared" si="51"/>
        <v>0</v>
      </c>
      <c r="AB33" s="3">
        <f t="shared" si="51"/>
        <v>0</v>
      </c>
      <c r="AC33" s="3">
        <f t="shared" si="51"/>
        <v>0</v>
      </c>
      <c r="AD33" s="3">
        <f t="shared" si="51"/>
        <v>0</v>
      </c>
      <c r="AE33" s="4">
        <f t="shared" si="25"/>
        <v>0</v>
      </c>
      <c r="AF33" s="3">
        <f t="shared" ref="AF33:AQ33" si="52">+AF12*$D12</f>
        <v>0</v>
      </c>
      <c r="AG33" s="3">
        <f t="shared" si="52"/>
        <v>0</v>
      </c>
      <c r="AH33" s="3">
        <f t="shared" si="52"/>
        <v>0</v>
      </c>
      <c r="AI33" s="3">
        <f t="shared" si="52"/>
        <v>0</v>
      </c>
      <c r="AJ33" s="3">
        <f t="shared" si="52"/>
        <v>0</v>
      </c>
      <c r="AK33" s="3">
        <f t="shared" si="52"/>
        <v>0</v>
      </c>
      <c r="AL33" s="3">
        <f t="shared" si="52"/>
        <v>0</v>
      </c>
      <c r="AM33" s="3">
        <f t="shared" si="52"/>
        <v>0</v>
      </c>
      <c r="AN33" s="3">
        <f t="shared" si="52"/>
        <v>0</v>
      </c>
      <c r="AO33" s="3">
        <f t="shared" si="52"/>
        <v>0</v>
      </c>
      <c r="AP33" s="3">
        <f t="shared" si="52"/>
        <v>0</v>
      </c>
      <c r="AQ33" s="3">
        <f t="shared" si="52"/>
        <v>0</v>
      </c>
      <c r="AR33" s="4">
        <f t="shared" si="27"/>
        <v>0</v>
      </c>
      <c r="AS33" s="3">
        <f t="shared" ref="AS33:BD33" si="53">+AS12*$E12</f>
        <v>0</v>
      </c>
      <c r="AT33" s="3">
        <f t="shared" si="53"/>
        <v>0</v>
      </c>
      <c r="AU33" s="3">
        <f t="shared" si="53"/>
        <v>0</v>
      </c>
      <c r="AV33" s="3">
        <f t="shared" si="53"/>
        <v>0</v>
      </c>
      <c r="AW33" s="3">
        <f t="shared" si="53"/>
        <v>0</v>
      </c>
      <c r="AX33" s="3">
        <f t="shared" si="53"/>
        <v>0</v>
      </c>
      <c r="AY33" s="3">
        <f t="shared" si="53"/>
        <v>0</v>
      </c>
      <c r="AZ33" s="3">
        <f t="shared" si="53"/>
        <v>0</v>
      </c>
      <c r="BA33" s="3">
        <f t="shared" si="53"/>
        <v>0</v>
      </c>
      <c r="BB33" s="3">
        <f t="shared" si="53"/>
        <v>0</v>
      </c>
      <c r="BC33" s="3">
        <f t="shared" si="53"/>
        <v>0</v>
      </c>
      <c r="BD33" s="3">
        <f t="shared" si="53"/>
        <v>0</v>
      </c>
      <c r="BE33" s="4">
        <f t="shared" si="29"/>
        <v>0</v>
      </c>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row>
    <row r="34" spans="1:91" s="1" customFormat="1">
      <c r="A34" s="1">
        <f t="shared" si="21"/>
        <v>0</v>
      </c>
      <c r="B34" s="2"/>
      <c r="C34" s="2"/>
      <c r="D34" s="2"/>
      <c r="E34" s="2"/>
      <c r="F34" s="3">
        <f t="shared" ref="F34:Q34" si="54">+F13*$B13</f>
        <v>0</v>
      </c>
      <c r="G34" s="3">
        <f t="shared" si="54"/>
        <v>0</v>
      </c>
      <c r="H34" s="3">
        <f t="shared" si="54"/>
        <v>0</v>
      </c>
      <c r="I34" s="3">
        <f t="shared" si="54"/>
        <v>0</v>
      </c>
      <c r="J34" s="3">
        <f t="shared" si="54"/>
        <v>0</v>
      </c>
      <c r="K34" s="3">
        <f t="shared" si="54"/>
        <v>0</v>
      </c>
      <c r="L34" s="3">
        <f t="shared" si="54"/>
        <v>0</v>
      </c>
      <c r="M34" s="3">
        <f t="shared" si="54"/>
        <v>0</v>
      </c>
      <c r="N34" s="3">
        <f t="shared" si="54"/>
        <v>0</v>
      </c>
      <c r="O34" s="3">
        <f t="shared" si="54"/>
        <v>0</v>
      </c>
      <c r="P34" s="3">
        <f t="shared" si="54"/>
        <v>0</v>
      </c>
      <c r="Q34" s="3">
        <f t="shared" si="54"/>
        <v>0</v>
      </c>
      <c r="R34" s="4">
        <f t="shared" si="23"/>
        <v>0</v>
      </c>
      <c r="S34" s="3">
        <f t="shared" ref="S34:AD34" si="55">+S13*$C13</f>
        <v>0</v>
      </c>
      <c r="T34" s="3">
        <f t="shared" si="55"/>
        <v>0</v>
      </c>
      <c r="U34" s="3">
        <f t="shared" si="55"/>
        <v>0</v>
      </c>
      <c r="V34" s="3">
        <f t="shared" si="55"/>
        <v>0</v>
      </c>
      <c r="W34" s="3">
        <f t="shared" si="55"/>
        <v>0</v>
      </c>
      <c r="X34" s="3">
        <f t="shared" si="55"/>
        <v>0</v>
      </c>
      <c r="Y34" s="3">
        <f t="shared" si="55"/>
        <v>0</v>
      </c>
      <c r="Z34" s="3">
        <f t="shared" si="55"/>
        <v>0</v>
      </c>
      <c r="AA34" s="3">
        <f t="shared" si="55"/>
        <v>0</v>
      </c>
      <c r="AB34" s="3">
        <f t="shared" si="55"/>
        <v>0</v>
      </c>
      <c r="AC34" s="3">
        <f t="shared" si="55"/>
        <v>0</v>
      </c>
      <c r="AD34" s="3">
        <f t="shared" si="55"/>
        <v>0</v>
      </c>
      <c r="AE34" s="4">
        <f t="shared" si="25"/>
        <v>0</v>
      </c>
      <c r="AF34" s="3">
        <f t="shared" ref="AF34:AQ34" si="56">+AF13*$D13</f>
        <v>0</v>
      </c>
      <c r="AG34" s="3">
        <f t="shared" si="56"/>
        <v>0</v>
      </c>
      <c r="AH34" s="3">
        <f t="shared" si="56"/>
        <v>0</v>
      </c>
      <c r="AI34" s="3">
        <f t="shared" si="56"/>
        <v>0</v>
      </c>
      <c r="AJ34" s="3">
        <f t="shared" si="56"/>
        <v>0</v>
      </c>
      <c r="AK34" s="3">
        <f t="shared" si="56"/>
        <v>0</v>
      </c>
      <c r="AL34" s="3">
        <f t="shared" si="56"/>
        <v>0</v>
      </c>
      <c r="AM34" s="3">
        <f t="shared" si="56"/>
        <v>0</v>
      </c>
      <c r="AN34" s="3">
        <f t="shared" si="56"/>
        <v>0</v>
      </c>
      <c r="AO34" s="3">
        <f t="shared" si="56"/>
        <v>0</v>
      </c>
      <c r="AP34" s="3">
        <f t="shared" si="56"/>
        <v>0</v>
      </c>
      <c r="AQ34" s="3">
        <f t="shared" si="56"/>
        <v>0</v>
      </c>
      <c r="AR34" s="4">
        <f t="shared" si="27"/>
        <v>0</v>
      </c>
      <c r="AS34" s="3">
        <f t="shared" ref="AS34:BD34" si="57">+AS13*$E13</f>
        <v>0</v>
      </c>
      <c r="AT34" s="3">
        <f t="shared" si="57"/>
        <v>0</v>
      </c>
      <c r="AU34" s="3">
        <f t="shared" si="57"/>
        <v>0</v>
      </c>
      <c r="AV34" s="3">
        <f t="shared" si="57"/>
        <v>0</v>
      </c>
      <c r="AW34" s="3">
        <f t="shared" si="57"/>
        <v>0</v>
      </c>
      <c r="AX34" s="3">
        <f t="shared" si="57"/>
        <v>0</v>
      </c>
      <c r="AY34" s="3">
        <f t="shared" si="57"/>
        <v>0</v>
      </c>
      <c r="AZ34" s="3">
        <f t="shared" si="57"/>
        <v>0</v>
      </c>
      <c r="BA34" s="3">
        <f t="shared" si="57"/>
        <v>0</v>
      </c>
      <c r="BB34" s="3">
        <f t="shared" si="57"/>
        <v>0</v>
      </c>
      <c r="BC34" s="3">
        <f t="shared" si="57"/>
        <v>0</v>
      </c>
      <c r="BD34" s="3">
        <f t="shared" si="57"/>
        <v>0</v>
      </c>
      <c r="BE34" s="4">
        <f t="shared" si="29"/>
        <v>0</v>
      </c>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row>
    <row r="35" spans="1:91" s="1" customFormat="1">
      <c r="A35" s="1">
        <f t="shared" si="21"/>
        <v>0</v>
      </c>
      <c r="B35" s="2"/>
      <c r="C35" s="2"/>
      <c r="D35" s="2"/>
      <c r="E35" s="2"/>
      <c r="F35" s="3">
        <f t="shared" ref="F35:Q35" si="58">+F14*$B14</f>
        <v>0</v>
      </c>
      <c r="G35" s="3">
        <f t="shared" si="58"/>
        <v>0</v>
      </c>
      <c r="H35" s="3">
        <f t="shared" si="58"/>
        <v>0</v>
      </c>
      <c r="I35" s="3">
        <f t="shared" si="58"/>
        <v>0</v>
      </c>
      <c r="J35" s="3">
        <f t="shared" si="58"/>
        <v>0</v>
      </c>
      <c r="K35" s="3">
        <f t="shared" si="58"/>
        <v>0</v>
      </c>
      <c r="L35" s="3">
        <f t="shared" si="58"/>
        <v>0</v>
      </c>
      <c r="M35" s="3">
        <f t="shared" si="58"/>
        <v>0</v>
      </c>
      <c r="N35" s="3">
        <f t="shared" si="58"/>
        <v>0</v>
      </c>
      <c r="O35" s="3">
        <f t="shared" si="58"/>
        <v>0</v>
      </c>
      <c r="P35" s="3">
        <f t="shared" si="58"/>
        <v>0</v>
      </c>
      <c r="Q35" s="3">
        <f t="shared" si="58"/>
        <v>0</v>
      </c>
      <c r="R35" s="4">
        <f t="shared" si="23"/>
        <v>0</v>
      </c>
      <c r="S35" s="3">
        <f t="shared" ref="S35:AD35" si="59">+S14*$C14</f>
        <v>0</v>
      </c>
      <c r="T35" s="3">
        <f t="shared" si="59"/>
        <v>0</v>
      </c>
      <c r="U35" s="3">
        <f t="shared" si="59"/>
        <v>0</v>
      </c>
      <c r="V35" s="3">
        <f t="shared" si="59"/>
        <v>0</v>
      </c>
      <c r="W35" s="3">
        <f t="shared" si="59"/>
        <v>0</v>
      </c>
      <c r="X35" s="3">
        <f t="shared" si="59"/>
        <v>0</v>
      </c>
      <c r="Y35" s="3">
        <f t="shared" si="59"/>
        <v>0</v>
      </c>
      <c r="Z35" s="3">
        <f t="shared" si="59"/>
        <v>0</v>
      </c>
      <c r="AA35" s="3">
        <f t="shared" si="59"/>
        <v>0</v>
      </c>
      <c r="AB35" s="3">
        <f t="shared" si="59"/>
        <v>0</v>
      </c>
      <c r="AC35" s="3">
        <f t="shared" si="59"/>
        <v>0</v>
      </c>
      <c r="AD35" s="3">
        <f t="shared" si="59"/>
        <v>0</v>
      </c>
      <c r="AE35" s="4">
        <f t="shared" si="25"/>
        <v>0</v>
      </c>
      <c r="AF35" s="3">
        <f t="shared" ref="AF35:AQ35" si="60">+AF14*$D14</f>
        <v>0</v>
      </c>
      <c r="AG35" s="3">
        <f t="shared" si="60"/>
        <v>0</v>
      </c>
      <c r="AH35" s="3">
        <f t="shared" si="60"/>
        <v>0</v>
      </c>
      <c r="AI35" s="3">
        <f t="shared" si="60"/>
        <v>0</v>
      </c>
      <c r="AJ35" s="3">
        <f t="shared" si="60"/>
        <v>0</v>
      </c>
      <c r="AK35" s="3">
        <f t="shared" si="60"/>
        <v>0</v>
      </c>
      <c r="AL35" s="3">
        <f t="shared" si="60"/>
        <v>0</v>
      </c>
      <c r="AM35" s="3">
        <f t="shared" si="60"/>
        <v>0</v>
      </c>
      <c r="AN35" s="3">
        <f t="shared" si="60"/>
        <v>0</v>
      </c>
      <c r="AO35" s="3">
        <f t="shared" si="60"/>
        <v>0</v>
      </c>
      <c r="AP35" s="3">
        <f t="shared" si="60"/>
        <v>0</v>
      </c>
      <c r="AQ35" s="3">
        <f t="shared" si="60"/>
        <v>0</v>
      </c>
      <c r="AR35" s="4">
        <f t="shared" si="27"/>
        <v>0</v>
      </c>
      <c r="AS35" s="3">
        <f t="shared" ref="AS35:BD35" si="61">+AS14*$E14</f>
        <v>0</v>
      </c>
      <c r="AT35" s="3">
        <f t="shared" si="61"/>
        <v>0</v>
      </c>
      <c r="AU35" s="3">
        <f t="shared" si="61"/>
        <v>0</v>
      </c>
      <c r="AV35" s="3">
        <f t="shared" si="61"/>
        <v>0</v>
      </c>
      <c r="AW35" s="3">
        <f t="shared" si="61"/>
        <v>0</v>
      </c>
      <c r="AX35" s="3">
        <f t="shared" si="61"/>
        <v>0</v>
      </c>
      <c r="AY35" s="3">
        <f t="shared" si="61"/>
        <v>0</v>
      </c>
      <c r="AZ35" s="3">
        <f t="shared" si="61"/>
        <v>0</v>
      </c>
      <c r="BA35" s="3">
        <f t="shared" si="61"/>
        <v>0</v>
      </c>
      <c r="BB35" s="3">
        <f t="shared" si="61"/>
        <v>0</v>
      </c>
      <c r="BC35" s="3">
        <f t="shared" si="61"/>
        <v>0</v>
      </c>
      <c r="BD35" s="3">
        <f t="shared" si="61"/>
        <v>0</v>
      </c>
      <c r="BE35" s="4">
        <f t="shared" si="29"/>
        <v>0</v>
      </c>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row>
    <row r="36" spans="1:91" s="1" customFormat="1">
      <c r="A36" s="1">
        <f t="shared" si="21"/>
        <v>0</v>
      </c>
      <c r="B36" s="2"/>
      <c r="C36" s="2"/>
      <c r="D36" s="2"/>
      <c r="E36" s="2"/>
      <c r="F36" s="3">
        <f t="shared" ref="F36:Q36" si="62">+F15*$B15</f>
        <v>0</v>
      </c>
      <c r="G36" s="3">
        <f t="shared" si="62"/>
        <v>0</v>
      </c>
      <c r="H36" s="3">
        <f t="shared" si="62"/>
        <v>0</v>
      </c>
      <c r="I36" s="3">
        <f t="shared" si="62"/>
        <v>0</v>
      </c>
      <c r="J36" s="3">
        <f t="shared" si="62"/>
        <v>0</v>
      </c>
      <c r="K36" s="3">
        <f t="shared" si="62"/>
        <v>0</v>
      </c>
      <c r="L36" s="3">
        <f t="shared" si="62"/>
        <v>0</v>
      </c>
      <c r="M36" s="3">
        <f t="shared" si="62"/>
        <v>0</v>
      </c>
      <c r="N36" s="3">
        <f t="shared" si="62"/>
        <v>0</v>
      </c>
      <c r="O36" s="3">
        <f t="shared" si="62"/>
        <v>0</v>
      </c>
      <c r="P36" s="3">
        <f t="shared" si="62"/>
        <v>0</v>
      </c>
      <c r="Q36" s="3">
        <f t="shared" si="62"/>
        <v>0</v>
      </c>
      <c r="R36" s="4">
        <f t="shared" si="23"/>
        <v>0</v>
      </c>
      <c r="S36" s="3">
        <f t="shared" ref="S36:AD36" si="63">+S15*$C15</f>
        <v>0</v>
      </c>
      <c r="T36" s="3">
        <f t="shared" si="63"/>
        <v>0</v>
      </c>
      <c r="U36" s="3">
        <f t="shared" si="63"/>
        <v>0</v>
      </c>
      <c r="V36" s="3">
        <f t="shared" si="63"/>
        <v>0</v>
      </c>
      <c r="W36" s="3">
        <f t="shared" si="63"/>
        <v>0</v>
      </c>
      <c r="X36" s="3">
        <f t="shared" si="63"/>
        <v>0</v>
      </c>
      <c r="Y36" s="3">
        <f t="shared" si="63"/>
        <v>0</v>
      </c>
      <c r="Z36" s="3">
        <f t="shared" si="63"/>
        <v>0</v>
      </c>
      <c r="AA36" s="3">
        <f t="shared" si="63"/>
        <v>0</v>
      </c>
      <c r="AB36" s="3">
        <f t="shared" si="63"/>
        <v>0</v>
      </c>
      <c r="AC36" s="3">
        <f t="shared" si="63"/>
        <v>0</v>
      </c>
      <c r="AD36" s="3">
        <f t="shared" si="63"/>
        <v>0</v>
      </c>
      <c r="AE36" s="4">
        <f t="shared" si="25"/>
        <v>0</v>
      </c>
      <c r="AF36" s="3">
        <f t="shared" ref="AF36:AQ36" si="64">+AF15*$D15</f>
        <v>0</v>
      </c>
      <c r="AG36" s="3">
        <f t="shared" si="64"/>
        <v>0</v>
      </c>
      <c r="AH36" s="3">
        <f t="shared" si="64"/>
        <v>0</v>
      </c>
      <c r="AI36" s="3">
        <f t="shared" si="64"/>
        <v>0</v>
      </c>
      <c r="AJ36" s="3">
        <f t="shared" si="64"/>
        <v>0</v>
      </c>
      <c r="AK36" s="3">
        <f t="shared" si="64"/>
        <v>0</v>
      </c>
      <c r="AL36" s="3">
        <f t="shared" si="64"/>
        <v>0</v>
      </c>
      <c r="AM36" s="3">
        <f t="shared" si="64"/>
        <v>0</v>
      </c>
      <c r="AN36" s="3">
        <f t="shared" si="64"/>
        <v>0</v>
      </c>
      <c r="AO36" s="3">
        <f t="shared" si="64"/>
        <v>0</v>
      </c>
      <c r="AP36" s="3">
        <f t="shared" si="64"/>
        <v>0</v>
      </c>
      <c r="AQ36" s="3">
        <f t="shared" si="64"/>
        <v>0</v>
      </c>
      <c r="AR36" s="4">
        <f t="shared" si="27"/>
        <v>0</v>
      </c>
      <c r="AS36" s="3">
        <f t="shared" ref="AS36:BD36" si="65">+AS15*$E15</f>
        <v>0</v>
      </c>
      <c r="AT36" s="3">
        <f t="shared" si="65"/>
        <v>0</v>
      </c>
      <c r="AU36" s="3">
        <f t="shared" si="65"/>
        <v>0</v>
      </c>
      <c r="AV36" s="3">
        <f t="shared" si="65"/>
        <v>0</v>
      </c>
      <c r="AW36" s="3">
        <f t="shared" si="65"/>
        <v>0</v>
      </c>
      <c r="AX36" s="3">
        <f t="shared" si="65"/>
        <v>0</v>
      </c>
      <c r="AY36" s="3">
        <f t="shared" si="65"/>
        <v>0</v>
      </c>
      <c r="AZ36" s="3">
        <f t="shared" si="65"/>
        <v>0</v>
      </c>
      <c r="BA36" s="3">
        <f t="shared" si="65"/>
        <v>0</v>
      </c>
      <c r="BB36" s="3">
        <f t="shared" si="65"/>
        <v>0</v>
      </c>
      <c r="BC36" s="3">
        <f t="shared" si="65"/>
        <v>0</v>
      </c>
      <c r="BD36" s="3">
        <f t="shared" si="65"/>
        <v>0</v>
      </c>
      <c r="BE36" s="4">
        <f t="shared" si="29"/>
        <v>0</v>
      </c>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row>
    <row r="37" spans="1:91" s="1" customFormat="1">
      <c r="A37" s="1">
        <f t="shared" si="21"/>
        <v>0</v>
      </c>
      <c r="B37" s="2"/>
      <c r="C37" s="2"/>
      <c r="D37" s="2"/>
      <c r="E37" s="2"/>
      <c r="F37" s="3">
        <f t="shared" ref="F37:Q37" si="66">+F16*$B16</f>
        <v>0</v>
      </c>
      <c r="G37" s="3">
        <f t="shared" si="66"/>
        <v>0</v>
      </c>
      <c r="H37" s="3">
        <f t="shared" si="66"/>
        <v>0</v>
      </c>
      <c r="I37" s="3">
        <f t="shared" si="66"/>
        <v>0</v>
      </c>
      <c r="J37" s="3">
        <f t="shared" si="66"/>
        <v>0</v>
      </c>
      <c r="K37" s="3">
        <f t="shared" si="66"/>
        <v>0</v>
      </c>
      <c r="L37" s="3">
        <f t="shared" si="66"/>
        <v>0</v>
      </c>
      <c r="M37" s="3">
        <f t="shared" si="66"/>
        <v>0</v>
      </c>
      <c r="N37" s="3">
        <f t="shared" si="66"/>
        <v>0</v>
      </c>
      <c r="O37" s="3">
        <f t="shared" si="66"/>
        <v>0</v>
      </c>
      <c r="P37" s="3">
        <f t="shared" si="66"/>
        <v>0</v>
      </c>
      <c r="Q37" s="3">
        <f t="shared" si="66"/>
        <v>0</v>
      </c>
      <c r="R37" s="4">
        <f t="shared" si="23"/>
        <v>0</v>
      </c>
      <c r="S37" s="3">
        <f t="shared" ref="S37:AD37" si="67">+S16*$C16</f>
        <v>0</v>
      </c>
      <c r="T37" s="3">
        <f t="shared" si="67"/>
        <v>0</v>
      </c>
      <c r="U37" s="3">
        <f t="shared" si="67"/>
        <v>0</v>
      </c>
      <c r="V37" s="3">
        <f t="shared" si="67"/>
        <v>0</v>
      </c>
      <c r="W37" s="3">
        <f t="shared" si="67"/>
        <v>0</v>
      </c>
      <c r="X37" s="3">
        <f t="shared" si="67"/>
        <v>0</v>
      </c>
      <c r="Y37" s="3">
        <f t="shared" si="67"/>
        <v>0</v>
      </c>
      <c r="Z37" s="3">
        <f t="shared" si="67"/>
        <v>0</v>
      </c>
      <c r="AA37" s="3">
        <f t="shared" si="67"/>
        <v>0</v>
      </c>
      <c r="AB37" s="3">
        <f t="shared" si="67"/>
        <v>0</v>
      </c>
      <c r="AC37" s="3">
        <f t="shared" si="67"/>
        <v>0</v>
      </c>
      <c r="AD37" s="3">
        <f t="shared" si="67"/>
        <v>0</v>
      </c>
      <c r="AE37" s="4">
        <f t="shared" si="25"/>
        <v>0</v>
      </c>
      <c r="AF37" s="3">
        <f t="shared" ref="AF37:AQ37" si="68">+AF16*$D16</f>
        <v>0</v>
      </c>
      <c r="AG37" s="3">
        <f t="shared" si="68"/>
        <v>0</v>
      </c>
      <c r="AH37" s="3">
        <f t="shared" si="68"/>
        <v>0</v>
      </c>
      <c r="AI37" s="3">
        <f t="shared" si="68"/>
        <v>0</v>
      </c>
      <c r="AJ37" s="3">
        <f t="shared" si="68"/>
        <v>0</v>
      </c>
      <c r="AK37" s="3">
        <f t="shared" si="68"/>
        <v>0</v>
      </c>
      <c r="AL37" s="3">
        <f t="shared" si="68"/>
        <v>0</v>
      </c>
      <c r="AM37" s="3">
        <f t="shared" si="68"/>
        <v>0</v>
      </c>
      <c r="AN37" s="3">
        <f t="shared" si="68"/>
        <v>0</v>
      </c>
      <c r="AO37" s="3">
        <f t="shared" si="68"/>
        <v>0</v>
      </c>
      <c r="AP37" s="3">
        <f t="shared" si="68"/>
        <v>0</v>
      </c>
      <c r="AQ37" s="3">
        <f t="shared" si="68"/>
        <v>0</v>
      </c>
      <c r="AR37" s="4">
        <f t="shared" si="27"/>
        <v>0</v>
      </c>
      <c r="AS37" s="3">
        <f t="shared" ref="AS37:BD37" si="69">+AS16*$E16</f>
        <v>0</v>
      </c>
      <c r="AT37" s="3">
        <f t="shared" si="69"/>
        <v>0</v>
      </c>
      <c r="AU37" s="3">
        <f t="shared" si="69"/>
        <v>0</v>
      </c>
      <c r="AV37" s="3">
        <f t="shared" si="69"/>
        <v>0</v>
      </c>
      <c r="AW37" s="3">
        <f t="shared" si="69"/>
        <v>0</v>
      </c>
      <c r="AX37" s="3">
        <f t="shared" si="69"/>
        <v>0</v>
      </c>
      <c r="AY37" s="3">
        <f t="shared" si="69"/>
        <v>0</v>
      </c>
      <c r="AZ37" s="3">
        <f t="shared" si="69"/>
        <v>0</v>
      </c>
      <c r="BA37" s="3">
        <f t="shared" si="69"/>
        <v>0</v>
      </c>
      <c r="BB37" s="3">
        <f t="shared" si="69"/>
        <v>0</v>
      </c>
      <c r="BC37" s="3">
        <f t="shared" si="69"/>
        <v>0</v>
      </c>
      <c r="BD37" s="3">
        <f t="shared" si="69"/>
        <v>0</v>
      </c>
      <c r="BE37" s="4">
        <f t="shared" si="29"/>
        <v>0</v>
      </c>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row>
    <row r="38" spans="1:91" s="1" customFormat="1">
      <c r="A38" s="1">
        <f t="shared" si="21"/>
        <v>0</v>
      </c>
      <c r="B38" s="2"/>
      <c r="C38" s="2"/>
      <c r="D38" s="2"/>
      <c r="E38" s="2"/>
      <c r="F38" s="3">
        <f t="shared" ref="F38:Q38" si="70">+F17*$B17</f>
        <v>0</v>
      </c>
      <c r="G38" s="3">
        <f t="shared" si="70"/>
        <v>0</v>
      </c>
      <c r="H38" s="3">
        <f t="shared" si="70"/>
        <v>0</v>
      </c>
      <c r="I38" s="3">
        <f t="shared" si="70"/>
        <v>0</v>
      </c>
      <c r="J38" s="3">
        <f t="shared" si="70"/>
        <v>0</v>
      </c>
      <c r="K38" s="3">
        <f t="shared" si="70"/>
        <v>0</v>
      </c>
      <c r="L38" s="3">
        <f t="shared" si="70"/>
        <v>0</v>
      </c>
      <c r="M38" s="3">
        <f t="shared" si="70"/>
        <v>0</v>
      </c>
      <c r="N38" s="3">
        <f t="shared" si="70"/>
        <v>0</v>
      </c>
      <c r="O38" s="3">
        <f t="shared" si="70"/>
        <v>0</v>
      </c>
      <c r="P38" s="3">
        <f t="shared" si="70"/>
        <v>0</v>
      </c>
      <c r="Q38" s="3">
        <f t="shared" si="70"/>
        <v>0</v>
      </c>
      <c r="R38" s="4">
        <f t="shared" si="23"/>
        <v>0</v>
      </c>
      <c r="S38" s="3">
        <f t="shared" ref="S38:AD38" si="71">+S17*$C17</f>
        <v>0</v>
      </c>
      <c r="T38" s="3">
        <f t="shared" si="71"/>
        <v>0</v>
      </c>
      <c r="U38" s="3">
        <f t="shared" si="71"/>
        <v>0</v>
      </c>
      <c r="V38" s="3">
        <f t="shared" si="71"/>
        <v>0</v>
      </c>
      <c r="W38" s="3">
        <f t="shared" si="71"/>
        <v>0</v>
      </c>
      <c r="X38" s="3">
        <f t="shared" si="71"/>
        <v>0</v>
      </c>
      <c r="Y38" s="3">
        <f t="shared" si="71"/>
        <v>0</v>
      </c>
      <c r="Z38" s="3">
        <f t="shared" si="71"/>
        <v>0</v>
      </c>
      <c r="AA38" s="3">
        <f t="shared" si="71"/>
        <v>0</v>
      </c>
      <c r="AB38" s="3">
        <f t="shared" si="71"/>
        <v>0</v>
      </c>
      <c r="AC38" s="3">
        <f t="shared" si="71"/>
        <v>0</v>
      </c>
      <c r="AD38" s="3">
        <f t="shared" si="71"/>
        <v>0</v>
      </c>
      <c r="AE38" s="4">
        <f t="shared" si="25"/>
        <v>0</v>
      </c>
      <c r="AF38" s="3">
        <f t="shared" ref="AF38:AQ38" si="72">+AF17*$D17</f>
        <v>0</v>
      </c>
      <c r="AG38" s="3">
        <f t="shared" si="72"/>
        <v>0</v>
      </c>
      <c r="AH38" s="3">
        <f t="shared" si="72"/>
        <v>0</v>
      </c>
      <c r="AI38" s="3">
        <f t="shared" si="72"/>
        <v>0</v>
      </c>
      <c r="AJ38" s="3">
        <f t="shared" si="72"/>
        <v>0</v>
      </c>
      <c r="AK38" s="3">
        <f t="shared" si="72"/>
        <v>0</v>
      </c>
      <c r="AL38" s="3">
        <f t="shared" si="72"/>
        <v>0</v>
      </c>
      <c r="AM38" s="3">
        <f t="shared" si="72"/>
        <v>0</v>
      </c>
      <c r="AN38" s="3">
        <f t="shared" si="72"/>
        <v>0</v>
      </c>
      <c r="AO38" s="3">
        <f t="shared" si="72"/>
        <v>0</v>
      </c>
      <c r="AP38" s="3">
        <f t="shared" si="72"/>
        <v>0</v>
      </c>
      <c r="AQ38" s="3">
        <f t="shared" si="72"/>
        <v>0</v>
      </c>
      <c r="AR38" s="4">
        <f t="shared" si="27"/>
        <v>0</v>
      </c>
      <c r="AS38" s="3">
        <f t="shared" ref="AS38:BD38" si="73">+AS17*$E17</f>
        <v>0</v>
      </c>
      <c r="AT38" s="3">
        <f t="shared" si="73"/>
        <v>0</v>
      </c>
      <c r="AU38" s="3">
        <f t="shared" si="73"/>
        <v>0</v>
      </c>
      <c r="AV38" s="3">
        <f t="shared" si="73"/>
        <v>0</v>
      </c>
      <c r="AW38" s="3">
        <f t="shared" si="73"/>
        <v>0</v>
      </c>
      <c r="AX38" s="3">
        <f t="shared" si="73"/>
        <v>0</v>
      </c>
      <c r="AY38" s="3">
        <f t="shared" si="73"/>
        <v>0</v>
      </c>
      <c r="AZ38" s="3">
        <f t="shared" si="73"/>
        <v>0</v>
      </c>
      <c r="BA38" s="3">
        <f t="shared" si="73"/>
        <v>0</v>
      </c>
      <c r="BB38" s="3">
        <f t="shared" si="73"/>
        <v>0</v>
      </c>
      <c r="BC38" s="3">
        <f t="shared" si="73"/>
        <v>0</v>
      </c>
      <c r="BD38" s="3">
        <f t="shared" si="73"/>
        <v>0</v>
      </c>
      <c r="BE38" s="4">
        <f t="shared" si="29"/>
        <v>0</v>
      </c>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row>
    <row r="39" spans="1:91" s="1" customFormat="1">
      <c r="A39" s="1">
        <f t="shared" si="21"/>
        <v>0</v>
      </c>
      <c r="B39" s="2"/>
      <c r="C39" s="2"/>
      <c r="D39" s="2"/>
      <c r="E39" s="2"/>
      <c r="F39" s="3">
        <f t="shared" ref="F39:Q39" si="74">+F18*$B18</f>
        <v>0</v>
      </c>
      <c r="G39" s="3">
        <f t="shared" si="74"/>
        <v>0</v>
      </c>
      <c r="H39" s="3">
        <f t="shared" si="74"/>
        <v>0</v>
      </c>
      <c r="I39" s="3">
        <f t="shared" si="74"/>
        <v>0</v>
      </c>
      <c r="J39" s="3">
        <f t="shared" si="74"/>
        <v>0</v>
      </c>
      <c r="K39" s="3">
        <f t="shared" si="74"/>
        <v>0</v>
      </c>
      <c r="L39" s="3">
        <f t="shared" si="74"/>
        <v>0</v>
      </c>
      <c r="M39" s="3">
        <f t="shared" si="74"/>
        <v>0</v>
      </c>
      <c r="N39" s="3">
        <f t="shared" si="74"/>
        <v>0</v>
      </c>
      <c r="O39" s="3">
        <f t="shared" si="74"/>
        <v>0</v>
      </c>
      <c r="P39" s="3">
        <f t="shared" si="74"/>
        <v>0</v>
      </c>
      <c r="Q39" s="3">
        <f t="shared" si="74"/>
        <v>0</v>
      </c>
      <c r="R39" s="4">
        <f t="shared" si="23"/>
        <v>0</v>
      </c>
      <c r="S39" s="3">
        <f t="shared" ref="S39:AD39" si="75">+S18*$C18</f>
        <v>0</v>
      </c>
      <c r="T39" s="3">
        <f t="shared" si="75"/>
        <v>0</v>
      </c>
      <c r="U39" s="3">
        <f t="shared" si="75"/>
        <v>0</v>
      </c>
      <c r="V39" s="3">
        <f t="shared" si="75"/>
        <v>0</v>
      </c>
      <c r="W39" s="3">
        <f t="shared" si="75"/>
        <v>0</v>
      </c>
      <c r="X39" s="3">
        <f t="shared" si="75"/>
        <v>0</v>
      </c>
      <c r="Y39" s="3">
        <f t="shared" si="75"/>
        <v>0</v>
      </c>
      <c r="Z39" s="3">
        <f t="shared" si="75"/>
        <v>0</v>
      </c>
      <c r="AA39" s="3">
        <f t="shared" si="75"/>
        <v>0</v>
      </c>
      <c r="AB39" s="3">
        <f t="shared" si="75"/>
        <v>0</v>
      </c>
      <c r="AC39" s="3">
        <f t="shared" si="75"/>
        <v>0</v>
      </c>
      <c r="AD39" s="3">
        <f t="shared" si="75"/>
        <v>0</v>
      </c>
      <c r="AE39" s="4">
        <f t="shared" si="25"/>
        <v>0</v>
      </c>
      <c r="AF39" s="3">
        <f t="shared" ref="AF39:AQ39" si="76">+AF18*$D18</f>
        <v>0</v>
      </c>
      <c r="AG39" s="3">
        <f t="shared" si="76"/>
        <v>0</v>
      </c>
      <c r="AH39" s="3">
        <f t="shared" si="76"/>
        <v>0</v>
      </c>
      <c r="AI39" s="3">
        <f t="shared" si="76"/>
        <v>0</v>
      </c>
      <c r="AJ39" s="3">
        <f t="shared" si="76"/>
        <v>0</v>
      </c>
      <c r="AK39" s="3">
        <f t="shared" si="76"/>
        <v>0</v>
      </c>
      <c r="AL39" s="3">
        <f t="shared" si="76"/>
        <v>0</v>
      </c>
      <c r="AM39" s="3">
        <f t="shared" si="76"/>
        <v>0</v>
      </c>
      <c r="AN39" s="3">
        <f t="shared" si="76"/>
        <v>0</v>
      </c>
      <c r="AO39" s="3">
        <f t="shared" si="76"/>
        <v>0</v>
      </c>
      <c r="AP39" s="3">
        <f t="shared" si="76"/>
        <v>0</v>
      </c>
      <c r="AQ39" s="3">
        <f t="shared" si="76"/>
        <v>0</v>
      </c>
      <c r="AR39" s="4">
        <f t="shared" si="27"/>
        <v>0</v>
      </c>
      <c r="AS39" s="3">
        <f t="shared" ref="AS39:BD39" si="77">+AS18*$E18</f>
        <v>0</v>
      </c>
      <c r="AT39" s="3">
        <f t="shared" si="77"/>
        <v>0</v>
      </c>
      <c r="AU39" s="3">
        <f t="shared" si="77"/>
        <v>0</v>
      </c>
      <c r="AV39" s="3">
        <f t="shared" si="77"/>
        <v>0</v>
      </c>
      <c r="AW39" s="3">
        <f t="shared" si="77"/>
        <v>0</v>
      </c>
      <c r="AX39" s="3">
        <f t="shared" si="77"/>
        <v>0</v>
      </c>
      <c r="AY39" s="3">
        <f t="shared" si="77"/>
        <v>0</v>
      </c>
      <c r="AZ39" s="3">
        <f t="shared" si="77"/>
        <v>0</v>
      </c>
      <c r="BA39" s="3">
        <f t="shared" si="77"/>
        <v>0</v>
      </c>
      <c r="BB39" s="3">
        <f t="shared" si="77"/>
        <v>0</v>
      </c>
      <c r="BC39" s="3">
        <f t="shared" si="77"/>
        <v>0</v>
      </c>
      <c r="BD39" s="3">
        <f t="shared" si="77"/>
        <v>0</v>
      </c>
      <c r="BE39" s="4">
        <f t="shared" si="29"/>
        <v>0</v>
      </c>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row>
    <row r="40" spans="1:91" s="1" customFormat="1">
      <c r="A40" s="1">
        <f t="shared" si="21"/>
        <v>0</v>
      </c>
      <c r="B40" s="2"/>
      <c r="C40" s="2"/>
      <c r="D40" s="2"/>
      <c r="E40" s="2"/>
      <c r="F40" s="3">
        <f t="shared" ref="F40:Q40" si="78">+F19*$B19</f>
        <v>0</v>
      </c>
      <c r="G40" s="3">
        <f t="shared" si="78"/>
        <v>0</v>
      </c>
      <c r="H40" s="3">
        <f t="shared" si="78"/>
        <v>0</v>
      </c>
      <c r="I40" s="3">
        <f t="shared" si="78"/>
        <v>0</v>
      </c>
      <c r="J40" s="3">
        <f t="shared" si="78"/>
        <v>0</v>
      </c>
      <c r="K40" s="3">
        <f t="shared" si="78"/>
        <v>0</v>
      </c>
      <c r="L40" s="3">
        <f t="shared" si="78"/>
        <v>0</v>
      </c>
      <c r="M40" s="3">
        <f t="shared" si="78"/>
        <v>0</v>
      </c>
      <c r="N40" s="3">
        <f t="shared" si="78"/>
        <v>0</v>
      </c>
      <c r="O40" s="3">
        <f t="shared" si="78"/>
        <v>0</v>
      </c>
      <c r="P40" s="3">
        <f t="shared" si="78"/>
        <v>0</v>
      </c>
      <c r="Q40" s="3">
        <f t="shared" si="78"/>
        <v>0</v>
      </c>
      <c r="R40" s="4">
        <f t="shared" si="23"/>
        <v>0</v>
      </c>
      <c r="S40" s="3">
        <f t="shared" ref="S40:AD40" si="79">+S19*$C19</f>
        <v>0</v>
      </c>
      <c r="T40" s="3">
        <f t="shared" si="79"/>
        <v>0</v>
      </c>
      <c r="U40" s="3">
        <f t="shared" si="79"/>
        <v>0</v>
      </c>
      <c r="V40" s="3">
        <f t="shared" si="79"/>
        <v>0</v>
      </c>
      <c r="W40" s="3">
        <f t="shared" si="79"/>
        <v>0</v>
      </c>
      <c r="X40" s="3">
        <f t="shared" si="79"/>
        <v>0</v>
      </c>
      <c r="Y40" s="3">
        <f t="shared" si="79"/>
        <v>0</v>
      </c>
      <c r="Z40" s="3">
        <f t="shared" si="79"/>
        <v>0</v>
      </c>
      <c r="AA40" s="3">
        <f t="shared" si="79"/>
        <v>0</v>
      </c>
      <c r="AB40" s="3">
        <f t="shared" si="79"/>
        <v>0</v>
      </c>
      <c r="AC40" s="3">
        <f t="shared" si="79"/>
        <v>0</v>
      </c>
      <c r="AD40" s="3">
        <f t="shared" si="79"/>
        <v>0</v>
      </c>
      <c r="AE40" s="4">
        <f t="shared" si="25"/>
        <v>0</v>
      </c>
      <c r="AF40" s="3">
        <f t="shared" ref="AF40:AQ40" si="80">+AF19*$D19</f>
        <v>0</v>
      </c>
      <c r="AG40" s="3">
        <f t="shared" si="80"/>
        <v>0</v>
      </c>
      <c r="AH40" s="3">
        <f t="shared" si="80"/>
        <v>0</v>
      </c>
      <c r="AI40" s="3">
        <f t="shared" si="80"/>
        <v>0</v>
      </c>
      <c r="AJ40" s="3">
        <f t="shared" si="80"/>
        <v>0</v>
      </c>
      <c r="AK40" s="3">
        <f t="shared" si="80"/>
        <v>0</v>
      </c>
      <c r="AL40" s="3">
        <f t="shared" si="80"/>
        <v>0</v>
      </c>
      <c r="AM40" s="3">
        <f t="shared" si="80"/>
        <v>0</v>
      </c>
      <c r="AN40" s="3">
        <f t="shared" si="80"/>
        <v>0</v>
      </c>
      <c r="AO40" s="3">
        <f t="shared" si="80"/>
        <v>0</v>
      </c>
      <c r="AP40" s="3">
        <f t="shared" si="80"/>
        <v>0</v>
      </c>
      <c r="AQ40" s="3">
        <f t="shared" si="80"/>
        <v>0</v>
      </c>
      <c r="AR40" s="4">
        <f t="shared" si="27"/>
        <v>0</v>
      </c>
      <c r="AS40" s="3">
        <f t="shared" ref="AS40:BD40" si="81">+AS19*$E19</f>
        <v>0</v>
      </c>
      <c r="AT40" s="3">
        <f t="shared" si="81"/>
        <v>0</v>
      </c>
      <c r="AU40" s="3">
        <f t="shared" si="81"/>
        <v>0</v>
      </c>
      <c r="AV40" s="3">
        <f t="shared" si="81"/>
        <v>0</v>
      </c>
      <c r="AW40" s="3">
        <f t="shared" si="81"/>
        <v>0</v>
      </c>
      <c r="AX40" s="3">
        <f t="shared" si="81"/>
        <v>0</v>
      </c>
      <c r="AY40" s="3">
        <f t="shared" si="81"/>
        <v>0</v>
      </c>
      <c r="AZ40" s="3">
        <f t="shared" si="81"/>
        <v>0</v>
      </c>
      <c r="BA40" s="3">
        <f t="shared" si="81"/>
        <v>0</v>
      </c>
      <c r="BB40" s="3">
        <f t="shared" si="81"/>
        <v>0</v>
      </c>
      <c r="BC40" s="3">
        <f t="shared" si="81"/>
        <v>0</v>
      </c>
      <c r="BD40" s="3">
        <f t="shared" si="81"/>
        <v>0</v>
      </c>
      <c r="BE40" s="4">
        <f t="shared" si="29"/>
        <v>0</v>
      </c>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row>
    <row r="41" spans="1:91" s="1" customFormat="1" collapsed="1">
      <c r="A41" s="1">
        <f t="shared" si="21"/>
        <v>0</v>
      </c>
      <c r="B41" s="2"/>
      <c r="C41" s="2"/>
      <c r="D41" s="2"/>
      <c r="E41" s="2"/>
      <c r="F41" s="3">
        <f t="shared" ref="F41:Q41" si="82">+F20*$B20</f>
        <v>0</v>
      </c>
      <c r="G41" s="3">
        <f t="shared" si="82"/>
        <v>0</v>
      </c>
      <c r="H41" s="3">
        <f t="shared" si="82"/>
        <v>0</v>
      </c>
      <c r="I41" s="3">
        <f t="shared" si="82"/>
        <v>0</v>
      </c>
      <c r="J41" s="3">
        <f t="shared" si="82"/>
        <v>0</v>
      </c>
      <c r="K41" s="3">
        <f t="shared" si="82"/>
        <v>0</v>
      </c>
      <c r="L41" s="3">
        <f t="shared" si="82"/>
        <v>0</v>
      </c>
      <c r="M41" s="3">
        <f t="shared" si="82"/>
        <v>0</v>
      </c>
      <c r="N41" s="3">
        <f t="shared" si="82"/>
        <v>0</v>
      </c>
      <c r="O41" s="3">
        <f t="shared" si="82"/>
        <v>0</v>
      </c>
      <c r="P41" s="3">
        <f t="shared" si="82"/>
        <v>0</v>
      </c>
      <c r="Q41" s="3">
        <f t="shared" si="82"/>
        <v>0</v>
      </c>
      <c r="R41" s="4">
        <f t="shared" si="23"/>
        <v>0</v>
      </c>
      <c r="S41" s="3">
        <f t="shared" ref="S41:AD41" si="83">+S20*$C20</f>
        <v>0</v>
      </c>
      <c r="T41" s="3">
        <f t="shared" si="83"/>
        <v>0</v>
      </c>
      <c r="U41" s="3">
        <f t="shared" si="83"/>
        <v>0</v>
      </c>
      <c r="V41" s="3">
        <f t="shared" si="83"/>
        <v>0</v>
      </c>
      <c r="W41" s="3">
        <f t="shared" si="83"/>
        <v>0</v>
      </c>
      <c r="X41" s="3">
        <f t="shared" si="83"/>
        <v>0</v>
      </c>
      <c r="Y41" s="3">
        <f t="shared" si="83"/>
        <v>0</v>
      </c>
      <c r="Z41" s="3">
        <f t="shared" si="83"/>
        <v>0</v>
      </c>
      <c r="AA41" s="3">
        <f t="shared" si="83"/>
        <v>0</v>
      </c>
      <c r="AB41" s="3">
        <f t="shared" si="83"/>
        <v>0</v>
      </c>
      <c r="AC41" s="3">
        <f t="shared" si="83"/>
        <v>0</v>
      </c>
      <c r="AD41" s="3">
        <f t="shared" si="83"/>
        <v>0</v>
      </c>
      <c r="AE41" s="4">
        <f t="shared" si="25"/>
        <v>0</v>
      </c>
      <c r="AF41" s="3">
        <f t="shared" ref="AF41:AQ41" si="84">+AF20*$D20</f>
        <v>0</v>
      </c>
      <c r="AG41" s="3">
        <f t="shared" si="84"/>
        <v>0</v>
      </c>
      <c r="AH41" s="3">
        <f t="shared" si="84"/>
        <v>0</v>
      </c>
      <c r="AI41" s="3">
        <f t="shared" si="84"/>
        <v>0</v>
      </c>
      <c r="AJ41" s="3">
        <f t="shared" si="84"/>
        <v>0</v>
      </c>
      <c r="AK41" s="3">
        <f t="shared" si="84"/>
        <v>0</v>
      </c>
      <c r="AL41" s="3">
        <f t="shared" si="84"/>
        <v>0</v>
      </c>
      <c r="AM41" s="3">
        <f t="shared" si="84"/>
        <v>0</v>
      </c>
      <c r="AN41" s="3">
        <f t="shared" si="84"/>
        <v>0</v>
      </c>
      <c r="AO41" s="3">
        <f t="shared" si="84"/>
        <v>0</v>
      </c>
      <c r="AP41" s="3">
        <f t="shared" si="84"/>
        <v>0</v>
      </c>
      <c r="AQ41" s="3">
        <f t="shared" si="84"/>
        <v>0</v>
      </c>
      <c r="AR41" s="4">
        <f t="shared" si="27"/>
        <v>0</v>
      </c>
      <c r="AS41" s="3">
        <f t="shared" ref="AS41:BD41" si="85">+AS20*$E20</f>
        <v>0</v>
      </c>
      <c r="AT41" s="3">
        <f t="shared" si="85"/>
        <v>0</v>
      </c>
      <c r="AU41" s="3">
        <f t="shared" si="85"/>
        <v>0</v>
      </c>
      <c r="AV41" s="3">
        <f t="shared" si="85"/>
        <v>0</v>
      </c>
      <c r="AW41" s="3">
        <f t="shared" si="85"/>
        <v>0</v>
      </c>
      <c r="AX41" s="3">
        <f t="shared" si="85"/>
        <v>0</v>
      </c>
      <c r="AY41" s="3">
        <f t="shared" si="85"/>
        <v>0</v>
      </c>
      <c r="AZ41" s="3">
        <f t="shared" si="85"/>
        <v>0</v>
      </c>
      <c r="BA41" s="3">
        <f t="shared" si="85"/>
        <v>0</v>
      </c>
      <c r="BB41" s="3">
        <f t="shared" si="85"/>
        <v>0</v>
      </c>
      <c r="BC41" s="3">
        <f t="shared" si="85"/>
        <v>0</v>
      </c>
      <c r="BD41" s="3">
        <f t="shared" si="85"/>
        <v>0</v>
      </c>
      <c r="BE41" s="4">
        <f t="shared" si="29"/>
        <v>0</v>
      </c>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row>
    <row r="42" spans="1:91" s="1" customFormat="1">
      <c r="A42" s="1">
        <f t="shared" si="21"/>
        <v>0</v>
      </c>
      <c r="B42" s="2"/>
      <c r="C42" s="2"/>
      <c r="D42" s="2"/>
      <c r="E42" s="2"/>
      <c r="F42" s="3">
        <f t="shared" ref="F42:Q42" si="86">+F21*$B21</f>
        <v>0</v>
      </c>
      <c r="G42" s="3">
        <f t="shared" si="86"/>
        <v>0</v>
      </c>
      <c r="H42" s="3">
        <f t="shared" si="86"/>
        <v>0</v>
      </c>
      <c r="I42" s="3">
        <f t="shared" si="86"/>
        <v>0</v>
      </c>
      <c r="J42" s="3">
        <f t="shared" si="86"/>
        <v>0</v>
      </c>
      <c r="K42" s="3">
        <f t="shared" si="86"/>
        <v>0</v>
      </c>
      <c r="L42" s="3">
        <f t="shared" si="86"/>
        <v>0</v>
      </c>
      <c r="M42" s="3">
        <f t="shared" si="86"/>
        <v>0</v>
      </c>
      <c r="N42" s="3">
        <f t="shared" si="86"/>
        <v>0</v>
      </c>
      <c r="O42" s="3">
        <f t="shared" si="86"/>
        <v>0</v>
      </c>
      <c r="P42" s="3">
        <f t="shared" si="86"/>
        <v>0</v>
      </c>
      <c r="Q42" s="3">
        <f t="shared" si="86"/>
        <v>0</v>
      </c>
      <c r="R42" s="4">
        <f t="shared" si="23"/>
        <v>0</v>
      </c>
      <c r="S42" s="3">
        <f t="shared" ref="S42:AD42" si="87">+S21*$C21</f>
        <v>0</v>
      </c>
      <c r="T42" s="3">
        <f t="shared" si="87"/>
        <v>0</v>
      </c>
      <c r="U42" s="3">
        <f t="shared" si="87"/>
        <v>0</v>
      </c>
      <c r="V42" s="3">
        <f t="shared" si="87"/>
        <v>0</v>
      </c>
      <c r="W42" s="3">
        <f t="shared" si="87"/>
        <v>0</v>
      </c>
      <c r="X42" s="3">
        <f t="shared" si="87"/>
        <v>0</v>
      </c>
      <c r="Y42" s="3">
        <f t="shared" si="87"/>
        <v>0</v>
      </c>
      <c r="Z42" s="3">
        <f t="shared" si="87"/>
        <v>0</v>
      </c>
      <c r="AA42" s="3">
        <f t="shared" si="87"/>
        <v>0</v>
      </c>
      <c r="AB42" s="3">
        <f t="shared" si="87"/>
        <v>0</v>
      </c>
      <c r="AC42" s="3">
        <f t="shared" si="87"/>
        <v>0</v>
      </c>
      <c r="AD42" s="3">
        <f t="shared" si="87"/>
        <v>0</v>
      </c>
      <c r="AE42" s="4">
        <f t="shared" si="25"/>
        <v>0</v>
      </c>
      <c r="AF42" s="3">
        <f t="shared" ref="AF42:AQ42" si="88">+AF21*$D21</f>
        <v>0</v>
      </c>
      <c r="AG42" s="3">
        <f t="shared" si="88"/>
        <v>0</v>
      </c>
      <c r="AH42" s="3">
        <f t="shared" si="88"/>
        <v>0</v>
      </c>
      <c r="AI42" s="3">
        <f t="shared" si="88"/>
        <v>0</v>
      </c>
      <c r="AJ42" s="3">
        <f t="shared" si="88"/>
        <v>0</v>
      </c>
      <c r="AK42" s="3">
        <f t="shared" si="88"/>
        <v>0</v>
      </c>
      <c r="AL42" s="3">
        <f t="shared" si="88"/>
        <v>0</v>
      </c>
      <c r="AM42" s="3">
        <f t="shared" si="88"/>
        <v>0</v>
      </c>
      <c r="AN42" s="3">
        <f t="shared" si="88"/>
        <v>0</v>
      </c>
      <c r="AO42" s="3">
        <f t="shared" si="88"/>
        <v>0</v>
      </c>
      <c r="AP42" s="3">
        <f t="shared" si="88"/>
        <v>0</v>
      </c>
      <c r="AQ42" s="3">
        <f t="shared" si="88"/>
        <v>0</v>
      </c>
      <c r="AR42" s="4">
        <f t="shared" si="27"/>
        <v>0</v>
      </c>
      <c r="AS42" s="3">
        <f t="shared" ref="AS42:BD42" si="89">+AS21*$E21</f>
        <v>0</v>
      </c>
      <c r="AT42" s="3">
        <f t="shared" si="89"/>
        <v>0</v>
      </c>
      <c r="AU42" s="3">
        <f t="shared" si="89"/>
        <v>0</v>
      </c>
      <c r="AV42" s="3">
        <f t="shared" si="89"/>
        <v>0</v>
      </c>
      <c r="AW42" s="3">
        <f t="shared" si="89"/>
        <v>0</v>
      </c>
      <c r="AX42" s="3">
        <f t="shared" si="89"/>
        <v>0</v>
      </c>
      <c r="AY42" s="3">
        <f t="shared" si="89"/>
        <v>0</v>
      </c>
      <c r="AZ42" s="3">
        <f t="shared" si="89"/>
        <v>0</v>
      </c>
      <c r="BA42" s="3">
        <f t="shared" si="89"/>
        <v>0</v>
      </c>
      <c r="BB42" s="3">
        <f t="shared" si="89"/>
        <v>0</v>
      </c>
      <c r="BC42" s="3">
        <f t="shared" si="89"/>
        <v>0</v>
      </c>
      <c r="BD42" s="3">
        <f t="shared" si="89"/>
        <v>0</v>
      </c>
      <c r="BE42" s="4">
        <f t="shared" si="29"/>
        <v>0</v>
      </c>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row>
    <row r="43" spans="1:91" s="1" customFormat="1">
      <c r="A43" s="1">
        <f t="shared" si="21"/>
        <v>0</v>
      </c>
      <c r="B43" s="2"/>
      <c r="C43" s="2"/>
      <c r="D43" s="2"/>
      <c r="E43" s="2"/>
      <c r="F43" s="3">
        <f t="shared" ref="F43:Q43" si="90">+F22*$B22</f>
        <v>0</v>
      </c>
      <c r="G43" s="3">
        <f t="shared" si="90"/>
        <v>0</v>
      </c>
      <c r="H43" s="3">
        <f t="shared" si="90"/>
        <v>0</v>
      </c>
      <c r="I43" s="3">
        <f t="shared" si="90"/>
        <v>0</v>
      </c>
      <c r="J43" s="3">
        <f t="shared" si="90"/>
        <v>0</v>
      </c>
      <c r="K43" s="3">
        <f t="shared" si="90"/>
        <v>0</v>
      </c>
      <c r="L43" s="3">
        <f t="shared" si="90"/>
        <v>0</v>
      </c>
      <c r="M43" s="3">
        <f t="shared" si="90"/>
        <v>0</v>
      </c>
      <c r="N43" s="3">
        <f t="shared" si="90"/>
        <v>0</v>
      </c>
      <c r="O43" s="3">
        <f t="shared" si="90"/>
        <v>0</v>
      </c>
      <c r="P43" s="3">
        <f t="shared" si="90"/>
        <v>0</v>
      </c>
      <c r="Q43" s="3">
        <f t="shared" si="90"/>
        <v>0</v>
      </c>
      <c r="R43" s="4">
        <f t="shared" si="23"/>
        <v>0</v>
      </c>
      <c r="S43" s="3">
        <f t="shared" ref="S43:AD43" si="91">+S22*$C22</f>
        <v>0</v>
      </c>
      <c r="T43" s="3">
        <f t="shared" si="91"/>
        <v>0</v>
      </c>
      <c r="U43" s="3">
        <f t="shared" si="91"/>
        <v>0</v>
      </c>
      <c r="V43" s="3">
        <f t="shared" si="91"/>
        <v>0</v>
      </c>
      <c r="W43" s="3">
        <f t="shared" si="91"/>
        <v>0</v>
      </c>
      <c r="X43" s="3">
        <f t="shared" si="91"/>
        <v>0</v>
      </c>
      <c r="Y43" s="3">
        <f t="shared" si="91"/>
        <v>0</v>
      </c>
      <c r="Z43" s="3">
        <f t="shared" si="91"/>
        <v>0</v>
      </c>
      <c r="AA43" s="3">
        <f t="shared" si="91"/>
        <v>0</v>
      </c>
      <c r="AB43" s="3">
        <f t="shared" si="91"/>
        <v>0</v>
      </c>
      <c r="AC43" s="3">
        <f t="shared" si="91"/>
        <v>0</v>
      </c>
      <c r="AD43" s="3">
        <f t="shared" si="91"/>
        <v>0</v>
      </c>
      <c r="AE43" s="4">
        <f t="shared" si="25"/>
        <v>0</v>
      </c>
      <c r="AF43" s="3">
        <f t="shared" ref="AF43:AQ43" si="92">+AF22*$D22</f>
        <v>0</v>
      </c>
      <c r="AG43" s="3">
        <f t="shared" si="92"/>
        <v>0</v>
      </c>
      <c r="AH43" s="3">
        <f t="shared" si="92"/>
        <v>0</v>
      </c>
      <c r="AI43" s="3">
        <f t="shared" si="92"/>
        <v>0</v>
      </c>
      <c r="AJ43" s="3">
        <f t="shared" si="92"/>
        <v>0</v>
      </c>
      <c r="AK43" s="3">
        <f t="shared" si="92"/>
        <v>0</v>
      </c>
      <c r="AL43" s="3">
        <f t="shared" si="92"/>
        <v>0</v>
      </c>
      <c r="AM43" s="3">
        <f t="shared" si="92"/>
        <v>0</v>
      </c>
      <c r="AN43" s="3">
        <f t="shared" si="92"/>
        <v>0</v>
      </c>
      <c r="AO43" s="3">
        <f t="shared" si="92"/>
        <v>0</v>
      </c>
      <c r="AP43" s="3">
        <f t="shared" si="92"/>
        <v>0</v>
      </c>
      <c r="AQ43" s="3">
        <f t="shared" si="92"/>
        <v>0</v>
      </c>
      <c r="AR43" s="4">
        <f t="shared" si="27"/>
        <v>0</v>
      </c>
      <c r="AS43" s="3">
        <f t="shared" ref="AS43:BD43" si="93">+AS22*$E22</f>
        <v>0</v>
      </c>
      <c r="AT43" s="3">
        <f t="shared" si="93"/>
        <v>0</v>
      </c>
      <c r="AU43" s="3">
        <f t="shared" si="93"/>
        <v>0</v>
      </c>
      <c r="AV43" s="3">
        <f t="shared" si="93"/>
        <v>0</v>
      </c>
      <c r="AW43" s="3">
        <f t="shared" si="93"/>
        <v>0</v>
      </c>
      <c r="AX43" s="3">
        <f t="shared" si="93"/>
        <v>0</v>
      </c>
      <c r="AY43" s="3">
        <f t="shared" si="93"/>
        <v>0</v>
      </c>
      <c r="AZ43" s="3">
        <f t="shared" si="93"/>
        <v>0</v>
      </c>
      <c r="BA43" s="3">
        <f t="shared" si="93"/>
        <v>0</v>
      </c>
      <c r="BB43" s="3">
        <f t="shared" si="93"/>
        <v>0</v>
      </c>
      <c r="BC43" s="3">
        <f t="shared" si="93"/>
        <v>0</v>
      </c>
      <c r="BD43" s="3">
        <f t="shared" si="93"/>
        <v>0</v>
      </c>
      <c r="BE43" s="4">
        <f t="shared" si="29"/>
        <v>0</v>
      </c>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row>
    <row r="44" spans="1:91" s="1" customFormat="1">
      <c r="A44" s="1">
        <f t="shared" si="21"/>
        <v>0</v>
      </c>
      <c r="B44" s="2"/>
      <c r="C44" s="2"/>
      <c r="D44" s="2"/>
      <c r="E44" s="2"/>
      <c r="F44" s="3">
        <f t="shared" ref="F44:Q44" si="94">+F23*$B23</f>
        <v>0</v>
      </c>
      <c r="G44" s="3">
        <f t="shared" si="94"/>
        <v>0</v>
      </c>
      <c r="H44" s="3">
        <f t="shared" si="94"/>
        <v>0</v>
      </c>
      <c r="I44" s="3">
        <f t="shared" si="94"/>
        <v>0</v>
      </c>
      <c r="J44" s="3">
        <f t="shared" si="94"/>
        <v>0</v>
      </c>
      <c r="K44" s="3">
        <f t="shared" si="94"/>
        <v>0</v>
      </c>
      <c r="L44" s="3">
        <f t="shared" si="94"/>
        <v>0</v>
      </c>
      <c r="M44" s="3">
        <f t="shared" si="94"/>
        <v>0</v>
      </c>
      <c r="N44" s="3">
        <f t="shared" si="94"/>
        <v>0</v>
      </c>
      <c r="O44" s="3">
        <f t="shared" si="94"/>
        <v>0</v>
      </c>
      <c r="P44" s="3">
        <f t="shared" si="94"/>
        <v>0</v>
      </c>
      <c r="Q44" s="3">
        <f t="shared" si="94"/>
        <v>0</v>
      </c>
      <c r="R44" s="4">
        <f t="shared" si="23"/>
        <v>0</v>
      </c>
      <c r="S44" s="3">
        <f t="shared" ref="S44:AD44" si="95">+S23*$C23</f>
        <v>0</v>
      </c>
      <c r="T44" s="3">
        <f t="shared" si="95"/>
        <v>0</v>
      </c>
      <c r="U44" s="3">
        <f t="shared" si="95"/>
        <v>0</v>
      </c>
      <c r="V44" s="3">
        <f t="shared" si="95"/>
        <v>0</v>
      </c>
      <c r="W44" s="3">
        <f t="shared" si="95"/>
        <v>0</v>
      </c>
      <c r="X44" s="3">
        <f t="shared" si="95"/>
        <v>0</v>
      </c>
      <c r="Y44" s="3">
        <f t="shared" si="95"/>
        <v>0</v>
      </c>
      <c r="Z44" s="3">
        <f t="shared" si="95"/>
        <v>0</v>
      </c>
      <c r="AA44" s="3">
        <f t="shared" si="95"/>
        <v>0</v>
      </c>
      <c r="AB44" s="3">
        <f t="shared" si="95"/>
        <v>0</v>
      </c>
      <c r="AC44" s="3">
        <f t="shared" si="95"/>
        <v>0</v>
      </c>
      <c r="AD44" s="3">
        <f t="shared" si="95"/>
        <v>0</v>
      </c>
      <c r="AE44" s="4">
        <f t="shared" si="25"/>
        <v>0</v>
      </c>
      <c r="AF44" s="3">
        <f t="shared" ref="AF44:AQ44" si="96">+AF23*$D23</f>
        <v>0</v>
      </c>
      <c r="AG44" s="3">
        <f t="shared" si="96"/>
        <v>0</v>
      </c>
      <c r="AH44" s="3">
        <f t="shared" si="96"/>
        <v>0</v>
      </c>
      <c r="AI44" s="3">
        <f t="shared" si="96"/>
        <v>0</v>
      </c>
      <c r="AJ44" s="3">
        <f t="shared" si="96"/>
        <v>0</v>
      </c>
      <c r="AK44" s="3">
        <f t="shared" si="96"/>
        <v>0</v>
      </c>
      <c r="AL44" s="3">
        <f t="shared" si="96"/>
        <v>0</v>
      </c>
      <c r="AM44" s="3">
        <f t="shared" si="96"/>
        <v>0</v>
      </c>
      <c r="AN44" s="3">
        <f t="shared" si="96"/>
        <v>0</v>
      </c>
      <c r="AO44" s="3">
        <f t="shared" si="96"/>
        <v>0</v>
      </c>
      <c r="AP44" s="3">
        <f t="shared" si="96"/>
        <v>0</v>
      </c>
      <c r="AQ44" s="3">
        <f t="shared" si="96"/>
        <v>0</v>
      </c>
      <c r="AR44" s="4">
        <f t="shared" si="27"/>
        <v>0</v>
      </c>
      <c r="AS44" s="3">
        <f t="shared" ref="AS44:BD44" si="97">+AS23*$E23</f>
        <v>0</v>
      </c>
      <c r="AT44" s="3">
        <f t="shared" si="97"/>
        <v>0</v>
      </c>
      <c r="AU44" s="3">
        <f t="shared" si="97"/>
        <v>0</v>
      </c>
      <c r="AV44" s="3">
        <f t="shared" si="97"/>
        <v>0</v>
      </c>
      <c r="AW44" s="3">
        <f t="shared" si="97"/>
        <v>0</v>
      </c>
      <c r="AX44" s="3">
        <f t="shared" si="97"/>
        <v>0</v>
      </c>
      <c r="AY44" s="3">
        <f t="shared" si="97"/>
        <v>0</v>
      </c>
      <c r="AZ44" s="3">
        <f t="shared" si="97"/>
        <v>0</v>
      </c>
      <c r="BA44" s="3">
        <f t="shared" si="97"/>
        <v>0</v>
      </c>
      <c r="BB44" s="3">
        <f t="shared" si="97"/>
        <v>0</v>
      </c>
      <c r="BC44" s="3">
        <f t="shared" si="97"/>
        <v>0</v>
      </c>
      <c r="BD44" s="3">
        <f t="shared" si="97"/>
        <v>0</v>
      </c>
      <c r="BE44" s="4">
        <f t="shared" si="29"/>
        <v>0</v>
      </c>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row>
    <row r="45" spans="1:91" s="1" customFormat="1" ht="13.5" collapsed="1" thickBot="1">
      <c r="B45" s="5"/>
      <c r="C45" s="5"/>
      <c r="D45" s="5"/>
      <c r="E45" s="5"/>
      <c r="F45" s="6">
        <f>ROUND(SUM(F25:F44),0)</f>
        <v>0</v>
      </c>
      <c r="G45" s="6">
        <f t="shared" ref="G45:Q45" si="98">ROUND(SUM(G25:G44),0)</f>
        <v>0</v>
      </c>
      <c r="H45" s="6">
        <f t="shared" si="98"/>
        <v>0</v>
      </c>
      <c r="I45" s="6">
        <f t="shared" si="98"/>
        <v>0</v>
      </c>
      <c r="J45" s="6">
        <f t="shared" si="98"/>
        <v>0</v>
      </c>
      <c r="K45" s="6">
        <f t="shared" si="98"/>
        <v>0</v>
      </c>
      <c r="L45" s="6">
        <f t="shared" si="98"/>
        <v>0</v>
      </c>
      <c r="M45" s="6">
        <f t="shared" si="98"/>
        <v>0</v>
      </c>
      <c r="N45" s="6">
        <f t="shared" si="98"/>
        <v>0</v>
      </c>
      <c r="O45" s="6">
        <f t="shared" si="98"/>
        <v>0</v>
      </c>
      <c r="P45" s="6">
        <f t="shared" si="98"/>
        <v>0</v>
      </c>
      <c r="Q45" s="6">
        <f t="shared" si="98"/>
        <v>0</v>
      </c>
      <c r="R45" s="7">
        <f>ROUND(SUM(R25:R44),0)</f>
        <v>0</v>
      </c>
      <c r="S45" s="6">
        <f>ROUND(SUM(S25:S44),0)</f>
        <v>0</v>
      </c>
      <c r="T45" s="6">
        <f t="shared" ref="T45" si="99">ROUND(SUM(T25:T44),0)</f>
        <v>0</v>
      </c>
      <c r="U45" s="6">
        <f t="shared" ref="U45" si="100">ROUND(SUM(U25:U44),0)</f>
        <v>0</v>
      </c>
      <c r="V45" s="6">
        <f t="shared" ref="V45" si="101">ROUND(SUM(V25:V44),0)</f>
        <v>0</v>
      </c>
      <c r="W45" s="6">
        <f t="shared" ref="W45" si="102">ROUND(SUM(W25:W44),0)</f>
        <v>0</v>
      </c>
      <c r="X45" s="6">
        <f t="shared" ref="X45" si="103">ROUND(SUM(X25:X44),0)</f>
        <v>0</v>
      </c>
      <c r="Y45" s="6">
        <f t="shared" ref="Y45" si="104">ROUND(SUM(Y25:Y44),0)</f>
        <v>0</v>
      </c>
      <c r="Z45" s="6">
        <f t="shared" ref="Z45" si="105">ROUND(SUM(Z25:Z44),0)</f>
        <v>0</v>
      </c>
      <c r="AA45" s="6">
        <f t="shared" ref="AA45" si="106">ROUND(SUM(AA25:AA44),0)</f>
        <v>0</v>
      </c>
      <c r="AB45" s="6">
        <f t="shared" ref="AB45" si="107">ROUND(SUM(AB25:AB44),0)</f>
        <v>0</v>
      </c>
      <c r="AC45" s="6">
        <f t="shared" ref="AC45" si="108">ROUND(SUM(AC25:AC44),0)</f>
        <v>0</v>
      </c>
      <c r="AD45" s="6">
        <f t="shared" ref="AD45" si="109">ROUND(SUM(AD25:AD44),0)</f>
        <v>0</v>
      </c>
      <c r="AE45" s="7">
        <f>ROUND(SUM(AE25:AE44),0)</f>
        <v>0</v>
      </c>
      <c r="AF45" s="6">
        <f>ROUND(SUM(AF25:AF44),0)</f>
        <v>0</v>
      </c>
      <c r="AG45" s="6">
        <f t="shared" ref="AG45" si="110">ROUND(SUM(AG25:AG44),0)</f>
        <v>0</v>
      </c>
      <c r="AH45" s="6">
        <f t="shared" ref="AH45" si="111">ROUND(SUM(AH25:AH44),0)</f>
        <v>0</v>
      </c>
      <c r="AI45" s="6">
        <f t="shared" ref="AI45" si="112">ROUND(SUM(AI25:AI44),0)</f>
        <v>0</v>
      </c>
      <c r="AJ45" s="6">
        <f t="shared" ref="AJ45" si="113">ROUND(SUM(AJ25:AJ44),0)</f>
        <v>0</v>
      </c>
      <c r="AK45" s="6">
        <f t="shared" ref="AK45" si="114">ROUND(SUM(AK25:AK44),0)</f>
        <v>0</v>
      </c>
      <c r="AL45" s="6">
        <f t="shared" ref="AL45" si="115">ROUND(SUM(AL25:AL44),0)</f>
        <v>0</v>
      </c>
      <c r="AM45" s="6">
        <f t="shared" ref="AM45" si="116">ROUND(SUM(AM25:AM44),0)</f>
        <v>0</v>
      </c>
      <c r="AN45" s="6">
        <f t="shared" ref="AN45" si="117">ROUND(SUM(AN25:AN44),0)</f>
        <v>0</v>
      </c>
      <c r="AO45" s="6">
        <f t="shared" ref="AO45" si="118">ROUND(SUM(AO25:AO44),0)</f>
        <v>0</v>
      </c>
      <c r="AP45" s="6">
        <f t="shared" ref="AP45" si="119">ROUND(SUM(AP25:AP44),0)</f>
        <v>0</v>
      </c>
      <c r="AQ45" s="6">
        <f t="shared" ref="AQ45" si="120">ROUND(SUM(AQ25:AQ44),0)</f>
        <v>0</v>
      </c>
      <c r="AR45" s="7">
        <f>ROUND(SUM(AR25:AR44),0)</f>
        <v>0</v>
      </c>
      <c r="AS45" s="6">
        <f>ROUND(SUM(AS25:AS44),0)</f>
        <v>0</v>
      </c>
      <c r="AT45" s="6">
        <f t="shared" ref="AT45" si="121">ROUND(SUM(AT25:AT44),0)</f>
        <v>0</v>
      </c>
      <c r="AU45" s="6">
        <f t="shared" ref="AU45" si="122">ROUND(SUM(AU25:AU44),0)</f>
        <v>0</v>
      </c>
      <c r="AV45" s="6">
        <f t="shared" ref="AV45" si="123">ROUND(SUM(AV25:AV44),0)</f>
        <v>0</v>
      </c>
      <c r="AW45" s="6">
        <f t="shared" ref="AW45" si="124">ROUND(SUM(AW25:AW44),0)</f>
        <v>0</v>
      </c>
      <c r="AX45" s="6">
        <f t="shared" ref="AX45" si="125">ROUND(SUM(AX25:AX44),0)</f>
        <v>0</v>
      </c>
      <c r="AY45" s="6">
        <f t="shared" ref="AY45" si="126">ROUND(SUM(AY25:AY44),0)</f>
        <v>0</v>
      </c>
      <c r="AZ45" s="6">
        <f t="shared" ref="AZ45" si="127">ROUND(SUM(AZ25:AZ44),0)</f>
        <v>0</v>
      </c>
      <c r="BA45" s="6">
        <f t="shared" ref="BA45" si="128">ROUND(SUM(BA25:BA44),0)</f>
        <v>0</v>
      </c>
      <c r="BB45" s="6">
        <f t="shared" ref="BB45" si="129">ROUND(SUM(BB25:BB44),0)</f>
        <v>0</v>
      </c>
      <c r="BC45" s="6">
        <f t="shared" ref="BC45" si="130">ROUND(SUM(BC25:BC44),0)</f>
        <v>0</v>
      </c>
      <c r="BD45" s="6">
        <f t="shared" ref="BD45" si="131">ROUND(SUM(BD25:BD44),0)</f>
        <v>0</v>
      </c>
      <c r="BE45" s="7">
        <f>ROUND(SUM(BE25:BE44),0)</f>
        <v>0</v>
      </c>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row>
    <row r="46" spans="1:91" ht="13.5" thickTop="1">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row>
    <row r="47" spans="1:91">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row>
    <row r="48" spans="1:91">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row>
    <row r="49" spans="6:91">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row>
    <row r="50" spans="6:91">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row>
    <row r="51" spans="6:91">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row>
    <row r="52" spans="6:91">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row>
    <row r="53" spans="6:91">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row>
    <row r="54" spans="6:91">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row>
    <row r="55" spans="6:91">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row>
    <row r="56" spans="6:91">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row>
    <row r="57" spans="6:91">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row>
    <row r="58" spans="6:91">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row>
    <row r="59" spans="6:91">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row>
    <row r="60" spans="6:91">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row>
    <row r="61" spans="6:91">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row>
    <row r="62" spans="6:91">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row>
    <row r="63" spans="6:91">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row>
    <row r="64" spans="6:91">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row>
    <row r="65" spans="6:91">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row>
    <row r="66" spans="6:91">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row>
    <row r="67" spans="6:91">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row>
    <row r="68" spans="6:91">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row>
    <row r="69" spans="6:91">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row>
    <row r="70" spans="6:91">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row>
    <row r="71" spans="6:91">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row>
    <row r="72" spans="6:91">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row>
    <row r="73" spans="6:91">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row>
    <row r="74" spans="6:91">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row>
    <row r="75" spans="6:91">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row>
    <row r="76" spans="6:91">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row>
    <row r="77" spans="6:91">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row>
    <row r="78" spans="6:91">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row>
    <row r="79" spans="6:91">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row>
    <row r="80" spans="6:91">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row>
    <row r="81" spans="6:91">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row>
    <row r="82" spans="6:91">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row>
    <row r="83" spans="6:91">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row>
    <row r="84" spans="6:91">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row>
    <row r="85" spans="6:91">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row>
    <row r="86" spans="6:91">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row>
    <row r="87" spans="6:91">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row>
    <row r="88" spans="6:91">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row>
    <row r="89" spans="6:91">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row>
    <row r="90" spans="6:91">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row>
    <row r="91" spans="6:91">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row>
    <row r="92" spans="6:91">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row>
    <row r="93" spans="6:91">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row>
    <row r="94" spans="6:91">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row>
    <row r="95" spans="6:91">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row>
    <row r="96" spans="6:91">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row>
    <row r="97" spans="6:91">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row>
    <row r="98" spans="6:91">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row>
    <row r="99" spans="6:91">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row>
    <row r="100" spans="6:91">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row>
    <row r="101" spans="6:91">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row>
    <row r="102" spans="6:91">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row>
    <row r="103" spans="6:91">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row>
    <row r="104" spans="6:91">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row>
    <row r="105" spans="6:91">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row>
    <row r="106" spans="6:91">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row>
    <row r="107" spans="6:91">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row>
    <row r="108" spans="6:91">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row>
    <row r="109" spans="6:91">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row>
    <row r="110" spans="6:91">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row>
    <row r="111" spans="6:91">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row>
    <row r="112" spans="6:91">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row>
    <row r="113" spans="6:91">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row>
    <row r="114" spans="6:91">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row>
    <row r="115" spans="6:91">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row>
    <row r="116" spans="6:91">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row>
    <row r="117" spans="6:91">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row>
    <row r="118" spans="6:91">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row>
    <row r="119" spans="6:91">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row>
    <row r="120" spans="6:91">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row>
    <row r="121" spans="6:91">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row>
    <row r="122" spans="6:91">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row>
    <row r="123" spans="6:91">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row>
    <row r="124" spans="6:91">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row>
    <row r="125" spans="6:91">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row>
    <row r="126" spans="6:91">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row>
    <row r="127" spans="6:91">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row>
    <row r="128" spans="6:91">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row>
    <row r="129" spans="6:91">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row>
    <row r="130" spans="6:91">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row>
    <row r="131" spans="6:91">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row>
    <row r="132" spans="6:91">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row>
    <row r="133" spans="6:91">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row>
    <row r="134" spans="6:91">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row>
    <row r="135" spans="6:91">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row>
    <row r="136" spans="6:91">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row>
    <row r="137" spans="6:91">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row>
    <row r="138" spans="6:91">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row>
    <row r="139" spans="6:91">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row>
    <row r="140" spans="6:91">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row>
    <row r="141" spans="6:91">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row>
    <row r="142" spans="6:91">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row>
    <row r="143" spans="6:91">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row>
    <row r="144" spans="6:91">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row>
    <row r="145" spans="6:91">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row>
    <row r="146" spans="6:91">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row>
    <row r="147" spans="6:91">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row>
    <row r="148" spans="6:91">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row>
    <row r="149" spans="6:91">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row>
    <row r="150" spans="6:91">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row>
    <row r="151" spans="6:91">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row>
    <row r="152" spans="6:91">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row>
    <row r="153" spans="6:91">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row>
    <row r="154" spans="6:91">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row>
    <row r="155" spans="6:91">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row>
    <row r="156" spans="6:91">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row>
    <row r="157" spans="6:91">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row>
    <row r="158" spans="6:91">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row>
    <row r="159" spans="6:91">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row>
    <row r="160" spans="6:91">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row>
    <row r="161" spans="6:91">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row>
    <row r="162" spans="6:91">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row>
    <row r="163" spans="6:91">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row>
    <row r="164" spans="6:91">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row>
    <row r="165" spans="6:91">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row>
    <row r="166" spans="6:91">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row>
    <row r="167" spans="6:91">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row>
    <row r="168" spans="6:91">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row>
    <row r="169" spans="6:91">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row>
    <row r="170" spans="6:91">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row>
    <row r="171" spans="6:91">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row>
    <row r="172" spans="6:91">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row>
    <row r="173" spans="6:91">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row>
    <row r="174" spans="6:91">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row>
    <row r="175" spans="6:91">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row>
    <row r="176" spans="6:91">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row>
    <row r="177" spans="6:91">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row>
    <row r="178" spans="6:91">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row>
    <row r="179" spans="6:91">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row>
    <row r="180" spans="6:91">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row>
    <row r="181" spans="6:91">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row>
    <row r="182" spans="6:91">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row>
    <row r="183" spans="6:91">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row>
    <row r="184" spans="6:91">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row>
    <row r="185" spans="6:91">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row>
    <row r="186" spans="6:91">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row>
    <row r="187" spans="6:91">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row>
    <row r="188" spans="6:91">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row>
    <row r="189" spans="6:91">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row>
    <row r="190" spans="6:91">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row>
    <row r="191" spans="6:91">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row>
    <row r="192" spans="6:91">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row>
    <row r="193" spans="6:91">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row>
    <row r="194" spans="6:91">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row>
    <row r="195" spans="6:91">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row>
    <row r="196" spans="6:91">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row>
    <row r="197" spans="6:91">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row>
    <row r="198" spans="6:91">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row>
    <row r="199" spans="6:91">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row>
    <row r="200" spans="6:91">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row>
    <row r="201" spans="6:91">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row>
    <row r="202" spans="6:91">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row>
    <row r="203" spans="6:91">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row>
    <row r="204" spans="6:91">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row>
    <row r="205" spans="6:91">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row>
    <row r="206" spans="6:91">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row>
    <row r="207" spans="6:91">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row>
    <row r="208" spans="6:91">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row>
    <row r="209" spans="6:91">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row>
    <row r="210" spans="6:91">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row>
    <row r="211" spans="6:91">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row>
    <row r="212" spans="6:91">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row>
    <row r="213" spans="6:91">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row>
    <row r="214" spans="6:91">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row>
    <row r="215" spans="6:91">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row>
    <row r="216" spans="6:91">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row>
    <row r="217" spans="6:91">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row>
    <row r="218" spans="6:91">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row>
    <row r="219" spans="6:91">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row>
    <row r="220" spans="6:91">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row>
    <row r="221" spans="6:91">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row>
    <row r="222" spans="6:91">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row>
    <row r="223" spans="6:91">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row>
    <row r="224" spans="6:91">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row>
    <row r="225" spans="6:91">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row>
    <row r="226" spans="6:91">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row>
    <row r="227" spans="6:91">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row>
    <row r="228" spans="6:91">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row>
    <row r="229" spans="6:91">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row>
    <row r="230" spans="6:91">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row>
    <row r="231" spans="6:91">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row>
    <row r="232" spans="6:91">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row>
    <row r="233" spans="6:91">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row>
    <row r="234" spans="6:91">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row>
    <row r="235" spans="6:91">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row>
    <row r="236" spans="6:91">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row>
    <row r="237" spans="6:91">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row>
    <row r="238" spans="6:91">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row>
    <row r="239" spans="6:91">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row>
    <row r="240" spans="6:91">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row>
    <row r="241" spans="6:91">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row>
    <row r="242" spans="6:91">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row>
    <row r="243" spans="6:91">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row>
    <row r="244" spans="6:91">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row>
    <row r="245" spans="6:91">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row>
    <row r="246" spans="6:91">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row>
    <row r="247" spans="6:91">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row>
    <row r="248" spans="6:91">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row>
    <row r="249" spans="6:91">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row>
    <row r="250" spans="6:91">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row>
    <row r="251" spans="6:91">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row>
    <row r="252" spans="6:91">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row>
    <row r="253" spans="6:91">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row>
    <row r="254" spans="6:91">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row>
    <row r="255" spans="6:91">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row>
    <row r="256" spans="6:91">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row>
    <row r="257" spans="6:91">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row>
    <row r="258" spans="6:91">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row>
    <row r="259" spans="6:91">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row>
    <row r="260" spans="6:91">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row>
    <row r="261" spans="6:91">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row>
    <row r="262" spans="6:91">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row>
    <row r="263" spans="6:91">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row>
    <row r="264" spans="6:91">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row>
    <row r="265" spans="6:91">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row>
    <row r="266" spans="6:91">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row>
    <row r="267" spans="6:91">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row>
    <row r="268" spans="6:91">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row>
    <row r="269" spans="6:91">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row>
    <row r="270" spans="6:91">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row>
    <row r="271" spans="6:91">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row>
    <row r="272" spans="6:91">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row>
    <row r="273" spans="6:91">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row>
    <row r="274" spans="6:91">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row>
    <row r="275" spans="6:91">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row>
    <row r="276" spans="6:91">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row>
    <row r="277" spans="6:91">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row>
    <row r="278" spans="6:91">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row>
    <row r="279" spans="6:91">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row>
    <row r="280" spans="6:91">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row>
    <row r="281" spans="6:91">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row>
    <row r="282" spans="6:91">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row>
    <row r="283" spans="6:91">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row>
    <row r="284" spans="6:91">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row>
    <row r="285" spans="6:91">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row>
    <row r="286" spans="6:91">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row>
    <row r="287" spans="6:91">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row>
    <row r="288" spans="6:91">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row>
    <row r="289" spans="6:91">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row>
    <row r="290" spans="6:91">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row>
    <row r="291" spans="6:91">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row>
    <row r="292" spans="6:91">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row>
    <row r="293" spans="6:91">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row>
    <row r="294" spans="6:91">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row>
    <row r="295" spans="6:91">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row>
    <row r="296" spans="6:91">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row>
    <row r="297" spans="6:91">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row>
    <row r="298" spans="6:91">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row>
    <row r="299" spans="6:91">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row>
    <row r="300" spans="6:91">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row>
    <row r="301" spans="6:91">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row>
    <row r="302" spans="6:91">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row>
    <row r="303" spans="6:91">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row>
    <row r="304" spans="6:91">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row>
    <row r="305" spans="6:91">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row>
    <row r="306" spans="6:91">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row>
    <row r="307" spans="6:91">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row>
    <row r="308" spans="6:91">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row>
    <row r="309" spans="6:91">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row>
    <row r="310" spans="6:91">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row>
    <row r="311" spans="6:91">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row>
    <row r="312" spans="6:91">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row>
    <row r="313" spans="6:91">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row>
    <row r="314" spans="6:91">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row>
    <row r="315" spans="6:91">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row>
    <row r="316" spans="6:91">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row>
    <row r="317" spans="6:91">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row>
    <row r="318" spans="6:91">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row>
    <row r="319" spans="6:91">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row>
    <row r="320" spans="6:91">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row>
    <row r="321" spans="6:91">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row>
    <row r="322" spans="6:91">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row>
    <row r="323" spans="6:91">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row>
    <row r="324" spans="6:91">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row>
    <row r="325" spans="6:91">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row>
    <row r="326" spans="6:91">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row>
    <row r="327" spans="6:91">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row>
    <row r="328" spans="6:91">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row>
    <row r="329" spans="6:91">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row>
    <row r="330" spans="6:91">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row>
    <row r="331" spans="6:91">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row>
    <row r="332" spans="6:91">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c r="CG332" s="9"/>
      <c r="CH332" s="9"/>
      <c r="CI332" s="9"/>
      <c r="CJ332" s="9"/>
      <c r="CK332" s="9"/>
      <c r="CL332" s="9"/>
      <c r="CM332" s="9"/>
    </row>
    <row r="333" spans="6:91">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c r="CG333" s="9"/>
      <c r="CH333" s="9"/>
      <c r="CI333" s="9"/>
      <c r="CJ333" s="9"/>
      <c r="CK333" s="9"/>
      <c r="CL333" s="9"/>
      <c r="CM333" s="9"/>
    </row>
    <row r="334" spans="6:91">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c r="CG334" s="9"/>
      <c r="CH334" s="9"/>
      <c r="CI334" s="9"/>
      <c r="CJ334" s="9"/>
      <c r="CK334" s="9"/>
      <c r="CL334" s="9"/>
      <c r="CM334" s="9"/>
    </row>
    <row r="335" spans="6:91">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c r="CG335" s="9"/>
      <c r="CH335" s="9"/>
      <c r="CI335" s="9"/>
      <c r="CJ335" s="9"/>
      <c r="CK335" s="9"/>
      <c r="CL335" s="9"/>
      <c r="CM335" s="9"/>
    </row>
    <row r="336" spans="6:91">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row>
    <row r="337" spans="6:91">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row>
    <row r="338" spans="6:91">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row>
    <row r="339" spans="6:91">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row>
    <row r="340" spans="6:91">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row>
    <row r="341" spans="6:91">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row>
    <row r="342" spans="6:91">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row>
    <row r="343" spans="6:91">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row>
    <row r="344" spans="6:91">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c r="CG344" s="9"/>
      <c r="CH344" s="9"/>
      <c r="CI344" s="9"/>
      <c r="CJ344" s="9"/>
      <c r="CK344" s="9"/>
      <c r="CL344" s="9"/>
      <c r="CM344" s="9"/>
    </row>
    <row r="345" spans="6:91">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c r="CG345" s="9"/>
      <c r="CH345" s="9"/>
      <c r="CI345" s="9"/>
      <c r="CJ345" s="9"/>
      <c r="CK345" s="9"/>
      <c r="CL345" s="9"/>
      <c r="CM345" s="9"/>
    </row>
    <row r="346" spans="6:91">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c r="CG346" s="9"/>
      <c r="CH346" s="9"/>
      <c r="CI346" s="9"/>
      <c r="CJ346" s="9"/>
      <c r="CK346" s="9"/>
      <c r="CL346" s="9"/>
      <c r="CM346" s="9"/>
    </row>
    <row r="347" spans="6:91">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c r="CG347" s="9"/>
      <c r="CH347" s="9"/>
      <c r="CI347" s="9"/>
      <c r="CJ347" s="9"/>
      <c r="CK347" s="9"/>
      <c r="CL347" s="9"/>
      <c r="CM347" s="9"/>
    </row>
    <row r="348" spans="6:91">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c r="CG348" s="9"/>
      <c r="CH348" s="9"/>
      <c r="CI348" s="9"/>
      <c r="CJ348" s="9"/>
      <c r="CK348" s="9"/>
      <c r="CL348" s="9"/>
      <c r="CM348" s="9"/>
    </row>
    <row r="349" spans="6:91">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c r="CG349" s="9"/>
      <c r="CH349" s="9"/>
      <c r="CI349" s="9"/>
      <c r="CJ349" s="9"/>
      <c r="CK349" s="9"/>
      <c r="CL349" s="9"/>
      <c r="CM349" s="9"/>
    </row>
    <row r="350" spans="6:91">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row>
    <row r="351" spans="6:91">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c r="CG351" s="9"/>
      <c r="CH351" s="9"/>
      <c r="CI351" s="9"/>
      <c r="CJ351" s="9"/>
      <c r="CK351" s="9"/>
      <c r="CL351" s="9"/>
      <c r="CM351" s="9"/>
    </row>
    <row r="352" spans="6:91">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c r="CG352" s="9"/>
      <c r="CH352" s="9"/>
      <c r="CI352" s="9"/>
      <c r="CJ352" s="9"/>
      <c r="CK352" s="9"/>
      <c r="CL352" s="9"/>
      <c r="CM352" s="9"/>
    </row>
    <row r="353" spans="6:91">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c r="CG353" s="9"/>
      <c r="CH353" s="9"/>
      <c r="CI353" s="9"/>
      <c r="CJ353" s="9"/>
      <c r="CK353" s="9"/>
      <c r="CL353" s="9"/>
      <c r="CM353" s="9"/>
    </row>
    <row r="354" spans="6:91">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9"/>
      <c r="AJ354" s="9"/>
      <c r="AK354" s="9"/>
      <c r="AL354" s="9"/>
      <c r="AM354" s="9"/>
      <c r="AN354" s="9"/>
      <c r="AO354" s="9"/>
      <c r="AP354" s="9"/>
      <c r="AQ354" s="9"/>
      <c r="AR354" s="9"/>
      <c r="AS354" s="9"/>
      <c r="AT354" s="9"/>
      <c r="AU354" s="9"/>
      <c r="AV354" s="9"/>
      <c r="AW354" s="9"/>
      <c r="AX354" s="9"/>
      <c r="AY354" s="9"/>
      <c r="AZ354" s="9"/>
      <c r="BA354" s="9"/>
      <c r="BB354" s="9"/>
      <c r="BC354" s="9"/>
      <c r="BD354" s="9"/>
      <c r="BE354" s="9"/>
      <c r="BF354" s="9"/>
      <c r="BG354" s="9"/>
      <c r="BH354" s="9"/>
      <c r="BI354" s="9"/>
      <c r="BJ354" s="9"/>
      <c r="BK354" s="9"/>
      <c r="BL354" s="9"/>
      <c r="BM354" s="9"/>
      <c r="BN354" s="9"/>
      <c r="BO354" s="9"/>
      <c r="BP354" s="9"/>
      <c r="BQ354" s="9"/>
      <c r="BR354" s="9"/>
      <c r="BS354" s="9"/>
      <c r="BT354" s="9"/>
      <c r="BU354" s="9"/>
      <c r="BV354" s="9"/>
      <c r="BW354" s="9"/>
      <c r="BX354" s="9"/>
      <c r="BY354" s="9"/>
      <c r="BZ354" s="9"/>
      <c r="CA354" s="9"/>
      <c r="CB354" s="9"/>
      <c r="CC354" s="9"/>
      <c r="CD354" s="9"/>
      <c r="CE354" s="9"/>
      <c r="CF354" s="9"/>
      <c r="CG354" s="9"/>
      <c r="CH354" s="9"/>
      <c r="CI354" s="9"/>
      <c r="CJ354" s="9"/>
      <c r="CK354" s="9"/>
      <c r="CL354" s="9"/>
      <c r="CM354" s="9"/>
    </row>
    <row r="355" spans="6:91">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9"/>
      <c r="AJ355" s="9"/>
      <c r="AK355" s="9"/>
      <c r="AL355" s="9"/>
      <c r="AM355" s="9"/>
      <c r="AN355" s="9"/>
      <c r="AO355" s="9"/>
      <c r="AP355" s="9"/>
      <c r="AQ355" s="9"/>
      <c r="AR355" s="9"/>
      <c r="AS355" s="9"/>
      <c r="AT355" s="9"/>
      <c r="AU355" s="9"/>
      <c r="AV355" s="9"/>
      <c r="AW355" s="9"/>
      <c r="AX355" s="9"/>
      <c r="AY355" s="9"/>
      <c r="AZ355" s="9"/>
      <c r="BA355" s="9"/>
      <c r="BB355" s="9"/>
      <c r="BC355" s="9"/>
      <c r="BD355" s="9"/>
      <c r="BE355" s="9"/>
      <c r="BF355" s="9"/>
      <c r="BG355" s="9"/>
      <c r="BH355" s="9"/>
      <c r="BI355" s="9"/>
      <c r="BJ355" s="9"/>
      <c r="BK355" s="9"/>
      <c r="BL355" s="9"/>
      <c r="BM355" s="9"/>
      <c r="BN355" s="9"/>
      <c r="BO355" s="9"/>
      <c r="BP355" s="9"/>
      <c r="BQ355" s="9"/>
      <c r="BR355" s="9"/>
      <c r="BS355" s="9"/>
      <c r="BT355" s="9"/>
      <c r="BU355" s="9"/>
      <c r="BV355" s="9"/>
      <c r="BW355" s="9"/>
      <c r="BX355" s="9"/>
      <c r="BY355" s="9"/>
      <c r="BZ355" s="9"/>
      <c r="CA355" s="9"/>
      <c r="CB355" s="9"/>
      <c r="CC355" s="9"/>
      <c r="CD355" s="9"/>
      <c r="CE355" s="9"/>
      <c r="CF355" s="9"/>
      <c r="CG355" s="9"/>
      <c r="CH355" s="9"/>
      <c r="CI355" s="9"/>
      <c r="CJ355" s="9"/>
      <c r="CK355" s="9"/>
      <c r="CL355" s="9"/>
      <c r="CM355" s="9"/>
    </row>
    <row r="356" spans="6:91">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c r="AI356" s="9"/>
      <c r="AJ356" s="9"/>
      <c r="AK356" s="9"/>
      <c r="AL356" s="9"/>
      <c r="AM356" s="9"/>
      <c r="AN356" s="9"/>
      <c r="AO356" s="9"/>
      <c r="AP356" s="9"/>
      <c r="AQ356" s="9"/>
      <c r="AR356" s="9"/>
      <c r="AS356" s="9"/>
      <c r="AT356" s="9"/>
      <c r="AU356" s="9"/>
      <c r="AV356" s="9"/>
      <c r="AW356" s="9"/>
      <c r="AX356" s="9"/>
      <c r="AY356" s="9"/>
      <c r="AZ356" s="9"/>
      <c r="BA356" s="9"/>
      <c r="BB356" s="9"/>
      <c r="BC356" s="9"/>
      <c r="BD356" s="9"/>
      <c r="BE356" s="9"/>
      <c r="BF356" s="9"/>
      <c r="BG356" s="9"/>
      <c r="BH356" s="9"/>
      <c r="BI356" s="9"/>
      <c r="BJ356" s="9"/>
      <c r="BK356" s="9"/>
      <c r="BL356" s="9"/>
      <c r="BM356" s="9"/>
      <c r="BN356" s="9"/>
      <c r="BO356" s="9"/>
      <c r="BP356" s="9"/>
      <c r="BQ356" s="9"/>
      <c r="BR356" s="9"/>
      <c r="BS356" s="9"/>
      <c r="BT356" s="9"/>
      <c r="BU356" s="9"/>
      <c r="BV356" s="9"/>
      <c r="BW356" s="9"/>
      <c r="BX356" s="9"/>
      <c r="BY356" s="9"/>
      <c r="BZ356" s="9"/>
      <c r="CA356" s="9"/>
      <c r="CB356" s="9"/>
      <c r="CC356" s="9"/>
      <c r="CD356" s="9"/>
      <c r="CE356" s="9"/>
      <c r="CF356" s="9"/>
      <c r="CG356" s="9"/>
      <c r="CH356" s="9"/>
      <c r="CI356" s="9"/>
      <c r="CJ356" s="9"/>
      <c r="CK356" s="9"/>
      <c r="CL356" s="9"/>
      <c r="CM356" s="9"/>
    </row>
    <row r="357" spans="6:91">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9"/>
      <c r="AJ357" s="9"/>
      <c r="AK357" s="9"/>
      <c r="AL357" s="9"/>
      <c r="AM357" s="9"/>
      <c r="AN357" s="9"/>
      <c r="AO357" s="9"/>
      <c r="AP357" s="9"/>
      <c r="AQ357" s="9"/>
      <c r="AR357" s="9"/>
      <c r="AS357" s="9"/>
      <c r="AT357" s="9"/>
      <c r="AU357" s="9"/>
      <c r="AV357" s="9"/>
      <c r="AW357" s="9"/>
      <c r="AX357" s="9"/>
      <c r="AY357" s="9"/>
      <c r="AZ357" s="9"/>
      <c r="BA357" s="9"/>
      <c r="BB357" s="9"/>
      <c r="BC357" s="9"/>
      <c r="BD357" s="9"/>
      <c r="BE357" s="9"/>
      <c r="BF357" s="9"/>
      <c r="BG357" s="9"/>
      <c r="BH357" s="9"/>
      <c r="BI357" s="9"/>
      <c r="BJ357" s="9"/>
      <c r="BK357" s="9"/>
      <c r="BL357" s="9"/>
      <c r="BM357" s="9"/>
      <c r="BN357" s="9"/>
      <c r="BO357" s="9"/>
      <c r="BP357" s="9"/>
      <c r="BQ357" s="9"/>
      <c r="BR357" s="9"/>
      <c r="BS357" s="9"/>
      <c r="BT357" s="9"/>
      <c r="BU357" s="9"/>
      <c r="BV357" s="9"/>
      <c r="BW357" s="9"/>
      <c r="BX357" s="9"/>
      <c r="BY357" s="9"/>
      <c r="BZ357" s="9"/>
      <c r="CA357" s="9"/>
      <c r="CB357" s="9"/>
      <c r="CC357" s="9"/>
      <c r="CD357" s="9"/>
      <c r="CE357" s="9"/>
      <c r="CF357" s="9"/>
      <c r="CG357" s="9"/>
      <c r="CH357" s="9"/>
      <c r="CI357" s="9"/>
      <c r="CJ357" s="9"/>
      <c r="CK357" s="9"/>
      <c r="CL357" s="9"/>
      <c r="CM357" s="9"/>
    </row>
    <row r="358" spans="6:91">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9"/>
      <c r="AJ358" s="9"/>
      <c r="AK358" s="9"/>
      <c r="AL358" s="9"/>
      <c r="AM358" s="9"/>
      <c r="AN358" s="9"/>
      <c r="AO358" s="9"/>
      <c r="AP358" s="9"/>
      <c r="AQ358" s="9"/>
      <c r="AR358" s="9"/>
      <c r="AS358" s="9"/>
      <c r="AT358" s="9"/>
      <c r="AU358" s="9"/>
      <c r="AV358" s="9"/>
      <c r="AW358" s="9"/>
      <c r="AX358" s="9"/>
      <c r="AY358" s="9"/>
      <c r="AZ358" s="9"/>
      <c r="BA358" s="9"/>
      <c r="BB358" s="9"/>
      <c r="BC358" s="9"/>
      <c r="BD358" s="9"/>
      <c r="BE358" s="9"/>
      <c r="BF358" s="9"/>
      <c r="BG358" s="9"/>
      <c r="BH358" s="9"/>
      <c r="BI358" s="9"/>
      <c r="BJ358" s="9"/>
      <c r="BK358" s="9"/>
      <c r="BL358" s="9"/>
      <c r="BM358" s="9"/>
      <c r="BN358" s="9"/>
      <c r="BO358" s="9"/>
      <c r="BP358" s="9"/>
      <c r="BQ358" s="9"/>
      <c r="BR358" s="9"/>
      <c r="BS358" s="9"/>
      <c r="BT358" s="9"/>
      <c r="BU358" s="9"/>
      <c r="BV358" s="9"/>
      <c r="BW358" s="9"/>
      <c r="BX358" s="9"/>
      <c r="BY358" s="9"/>
      <c r="BZ358" s="9"/>
      <c r="CA358" s="9"/>
      <c r="CB358" s="9"/>
      <c r="CC358" s="9"/>
      <c r="CD358" s="9"/>
      <c r="CE358" s="9"/>
      <c r="CF358" s="9"/>
      <c r="CG358" s="9"/>
      <c r="CH358" s="9"/>
      <c r="CI358" s="9"/>
      <c r="CJ358" s="9"/>
      <c r="CK358" s="9"/>
      <c r="CL358" s="9"/>
      <c r="CM358" s="9"/>
    </row>
    <row r="359" spans="6:91">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9"/>
      <c r="AJ359" s="9"/>
      <c r="AK359" s="9"/>
      <c r="AL359" s="9"/>
      <c r="AM359" s="9"/>
      <c r="AN359" s="9"/>
      <c r="AO359" s="9"/>
      <c r="AP359" s="9"/>
      <c r="AQ359" s="9"/>
      <c r="AR359" s="9"/>
      <c r="AS359" s="9"/>
      <c r="AT359" s="9"/>
      <c r="AU359" s="9"/>
      <c r="AV359" s="9"/>
      <c r="AW359" s="9"/>
      <c r="AX359" s="9"/>
      <c r="AY359" s="9"/>
      <c r="AZ359" s="9"/>
      <c r="BA359" s="9"/>
      <c r="BB359" s="9"/>
      <c r="BC359" s="9"/>
      <c r="BD359" s="9"/>
      <c r="BE359" s="9"/>
      <c r="BF359" s="9"/>
      <c r="BG359" s="9"/>
      <c r="BH359" s="9"/>
      <c r="BI359" s="9"/>
      <c r="BJ359" s="9"/>
      <c r="BK359" s="9"/>
      <c r="BL359" s="9"/>
      <c r="BM359" s="9"/>
      <c r="BN359" s="9"/>
      <c r="BO359" s="9"/>
      <c r="BP359" s="9"/>
      <c r="BQ359" s="9"/>
      <c r="BR359" s="9"/>
      <c r="BS359" s="9"/>
      <c r="BT359" s="9"/>
      <c r="BU359" s="9"/>
      <c r="BV359" s="9"/>
      <c r="BW359" s="9"/>
      <c r="BX359" s="9"/>
      <c r="BY359" s="9"/>
      <c r="BZ359" s="9"/>
      <c r="CA359" s="9"/>
      <c r="CB359" s="9"/>
      <c r="CC359" s="9"/>
      <c r="CD359" s="9"/>
      <c r="CE359" s="9"/>
      <c r="CF359" s="9"/>
      <c r="CG359" s="9"/>
      <c r="CH359" s="9"/>
      <c r="CI359" s="9"/>
      <c r="CJ359" s="9"/>
      <c r="CK359" s="9"/>
      <c r="CL359" s="9"/>
      <c r="CM359" s="9"/>
    </row>
    <row r="360" spans="6:91">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c r="BH360" s="9"/>
      <c r="BI360" s="9"/>
      <c r="BJ360" s="9"/>
      <c r="BK360" s="9"/>
      <c r="BL360" s="9"/>
      <c r="BM360" s="9"/>
      <c r="BN360" s="9"/>
      <c r="BO360" s="9"/>
      <c r="BP360" s="9"/>
      <c r="BQ360" s="9"/>
      <c r="BR360" s="9"/>
      <c r="BS360" s="9"/>
      <c r="BT360" s="9"/>
      <c r="BU360" s="9"/>
      <c r="BV360" s="9"/>
      <c r="BW360" s="9"/>
      <c r="BX360" s="9"/>
      <c r="BY360" s="9"/>
      <c r="BZ360" s="9"/>
      <c r="CA360" s="9"/>
      <c r="CB360" s="9"/>
      <c r="CC360" s="9"/>
      <c r="CD360" s="9"/>
      <c r="CE360" s="9"/>
      <c r="CF360" s="9"/>
      <c r="CG360" s="9"/>
      <c r="CH360" s="9"/>
      <c r="CI360" s="9"/>
      <c r="CJ360" s="9"/>
      <c r="CK360" s="9"/>
      <c r="CL360" s="9"/>
      <c r="CM360" s="9"/>
    </row>
    <row r="361" spans="6:91">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9"/>
      <c r="AJ361" s="9"/>
      <c r="AK361" s="9"/>
      <c r="AL361" s="9"/>
      <c r="AM361" s="9"/>
      <c r="AN361" s="9"/>
      <c r="AO361" s="9"/>
      <c r="AP361" s="9"/>
      <c r="AQ361" s="9"/>
      <c r="AR361" s="9"/>
      <c r="AS361" s="9"/>
      <c r="AT361" s="9"/>
      <c r="AU361" s="9"/>
      <c r="AV361" s="9"/>
      <c r="AW361" s="9"/>
      <c r="AX361" s="9"/>
      <c r="AY361" s="9"/>
      <c r="AZ361" s="9"/>
      <c r="BA361" s="9"/>
      <c r="BB361" s="9"/>
      <c r="BC361" s="9"/>
      <c r="BD361" s="9"/>
      <c r="BE361" s="9"/>
      <c r="BF361" s="9"/>
      <c r="BG361" s="9"/>
      <c r="BH361" s="9"/>
      <c r="BI361" s="9"/>
      <c r="BJ361" s="9"/>
      <c r="BK361" s="9"/>
      <c r="BL361" s="9"/>
      <c r="BM361" s="9"/>
      <c r="BN361" s="9"/>
      <c r="BO361" s="9"/>
      <c r="BP361" s="9"/>
      <c r="BQ361" s="9"/>
      <c r="BR361" s="9"/>
      <c r="BS361" s="9"/>
      <c r="BT361" s="9"/>
      <c r="BU361" s="9"/>
      <c r="BV361" s="9"/>
      <c r="BW361" s="9"/>
      <c r="BX361" s="9"/>
      <c r="BY361" s="9"/>
      <c r="BZ361" s="9"/>
      <c r="CA361" s="9"/>
      <c r="CB361" s="9"/>
      <c r="CC361" s="9"/>
      <c r="CD361" s="9"/>
      <c r="CE361" s="9"/>
      <c r="CF361" s="9"/>
      <c r="CG361" s="9"/>
      <c r="CH361" s="9"/>
      <c r="CI361" s="9"/>
      <c r="CJ361" s="9"/>
      <c r="CK361" s="9"/>
      <c r="CL361" s="9"/>
      <c r="CM361" s="9"/>
    </row>
    <row r="362" spans="6:91">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c r="CC362" s="9"/>
      <c r="CD362" s="9"/>
      <c r="CE362" s="9"/>
      <c r="CF362" s="9"/>
      <c r="CG362" s="9"/>
      <c r="CH362" s="9"/>
      <c r="CI362" s="9"/>
      <c r="CJ362" s="9"/>
      <c r="CK362" s="9"/>
      <c r="CL362" s="9"/>
      <c r="CM362" s="9"/>
    </row>
    <row r="363" spans="6:91">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c r="AY363" s="9"/>
      <c r="AZ363" s="9"/>
      <c r="BA363" s="9"/>
      <c r="BB363" s="9"/>
      <c r="BC363" s="9"/>
      <c r="BD363" s="9"/>
      <c r="BE363" s="9"/>
      <c r="BF363" s="9"/>
      <c r="BG363" s="9"/>
      <c r="BH363" s="9"/>
      <c r="BI363" s="9"/>
      <c r="BJ363" s="9"/>
      <c r="BK363" s="9"/>
      <c r="BL363" s="9"/>
      <c r="BM363" s="9"/>
      <c r="BN363" s="9"/>
      <c r="BO363" s="9"/>
      <c r="BP363" s="9"/>
      <c r="BQ363" s="9"/>
      <c r="BR363" s="9"/>
      <c r="BS363" s="9"/>
      <c r="BT363" s="9"/>
      <c r="BU363" s="9"/>
      <c r="BV363" s="9"/>
      <c r="BW363" s="9"/>
      <c r="BX363" s="9"/>
      <c r="BY363" s="9"/>
      <c r="BZ363" s="9"/>
      <c r="CA363" s="9"/>
      <c r="CB363" s="9"/>
      <c r="CC363" s="9"/>
      <c r="CD363" s="9"/>
      <c r="CE363" s="9"/>
      <c r="CF363" s="9"/>
      <c r="CG363" s="9"/>
      <c r="CH363" s="9"/>
      <c r="CI363" s="9"/>
      <c r="CJ363" s="9"/>
      <c r="CK363" s="9"/>
      <c r="CL363" s="9"/>
      <c r="CM363" s="9"/>
    </row>
    <row r="364" spans="6:91">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c r="AY364" s="9"/>
      <c r="AZ364" s="9"/>
      <c r="BA364" s="9"/>
      <c r="BB364" s="9"/>
      <c r="BC364" s="9"/>
      <c r="BD364" s="9"/>
      <c r="BE364" s="9"/>
      <c r="BF364" s="9"/>
      <c r="BG364" s="9"/>
      <c r="BH364" s="9"/>
      <c r="BI364" s="9"/>
      <c r="BJ364" s="9"/>
      <c r="BK364" s="9"/>
      <c r="BL364" s="9"/>
      <c r="BM364" s="9"/>
      <c r="BN364" s="9"/>
      <c r="BO364" s="9"/>
      <c r="BP364" s="9"/>
      <c r="BQ364" s="9"/>
      <c r="BR364" s="9"/>
      <c r="BS364" s="9"/>
      <c r="BT364" s="9"/>
      <c r="BU364" s="9"/>
      <c r="BV364" s="9"/>
      <c r="BW364" s="9"/>
      <c r="BX364" s="9"/>
      <c r="BY364" s="9"/>
      <c r="BZ364" s="9"/>
      <c r="CA364" s="9"/>
      <c r="CB364" s="9"/>
      <c r="CC364" s="9"/>
      <c r="CD364" s="9"/>
      <c r="CE364" s="9"/>
      <c r="CF364" s="9"/>
      <c r="CG364" s="9"/>
      <c r="CH364" s="9"/>
      <c r="CI364" s="9"/>
      <c r="CJ364" s="9"/>
      <c r="CK364" s="9"/>
      <c r="CL364" s="9"/>
      <c r="CM364" s="9"/>
    </row>
    <row r="365" spans="6:91">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9"/>
      <c r="AJ365" s="9"/>
      <c r="AK365" s="9"/>
      <c r="AL365" s="9"/>
      <c r="AM365" s="9"/>
      <c r="AN365" s="9"/>
      <c r="AO365" s="9"/>
      <c r="AP365" s="9"/>
      <c r="AQ365" s="9"/>
      <c r="AR365" s="9"/>
      <c r="AS365" s="9"/>
      <c r="AT365" s="9"/>
      <c r="AU365" s="9"/>
      <c r="AV365" s="9"/>
      <c r="AW365" s="9"/>
      <c r="AX365" s="9"/>
      <c r="AY365" s="9"/>
      <c r="AZ365" s="9"/>
      <c r="BA365" s="9"/>
      <c r="BB365" s="9"/>
      <c r="BC365" s="9"/>
      <c r="BD365" s="9"/>
      <c r="BE365" s="9"/>
      <c r="BF365" s="9"/>
      <c r="BG365" s="9"/>
      <c r="BH365" s="9"/>
      <c r="BI365" s="9"/>
      <c r="BJ365" s="9"/>
      <c r="BK365" s="9"/>
      <c r="BL365" s="9"/>
      <c r="BM365" s="9"/>
      <c r="BN365" s="9"/>
      <c r="BO365" s="9"/>
      <c r="BP365" s="9"/>
      <c r="BQ365" s="9"/>
      <c r="BR365" s="9"/>
      <c r="BS365" s="9"/>
      <c r="BT365" s="9"/>
      <c r="BU365" s="9"/>
      <c r="BV365" s="9"/>
      <c r="BW365" s="9"/>
      <c r="BX365" s="9"/>
      <c r="BY365" s="9"/>
      <c r="BZ365" s="9"/>
      <c r="CA365" s="9"/>
      <c r="CB365" s="9"/>
      <c r="CC365" s="9"/>
      <c r="CD365" s="9"/>
      <c r="CE365" s="9"/>
      <c r="CF365" s="9"/>
      <c r="CG365" s="9"/>
      <c r="CH365" s="9"/>
      <c r="CI365" s="9"/>
      <c r="CJ365" s="9"/>
      <c r="CK365" s="9"/>
      <c r="CL365" s="9"/>
      <c r="CM365" s="9"/>
    </row>
    <row r="366" spans="6:91">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c r="AY366" s="9"/>
      <c r="AZ366" s="9"/>
      <c r="BA366" s="9"/>
      <c r="BB366" s="9"/>
      <c r="BC366" s="9"/>
      <c r="BD366" s="9"/>
      <c r="BE366" s="9"/>
      <c r="BF366" s="9"/>
      <c r="BG366" s="9"/>
      <c r="BH366" s="9"/>
      <c r="BI366" s="9"/>
      <c r="BJ366" s="9"/>
      <c r="BK366" s="9"/>
      <c r="BL366" s="9"/>
      <c r="BM366" s="9"/>
      <c r="BN366" s="9"/>
      <c r="BO366" s="9"/>
      <c r="BP366" s="9"/>
      <c r="BQ366" s="9"/>
      <c r="BR366" s="9"/>
      <c r="BS366" s="9"/>
      <c r="BT366" s="9"/>
      <c r="BU366" s="9"/>
      <c r="BV366" s="9"/>
      <c r="BW366" s="9"/>
      <c r="BX366" s="9"/>
      <c r="BY366" s="9"/>
      <c r="BZ366" s="9"/>
      <c r="CA366" s="9"/>
      <c r="CB366" s="9"/>
      <c r="CC366" s="9"/>
      <c r="CD366" s="9"/>
      <c r="CE366" s="9"/>
      <c r="CF366" s="9"/>
      <c r="CG366" s="9"/>
      <c r="CH366" s="9"/>
      <c r="CI366" s="9"/>
      <c r="CJ366" s="9"/>
      <c r="CK366" s="9"/>
      <c r="CL366" s="9"/>
      <c r="CM366" s="9"/>
    </row>
    <row r="367" spans="6:91">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9"/>
      <c r="AJ367" s="9"/>
      <c r="AK367" s="9"/>
      <c r="AL367" s="9"/>
      <c r="AM367" s="9"/>
      <c r="AN367" s="9"/>
      <c r="AO367" s="9"/>
      <c r="AP367" s="9"/>
      <c r="AQ367" s="9"/>
      <c r="AR367" s="9"/>
      <c r="AS367" s="9"/>
      <c r="AT367" s="9"/>
      <c r="AU367" s="9"/>
      <c r="AV367" s="9"/>
      <c r="AW367" s="9"/>
      <c r="AX367" s="9"/>
      <c r="AY367" s="9"/>
      <c r="AZ367" s="9"/>
      <c r="BA367" s="9"/>
      <c r="BB367" s="9"/>
      <c r="BC367" s="9"/>
      <c r="BD367" s="9"/>
      <c r="BE367" s="9"/>
      <c r="BF367" s="9"/>
      <c r="BG367" s="9"/>
      <c r="BH367" s="9"/>
      <c r="BI367" s="9"/>
      <c r="BJ367" s="9"/>
      <c r="BK367" s="9"/>
      <c r="BL367" s="9"/>
      <c r="BM367" s="9"/>
      <c r="BN367" s="9"/>
      <c r="BO367" s="9"/>
      <c r="BP367" s="9"/>
      <c r="BQ367" s="9"/>
      <c r="BR367" s="9"/>
      <c r="BS367" s="9"/>
      <c r="BT367" s="9"/>
      <c r="BU367" s="9"/>
      <c r="BV367" s="9"/>
      <c r="BW367" s="9"/>
      <c r="BX367" s="9"/>
      <c r="BY367" s="9"/>
      <c r="BZ367" s="9"/>
      <c r="CA367" s="9"/>
      <c r="CB367" s="9"/>
      <c r="CC367" s="9"/>
      <c r="CD367" s="9"/>
      <c r="CE367" s="9"/>
      <c r="CF367" s="9"/>
      <c r="CG367" s="9"/>
      <c r="CH367" s="9"/>
      <c r="CI367" s="9"/>
      <c r="CJ367" s="9"/>
      <c r="CK367" s="9"/>
      <c r="CL367" s="9"/>
      <c r="CM367" s="9"/>
    </row>
    <row r="368" spans="6:91">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c r="AI368" s="9"/>
      <c r="AJ368" s="9"/>
      <c r="AK368" s="9"/>
      <c r="AL368" s="9"/>
      <c r="AM368" s="9"/>
      <c r="AN368" s="9"/>
      <c r="AO368" s="9"/>
      <c r="AP368" s="9"/>
      <c r="AQ368" s="9"/>
      <c r="AR368" s="9"/>
      <c r="AS368" s="9"/>
      <c r="AT368" s="9"/>
      <c r="AU368" s="9"/>
      <c r="AV368" s="9"/>
      <c r="AW368" s="9"/>
      <c r="AX368" s="9"/>
      <c r="AY368" s="9"/>
      <c r="AZ368" s="9"/>
      <c r="BA368" s="9"/>
      <c r="BB368" s="9"/>
      <c r="BC368" s="9"/>
      <c r="BD368" s="9"/>
      <c r="BE368" s="9"/>
      <c r="BF368" s="9"/>
      <c r="BG368" s="9"/>
      <c r="BH368" s="9"/>
      <c r="BI368" s="9"/>
      <c r="BJ368" s="9"/>
      <c r="BK368" s="9"/>
      <c r="BL368" s="9"/>
      <c r="BM368" s="9"/>
      <c r="BN368" s="9"/>
      <c r="BO368" s="9"/>
      <c r="BP368" s="9"/>
      <c r="BQ368" s="9"/>
      <c r="BR368" s="9"/>
      <c r="BS368" s="9"/>
      <c r="BT368" s="9"/>
      <c r="BU368" s="9"/>
      <c r="BV368" s="9"/>
      <c r="BW368" s="9"/>
      <c r="BX368" s="9"/>
      <c r="BY368" s="9"/>
      <c r="BZ368" s="9"/>
      <c r="CA368" s="9"/>
      <c r="CB368" s="9"/>
      <c r="CC368" s="9"/>
      <c r="CD368" s="9"/>
      <c r="CE368" s="9"/>
      <c r="CF368" s="9"/>
      <c r="CG368" s="9"/>
      <c r="CH368" s="9"/>
      <c r="CI368" s="9"/>
      <c r="CJ368" s="9"/>
      <c r="CK368" s="9"/>
      <c r="CL368" s="9"/>
      <c r="CM368" s="9"/>
    </row>
    <row r="369" spans="6:91">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9"/>
      <c r="AJ369" s="9"/>
      <c r="AK369" s="9"/>
      <c r="AL369" s="9"/>
      <c r="AM369" s="9"/>
      <c r="AN369" s="9"/>
      <c r="AO369" s="9"/>
      <c r="AP369" s="9"/>
      <c r="AQ369" s="9"/>
      <c r="AR369" s="9"/>
      <c r="AS369" s="9"/>
      <c r="AT369" s="9"/>
      <c r="AU369" s="9"/>
      <c r="AV369" s="9"/>
      <c r="AW369" s="9"/>
      <c r="AX369" s="9"/>
      <c r="AY369" s="9"/>
      <c r="AZ369" s="9"/>
      <c r="BA369" s="9"/>
      <c r="BB369" s="9"/>
      <c r="BC369" s="9"/>
      <c r="BD369" s="9"/>
      <c r="BE369" s="9"/>
      <c r="BF369" s="9"/>
      <c r="BG369" s="9"/>
      <c r="BH369" s="9"/>
      <c r="BI369" s="9"/>
      <c r="BJ369" s="9"/>
      <c r="BK369" s="9"/>
      <c r="BL369" s="9"/>
      <c r="BM369" s="9"/>
      <c r="BN369" s="9"/>
      <c r="BO369" s="9"/>
      <c r="BP369" s="9"/>
      <c r="BQ369" s="9"/>
      <c r="BR369" s="9"/>
      <c r="BS369" s="9"/>
      <c r="BT369" s="9"/>
      <c r="BU369" s="9"/>
      <c r="BV369" s="9"/>
      <c r="BW369" s="9"/>
      <c r="BX369" s="9"/>
      <c r="BY369" s="9"/>
      <c r="BZ369" s="9"/>
      <c r="CA369" s="9"/>
      <c r="CB369" s="9"/>
      <c r="CC369" s="9"/>
      <c r="CD369" s="9"/>
      <c r="CE369" s="9"/>
      <c r="CF369" s="9"/>
      <c r="CG369" s="9"/>
      <c r="CH369" s="9"/>
      <c r="CI369" s="9"/>
      <c r="CJ369" s="9"/>
      <c r="CK369" s="9"/>
      <c r="CL369" s="9"/>
      <c r="CM369" s="9"/>
    </row>
    <row r="370" spans="6:91">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9"/>
      <c r="AJ370" s="9"/>
      <c r="AK370" s="9"/>
      <c r="AL370" s="9"/>
      <c r="AM370" s="9"/>
      <c r="AN370" s="9"/>
      <c r="AO370" s="9"/>
      <c r="AP370" s="9"/>
      <c r="AQ370" s="9"/>
      <c r="AR370" s="9"/>
      <c r="AS370" s="9"/>
      <c r="AT370" s="9"/>
      <c r="AU370" s="9"/>
      <c r="AV370" s="9"/>
      <c r="AW370" s="9"/>
      <c r="AX370" s="9"/>
      <c r="AY370" s="9"/>
      <c r="AZ370" s="9"/>
      <c r="BA370" s="9"/>
      <c r="BB370" s="9"/>
      <c r="BC370" s="9"/>
      <c r="BD370" s="9"/>
      <c r="BE370" s="9"/>
      <c r="BF370" s="9"/>
      <c r="BG370" s="9"/>
      <c r="BH370" s="9"/>
      <c r="BI370" s="9"/>
      <c r="BJ370" s="9"/>
      <c r="BK370" s="9"/>
      <c r="BL370" s="9"/>
      <c r="BM370" s="9"/>
      <c r="BN370" s="9"/>
      <c r="BO370" s="9"/>
      <c r="BP370" s="9"/>
      <c r="BQ370" s="9"/>
      <c r="BR370" s="9"/>
      <c r="BS370" s="9"/>
      <c r="BT370" s="9"/>
      <c r="BU370" s="9"/>
      <c r="BV370" s="9"/>
      <c r="BW370" s="9"/>
      <c r="BX370" s="9"/>
      <c r="BY370" s="9"/>
      <c r="BZ370" s="9"/>
      <c r="CA370" s="9"/>
      <c r="CB370" s="9"/>
      <c r="CC370" s="9"/>
      <c r="CD370" s="9"/>
      <c r="CE370" s="9"/>
      <c r="CF370" s="9"/>
      <c r="CG370" s="9"/>
      <c r="CH370" s="9"/>
      <c r="CI370" s="9"/>
      <c r="CJ370" s="9"/>
      <c r="CK370" s="9"/>
      <c r="CL370" s="9"/>
      <c r="CM370" s="9"/>
    </row>
    <row r="371" spans="6:91">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9"/>
      <c r="AJ371" s="9"/>
      <c r="AK371" s="9"/>
      <c r="AL371" s="9"/>
      <c r="AM371" s="9"/>
      <c r="AN371" s="9"/>
      <c r="AO371" s="9"/>
      <c r="AP371" s="9"/>
      <c r="AQ371" s="9"/>
      <c r="AR371" s="9"/>
      <c r="AS371" s="9"/>
      <c r="AT371" s="9"/>
      <c r="AU371" s="9"/>
      <c r="AV371" s="9"/>
      <c r="AW371" s="9"/>
      <c r="AX371" s="9"/>
      <c r="AY371" s="9"/>
      <c r="AZ371" s="9"/>
      <c r="BA371" s="9"/>
      <c r="BB371" s="9"/>
      <c r="BC371" s="9"/>
      <c r="BD371" s="9"/>
      <c r="BE371" s="9"/>
      <c r="BF371" s="9"/>
      <c r="BG371" s="9"/>
      <c r="BH371" s="9"/>
      <c r="BI371" s="9"/>
      <c r="BJ371" s="9"/>
      <c r="BK371" s="9"/>
      <c r="BL371" s="9"/>
      <c r="BM371" s="9"/>
      <c r="BN371" s="9"/>
      <c r="BO371" s="9"/>
      <c r="BP371" s="9"/>
      <c r="BQ371" s="9"/>
      <c r="BR371" s="9"/>
      <c r="BS371" s="9"/>
      <c r="BT371" s="9"/>
      <c r="BU371" s="9"/>
      <c r="BV371" s="9"/>
      <c r="BW371" s="9"/>
      <c r="BX371" s="9"/>
      <c r="BY371" s="9"/>
      <c r="BZ371" s="9"/>
      <c r="CA371" s="9"/>
      <c r="CB371" s="9"/>
      <c r="CC371" s="9"/>
      <c r="CD371" s="9"/>
      <c r="CE371" s="9"/>
      <c r="CF371" s="9"/>
      <c r="CG371" s="9"/>
      <c r="CH371" s="9"/>
      <c r="CI371" s="9"/>
      <c r="CJ371" s="9"/>
      <c r="CK371" s="9"/>
      <c r="CL371" s="9"/>
      <c r="CM371" s="9"/>
    </row>
    <row r="372" spans="6:91">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c r="AI372" s="9"/>
      <c r="AJ372" s="9"/>
      <c r="AK372" s="9"/>
      <c r="AL372" s="9"/>
      <c r="AM372" s="9"/>
      <c r="AN372" s="9"/>
      <c r="AO372" s="9"/>
      <c r="AP372" s="9"/>
      <c r="AQ372" s="9"/>
      <c r="AR372" s="9"/>
      <c r="AS372" s="9"/>
      <c r="AT372" s="9"/>
      <c r="AU372" s="9"/>
      <c r="AV372" s="9"/>
      <c r="AW372" s="9"/>
      <c r="AX372" s="9"/>
      <c r="AY372" s="9"/>
      <c r="AZ372" s="9"/>
      <c r="BA372" s="9"/>
      <c r="BB372" s="9"/>
      <c r="BC372" s="9"/>
      <c r="BD372" s="9"/>
      <c r="BE372" s="9"/>
      <c r="BF372" s="9"/>
      <c r="BG372" s="9"/>
      <c r="BH372" s="9"/>
      <c r="BI372" s="9"/>
      <c r="BJ372" s="9"/>
      <c r="BK372" s="9"/>
      <c r="BL372" s="9"/>
      <c r="BM372" s="9"/>
      <c r="BN372" s="9"/>
      <c r="BO372" s="9"/>
      <c r="BP372" s="9"/>
      <c r="BQ372" s="9"/>
      <c r="BR372" s="9"/>
      <c r="BS372" s="9"/>
      <c r="BT372" s="9"/>
      <c r="BU372" s="9"/>
      <c r="BV372" s="9"/>
      <c r="BW372" s="9"/>
      <c r="BX372" s="9"/>
      <c r="BY372" s="9"/>
      <c r="BZ372" s="9"/>
      <c r="CA372" s="9"/>
      <c r="CB372" s="9"/>
      <c r="CC372" s="9"/>
      <c r="CD372" s="9"/>
      <c r="CE372" s="9"/>
      <c r="CF372" s="9"/>
      <c r="CG372" s="9"/>
      <c r="CH372" s="9"/>
      <c r="CI372" s="9"/>
      <c r="CJ372" s="9"/>
      <c r="CK372" s="9"/>
      <c r="CL372" s="9"/>
      <c r="CM372" s="9"/>
    </row>
    <row r="373" spans="6:91">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c r="AI373" s="9"/>
      <c r="AJ373" s="9"/>
      <c r="AK373" s="9"/>
      <c r="AL373" s="9"/>
      <c r="AM373" s="9"/>
      <c r="AN373" s="9"/>
      <c r="AO373" s="9"/>
      <c r="AP373" s="9"/>
      <c r="AQ373" s="9"/>
      <c r="AR373" s="9"/>
      <c r="AS373" s="9"/>
      <c r="AT373" s="9"/>
      <c r="AU373" s="9"/>
      <c r="AV373" s="9"/>
      <c r="AW373" s="9"/>
      <c r="AX373" s="9"/>
      <c r="AY373" s="9"/>
      <c r="AZ373" s="9"/>
      <c r="BA373" s="9"/>
      <c r="BB373" s="9"/>
      <c r="BC373" s="9"/>
      <c r="BD373" s="9"/>
      <c r="BE373" s="9"/>
      <c r="BF373" s="9"/>
      <c r="BG373" s="9"/>
      <c r="BH373" s="9"/>
      <c r="BI373" s="9"/>
      <c r="BJ373" s="9"/>
      <c r="BK373" s="9"/>
      <c r="BL373" s="9"/>
      <c r="BM373" s="9"/>
      <c r="BN373" s="9"/>
      <c r="BO373" s="9"/>
      <c r="BP373" s="9"/>
      <c r="BQ373" s="9"/>
      <c r="BR373" s="9"/>
      <c r="BS373" s="9"/>
      <c r="BT373" s="9"/>
      <c r="BU373" s="9"/>
      <c r="BV373" s="9"/>
      <c r="BW373" s="9"/>
      <c r="BX373" s="9"/>
      <c r="BY373" s="9"/>
      <c r="BZ373" s="9"/>
      <c r="CA373" s="9"/>
      <c r="CB373" s="9"/>
      <c r="CC373" s="9"/>
      <c r="CD373" s="9"/>
      <c r="CE373" s="9"/>
      <c r="CF373" s="9"/>
      <c r="CG373" s="9"/>
      <c r="CH373" s="9"/>
      <c r="CI373" s="9"/>
      <c r="CJ373" s="9"/>
      <c r="CK373" s="9"/>
      <c r="CL373" s="9"/>
      <c r="CM373" s="9"/>
    </row>
    <row r="374" spans="6:91">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9"/>
      <c r="BH374" s="9"/>
      <c r="BI374" s="9"/>
      <c r="BJ374" s="9"/>
      <c r="BK374" s="9"/>
      <c r="BL374" s="9"/>
      <c r="BM374" s="9"/>
      <c r="BN374" s="9"/>
      <c r="BO374" s="9"/>
      <c r="BP374" s="9"/>
      <c r="BQ374" s="9"/>
      <c r="BR374" s="9"/>
      <c r="BS374" s="9"/>
      <c r="BT374" s="9"/>
      <c r="BU374" s="9"/>
      <c r="BV374" s="9"/>
      <c r="BW374" s="9"/>
      <c r="BX374" s="9"/>
      <c r="BY374" s="9"/>
      <c r="BZ374" s="9"/>
      <c r="CA374" s="9"/>
      <c r="CB374" s="9"/>
      <c r="CC374" s="9"/>
      <c r="CD374" s="9"/>
      <c r="CE374" s="9"/>
      <c r="CF374" s="9"/>
      <c r="CG374" s="9"/>
      <c r="CH374" s="9"/>
      <c r="CI374" s="9"/>
      <c r="CJ374" s="9"/>
      <c r="CK374" s="9"/>
      <c r="CL374" s="9"/>
      <c r="CM374" s="9"/>
    </row>
    <row r="375" spans="6:91">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9"/>
      <c r="BH375" s="9"/>
      <c r="BI375" s="9"/>
      <c r="BJ375" s="9"/>
      <c r="BK375" s="9"/>
      <c r="BL375" s="9"/>
      <c r="BM375" s="9"/>
      <c r="BN375" s="9"/>
      <c r="BO375" s="9"/>
      <c r="BP375" s="9"/>
      <c r="BQ375" s="9"/>
      <c r="BR375" s="9"/>
      <c r="BS375" s="9"/>
      <c r="BT375" s="9"/>
      <c r="BU375" s="9"/>
      <c r="BV375" s="9"/>
      <c r="BW375" s="9"/>
      <c r="BX375" s="9"/>
      <c r="BY375" s="9"/>
      <c r="BZ375" s="9"/>
      <c r="CA375" s="9"/>
      <c r="CB375" s="9"/>
      <c r="CC375" s="9"/>
      <c r="CD375" s="9"/>
      <c r="CE375" s="9"/>
      <c r="CF375" s="9"/>
      <c r="CG375" s="9"/>
      <c r="CH375" s="9"/>
      <c r="CI375" s="9"/>
      <c r="CJ375" s="9"/>
      <c r="CK375" s="9"/>
      <c r="CL375" s="9"/>
      <c r="CM375" s="9"/>
    </row>
    <row r="376" spans="6:91">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9"/>
      <c r="BH376" s="9"/>
      <c r="BI376" s="9"/>
      <c r="BJ376" s="9"/>
      <c r="BK376" s="9"/>
      <c r="BL376" s="9"/>
      <c r="BM376" s="9"/>
      <c r="BN376" s="9"/>
      <c r="BO376" s="9"/>
      <c r="BP376" s="9"/>
      <c r="BQ376" s="9"/>
      <c r="BR376" s="9"/>
      <c r="BS376" s="9"/>
      <c r="BT376" s="9"/>
      <c r="BU376" s="9"/>
      <c r="BV376" s="9"/>
      <c r="BW376" s="9"/>
      <c r="BX376" s="9"/>
      <c r="BY376" s="9"/>
      <c r="BZ376" s="9"/>
      <c r="CA376" s="9"/>
      <c r="CB376" s="9"/>
      <c r="CC376" s="9"/>
      <c r="CD376" s="9"/>
      <c r="CE376" s="9"/>
      <c r="CF376" s="9"/>
      <c r="CG376" s="9"/>
      <c r="CH376" s="9"/>
      <c r="CI376" s="9"/>
      <c r="CJ376" s="9"/>
      <c r="CK376" s="9"/>
      <c r="CL376" s="9"/>
      <c r="CM376" s="9"/>
    </row>
    <row r="377" spans="6:91">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9"/>
      <c r="BH377" s="9"/>
      <c r="BI377" s="9"/>
      <c r="BJ377" s="9"/>
      <c r="BK377" s="9"/>
      <c r="BL377" s="9"/>
      <c r="BM377" s="9"/>
      <c r="BN377" s="9"/>
      <c r="BO377" s="9"/>
      <c r="BP377" s="9"/>
      <c r="BQ377" s="9"/>
      <c r="BR377" s="9"/>
      <c r="BS377" s="9"/>
      <c r="BT377" s="9"/>
      <c r="BU377" s="9"/>
      <c r="BV377" s="9"/>
      <c r="BW377" s="9"/>
      <c r="BX377" s="9"/>
      <c r="BY377" s="9"/>
      <c r="BZ377" s="9"/>
      <c r="CA377" s="9"/>
      <c r="CB377" s="9"/>
      <c r="CC377" s="9"/>
      <c r="CD377" s="9"/>
      <c r="CE377" s="9"/>
      <c r="CF377" s="9"/>
      <c r="CG377" s="9"/>
      <c r="CH377" s="9"/>
      <c r="CI377" s="9"/>
      <c r="CJ377" s="9"/>
      <c r="CK377" s="9"/>
      <c r="CL377" s="9"/>
      <c r="CM377" s="9"/>
    </row>
    <row r="378" spans="6:91">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9"/>
      <c r="BH378" s="9"/>
      <c r="BI378" s="9"/>
      <c r="BJ378" s="9"/>
      <c r="BK378" s="9"/>
      <c r="BL378" s="9"/>
      <c r="BM378" s="9"/>
      <c r="BN378" s="9"/>
      <c r="BO378" s="9"/>
      <c r="BP378" s="9"/>
      <c r="BQ378" s="9"/>
      <c r="BR378" s="9"/>
      <c r="BS378" s="9"/>
      <c r="BT378" s="9"/>
      <c r="BU378" s="9"/>
      <c r="BV378" s="9"/>
      <c r="BW378" s="9"/>
      <c r="BX378" s="9"/>
      <c r="BY378" s="9"/>
      <c r="BZ378" s="9"/>
      <c r="CA378" s="9"/>
      <c r="CB378" s="9"/>
      <c r="CC378" s="9"/>
      <c r="CD378" s="9"/>
      <c r="CE378" s="9"/>
      <c r="CF378" s="9"/>
      <c r="CG378" s="9"/>
      <c r="CH378" s="9"/>
      <c r="CI378" s="9"/>
      <c r="CJ378" s="9"/>
      <c r="CK378" s="9"/>
      <c r="CL378" s="9"/>
      <c r="CM378" s="9"/>
    </row>
    <row r="379" spans="6:91">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9"/>
      <c r="BH379" s="9"/>
      <c r="BI379" s="9"/>
      <c r="BJ379" s="9"/>
      <c r="BK379" s="9"/>
      <c r="BL379" s="9"/>
      <c r="BM379" s="9"/>
      <c r="BN379" s="9"/>
      <c r="BO379" s="9"/>
      <c r="BP379" s="9"/>
      <c r="BQ379" s="9"/>
      <c r="BR379" s="9"/>
      <c r="BS379" s="9"/>
      <c r="BT379" s="9"/>
      <c r="BU379" s="9"/>
      <c r="BV379" s="9"/>
      <c r="BW379" s="9"/>
      <c r="BX379" s="9"/>
      <c r="BY379" s="9"/>
      <c r="BZ379" s="9"/>
      <c r="CA379" s="9"/>
      <c r="CB379" s="9"/>
      <c r="CC379" s="9"/>
      <c r="CD379" s="9"/>
      <c r="CE379" s="9"/>
      <c r="CF379" s="9"/>
      <c r="CG379" s="9"/>
      <c r="CH379" s="9"/>
      <c r="CI379" s="9"/>
      <c r="CJ379" s="9"/>
      <c r="CK379" s="9"/>
      <c r="CL379" s="9"/>
      <c r="CM379" s="9"/>
    </row>
    <row r="380" spans="6:91">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9"/>
      <c r="BH380" s="9"/>
      <c r="BI380" s="9"/>
      <c r="BJ380" s="9"/>
      <c r="BK380" s="9"/>
      <c r="BL380" s="9"/>
      <c r="BM380" s="9"/>
      <c r="BN380" s="9"/>
      <c r="BO380" s="9"/>
      <c r="BP380" s="9"/>
      <c r="BQ380" s="9"/>
      <c r="BR380" s="9"/>
      <c r="BS380" s="9"/>
      <c r="BT380" s="9"/>
      <c r="BU380" s="9"/>
      <c r="BV380" s="9"/>
      <c r="BW380" s="9"/>
      <c r="BX380" s="9"/>
      <c r="BY380" s="9"/>
      <c r="BZ380" s="9"/>
      <c r="CA380" s="9"/>
      <c r="CB380" s="9"/>
      <c r="CC380" s="9"/>
      <c r="CD380" s="9"/>
      <c r="CE380" s="9"/>
      <c r="CF380" s="9"/>
      <c r="CG380" s="9"/>
      <c r="CH380" s="9"/>
      <c r="CI380" s="9"/>
      <c r="CJ380" s="9"/>
      <c r="CK380" s="9"/>
      <c r="CL380" s="9"/>
      <c r="CM380" s="9"/>
    </row>
    <row r="381" spans="6:91">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9"/>
      <c r="BH381" s="9"/>
      <c r="BI381" s="9"/>
      <c r="BJ381" s="9"/>
      <c r="BK381" s="9"/>
      <c r="BL381" s="9"/>
      <c r="BM381" s="9"/>
      <c r="BN381" s="9"/>
      <c r="BO381" s="9"/>
      <c r="BP381" s="9"/>
      <c r="BQ381" s="9"/>
      <c r="BR381" s="9"/>
      <c r="BS381" s="9"/>
      <c r="BT381" s="9"/>
      <c r="BU381" s="9"/>
      <c r="BV381" s="9"/>
      <c r="BW381" s="9"/>
      <c r="BX381" s="9"/>
      <c r="BY381" s="9"/>
      <c r="BZ381" s="9"/>
      <c r="CA381" s="9"/>
      <c r="CB381" s="9"/>
      <c r="CC381" s="9"/>
      <c r="CD381" s="9"/>
      <c r="CE381" s="9"/>
      <c r="CF381" s="9"/>
      <c r="CG381" s="9"/>
      <c r="CH381" s="9"/>
      <c r="CI381" s="9"/>
      <c r="CJ381" s="9"/>
      <c r="CK381" s="9"/>
      <c r="CL381" s="9"/>
      <c r="CM381" s="9"/>
    </row>
    <row r="382" spans="6:91">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9"/>
      <c r="BH382" s="9"/>
      <c r="BI382" s="9"/>
      <c r="BJ382" s="9"/>
      <c r="BK382" s="9"/>
      <c r="BL382" s="9"/>
      <c r="BM382" s="9"/>
      <c r="BN382" s="9"/>
      <c r="BO382" s="9"/>
      <c r="BP382" s="9"/>
      <c r="BQ382" s="9"/>
      <c r="BR382" s="9"/>
      <c r="BS382" s="9"/>
      <c r="BT382" s="9"/>
      <c r="BU382" s="9"/>
      <c r="BV382" s="9"/>
      <c r="BW382" s="9"/>
      <c r="BX382" s="9"/>
      <c r="BY382" s="9"/>
      <c r="BZ382" s="9"/>
      <c r="CA382" s="9"/>
      <c r="CB382" s="9"/>
      <c r="CC382" s="9"/>
      <c r="CD382" s="9"/>
      <c r="CE382" s="9"/>
      <c r="CF382" s="9"/>
      <c r="CG382" s="9"/>
      <c r="CH382" s="9"/>
      <c r="CI382" s="9"/>
      <c r="CJ382" s="9"/>
      <c r="CK382" s="9"/>
      <c r="CL382" s="9"/>
      <c r="CM382" s="9"/>
    </row>
    <row r="383" spans="6:91">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9"/>
      <c r="AJ383" s="9"/>
      <c r="AK383" s="9"/>
      <c r="AL383" s="9"/>
      <c r="AM383" s="9"/>
      <c r="AN383" s="9"/>
      <c r="AO383" s="9"/>
      <c r="AP383" s="9"/>
      <c r="AQ383" s="9"/>
      <c r="AR383" s="9"/>
      <c r="AS383" s="9"/>
      <c r="AT383" s="9"/>
      <c r="AU383" s="9"/>
      <c r="AV383" s="9"/>
      <c r="AW383" s="9"/>
      <c r="AX383" s="9"/>
      <c r="AY383" s="9"/>
      <c r="AZ383" s="9"/>
      <c r="BA383" s="9"/>
      <c r="BB383" s="9"/>
      <c r="BC383" s="9"/>
      <c r="BD383" s="9"/>
      <c r="BE383" s="9"/>
      <c r="BF383" s="9"/>
      <c r="BG383" s="9"/>
      <c r="BH383" s="9"/>
      <c r="BI383" s="9"/>
      <c r="BJ383" s="9"/>
      <c r="BK383" s="9"/>
      <c r="BL383" s="9"/>
      <c r="BM383" s="9"/>
      <c r="BN383" s="9"/>
      <c r="BO383" s="9"/>
      <c r="BP383" s="9"/>
      <c r="BQ383" s="9"/>
      <c r="BR383" s="9"/>
      <c r="BS383" s="9"/>
      <c r="BT383" s="9"/>
      <c r="BU383" s="9"/>
      <c r="BV383" s="9"/>
      <c r="BW383" s="9"/>
      <c r="BX383" s="9"/>
      <c r="BY383" s="9"/>
      <c r="BZ383" s="9"/>
      <c r="CA383" s="9"/>
      <c r="CB383" s="9"/>
      <c r="CC383" s="9"/>
      <c r="CD383" s="9"/>
      <c r="CE383" s="9"/>
      <c r="CF383" s="9"/>
      <c r="CG383" s="9"/>
      <c r="CH383" s="9"/>
      <c r="CI383" s="9"/>
      <c r="CJ383" s="9"/>
      <c r="CK383" s="9"/>
      <c r="CL383" s="9"/>
      <c r="CM383" s="9"/>
    </row>
    <row r="384" spans="6:91">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c r="AI384" s="9"/>
      <c r="AJ384" s="9"/>
      <c r="AK384" s="9"/>
      <c r="AL384" s="9"/>
      <c r="AM384" s="9"/>
      <c r="AN384" s="9"/>
      <c r="AO384" s="9"/>
      <c r="AP384" s="9"/>
      <c r="AQ384" s="9"/>
      <c r="AR384" s="9"/>
      <c r="AS384" s="9"/>
      <c r="AT384" s="9"/>
      <c r="AU384" s="9"/>
      <c r="AV384" s="9"/>
      <c r="AW384" s="9"/>
      <c r="AX384" s="9"/>
      <c r="AY384" s="9"/>
      <c r="AZ384" s="9"/>
      <c r="BA384" s="9"/>
      <c r="BB384" s="9"/>
      <c r="BC384" s="9"/>
      <c r="BD384" s="9"/>
      <c r="BE384" s="9"/>
      <c r="BF384" s="9"/>
      <c r="BG384" s="9"/>
      <c r="BH384" s="9"/>
      <c r="BI384" s="9"/>
      <c r="BJ384" s="9"/>
      <c r="BK384" s="9"/>
      <c r="BL384" s="9"/>
      <c r="BM384" s="9"/>
      <c r="BN384" s="9"/>
      <c r="BO384" s="9"/>
      <c r="BP384" s="9"/>
      <c r="BQ384" s="9"/>
      <c r="BR384" s="9"/>
      <c r="BS384" s="9"/>
      <c r="BT384" s="9"/>
      <c r="BU384" s="9"/>
      <c r="BV384" s="9"/>
      <c r="BW384" s="9"/>
      <c r="BX384" s="9"/>
      <c r="BY384" s="9"/>
      <c r="BZ384" s="9"/>
      <c r="CA384" s="9"/>
      <c r="CB384" s="9"/>
      <c r="CC384" s="9"/>
      <c r="CD384" s="9"/>
      <c r="CE384" s="9"/>
      <c r="CF384" s="9"/>
      <c r="CG384" s="9"/>
      <c r="CH384" s="9"/>
      <c r="CI384" s="9"/>
      <c r="CJ384" s="9"/>
      <c r="CK384" s="9"/>
      <c r="CL384" s="9"/>
      <c r="CM384" s="9"/>
    </row>
    <row r="385" spans="6:91">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9"/>
      <c r="AJ385" s="9"/>
      <c r="AK385" s="9"/>
      <c r="AL385" s="9"/>
      <c r="AM385" s="9"/>
      <c r="AN385" s="9"/>
      <c r="AO385" s="9"/>
      <c r="AP385" s="9"/>
      <c r="AQ385" s="9"/>
      <c r="AR385" s="9"/>
      <c r="AS385" s="9"/>
      <c r="AT385" s="9"/>
      <c r="AU385" s="9"/>
      <c r="AV385" s="9"/>
      <c r="AW385" s="9"/>
      <c r="AX385" s="9"/>
      <c r="AY385" s="9"/>
      <c r="AZ385" s="9"/>
      <c r="BA385" s="9"/>
      <c r="BB385" s="9"/>
      <c r="BC385" s="9"/>
      <c r="BD385" s="9"/>
      <c r="BE385" s="9"/>
      <c r="BF385" s="9"/>
      <c r="BG385" s="9"/>
      <c r="BH385" s="9"/>
      <c r="BI385" s="9"/>
      <c r="BJ385" s="9"/>
      <c r="BK385" s="9"/>
      <c r="BL385" s="9"/>
      <c r="BM385" s="9"/>
      <c r="BN385" s="9"/>
      <c r="BO385" s="9"/>
      <c r="BP385" s="9"/>
      <c r="BQ385" s="9"/>
      <c r="BR385" s="9"/>
      <c r="BS385" s="9"/>
      <c r="BT385" s="9"/>
      <c r="BU385" s="9"/>
      <c r="BV385" s="9"/>
      <c r="BW385" s="9"/>
      <c r="BX385" s="9"/>
      <c r="BY385" s="9"/>
      <c r="BZ385" s="9"/>
      <c r="CA385" s="9"/>
      <c r="CB385" s="9"/>
      <c r="CC385" s="9"/>
      <c r="CD385" s="9"/>
      <c r="CE385" s="9"/>
      <c r="CF385" s="9"/>
      <c r="CG385" s="9"/>
      <c r="CH385" s="9"/>
      <c r="CI385" s="9"/>
      <c r="CJ385" s="9"/>
      <c r="CK385" s="9"/>
      <c r="CL385" s="9"/>
      <c r="CM385" s="9"/>
    </row>
    <row r="386" spans="6:91">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9"/>
      <c r="AJ386" s="9"/>
      <c r="AK386" s="9"/>
      <c r="AL386" s="9"/>
      <c r="AM386" s="9"/>
      <c r="AN386" s="9"/>
      <c r="AO386" s="9"/>
      <c r="AP386" s="9"/>
      <c r="AQ386" s="9"/>
      <c r="AR386" s="9"/>
      <c r="AS386" s="9"/>
      <c r="AT386" s="9"/>
      <c r="AU386" s="9"/>
      <c r="AV386" s="9"/>
      <c r="AW386" s="9"/>
      <c r="AX386" s="9"/>
      <c r="AY386" s="9"/>
      <c r="AZ386" s="9"/>
      <c r="BA386" s="9"/>
      <c r="BB386" s="9"/>
      <c r="BC386" s="9"/>
      <c r="BD386" s="9"/>
      <c r="BE386" s="9"/>
      <c r="BF386" s="9"/>
      <c r="BG386" s="9"/>
      <c r="BH386" s="9"/>
      <c r="BI386" s="9"/>
      <c r="BJ386" s="9"/>
      <c r="BK386" s="9"/>
      <c r="BL386" s="9"/>
      <c r="BM386" s="9"/>
      <c r="BN386" s="9"/>
      <c r="BO386" s="9"/>
      <c r="BP386" s="9"/>
      <c r="BQ386" s="9"/>
      <c r="BR386" s="9"/>
      <c r="BS386" s="9"/>
      <c r="BT386" s="9"/>
      <c r="BU386" s="9"/>
      <c r="BV386" s="9"/>
      <c r="BW386" s="9"/>
      <c r="BX386" s="9"/>
      <c r="BY386" s="9"/>
      <c r="BZ386" s="9"/>
      <c r="CA386" s="9"/>
      <c r="CB386" s="9"/>
      <c r="CC386" s="9"/>
      <c r="CD386" s="9"/>
      <c r="CE386" s="9"/>
      <c r="CF386" s="9"/>
      <c r="CG386" s="9"/>
      <c r="CH386" s="9"/>
      <c r="CI386" s="9"/>
      <c r="CJ386" s="9"/>
      <c r="CK386" s="9"/>
      <c r="CL386" s="9"/>
      <c r="CM386" s="9"/>
    </row>
    <row r="387" spans="6:91">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9"/>
      <c r="AJ387" s="9"/>
      <c r="AK387" s="9"/>
      <c r="AL387" s="9"/>
      <c r="AM387" s="9"/>
      <c r="AN387" s="9"/>
      <c r="AO387" s="9"/>
      <c r="AP387" s="9"/>
      <c r="AQ387" s="9"/>
      <c r="AR387" s="9"/>
      <c r="AS387" s="9"/>
      <c r="AT387" s="9"/>
      <c r="AU387" s="9"/>
      <c r="AV387" s="9"/>
      <c r="AW387" s="9"/>
      <c r="AX387" s="9"/>
      <c r="AY387" s="9"/>
      <c r="AZ387" s="9"/>
      <c r="BA387" s="9"/>
      <c r="BB387" s="9"/>
      <c r="BC387" s="9"/>
      <c r="BD387" s="9"/>
      <c r="BE387" s="9"/>
      <c r="BF387" s="9"/>
      <c r="BG387" s="9"/>
      <c r="BH387" s="9"/>
      <c r="BI387" s="9"/>
      <c r="BJ387" s="9"/>
      <c r="BK387" s="9"/>
      <c r="BL387" s="9"/>
      <c r="BM387" s="9"/>
      <c r="BN387" s="9"/>
      <c r="BO387" s="9"/>
      <c r="BP387" s="9"/>
      <c r="BQ387" s="9"/>
      <c r="BR387" s="9"/>
      <c r="BS387" s="9"/>
      <c r="BT387" s="9"/>
      <c r="BU387" s="9"/>
      <c r="BV387" s="9"/>
      <c r="BW387" s="9"/>
      <c r="BX387" s="9"/>
      <c r="BY387" s="9"/>
      <c r="BZ387" s="9"/>
      <c r="CA387" s="9"/>
      <c r="CB387" s="9"/>
      <c r="CC387" s="9"/>
      <c r="CD387" s="9"/>
      <c r="CE387" s="9"/>
      <c r="CF387" s="9"/>
      <c r="CG387" s="9"/>
      <c r="CH387" s="9"/>
      <c r="CI387" s="9"/>
      <c r="CJ387" s="9"/>
      <c r="CK387" s="9"/>
      <c r="CL387" s="9"/>
      <c r="CM387" s="9"/>
    </row>
    <row r="388" spans="6:91">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c r="AI388" s="9"/>
      <c r="AJ388" s="9"/>
      <c r="AK388" s="9"/>
      <c r="AL388" s="9"/>
      <c r="AM388" s="9"/>
      <c r="AN388" s="9"/>
      <c r="AO388" s="9"/>
      <c r="AP388" s="9"/>
      <c r="AQ388" s="9"/>
      <c r="AR388" s="9"/>
      <c r="AS388" s="9"/>
      <c r="AT388" s="9"/>
      <c r="AU388" s="9"/>
      <c r="AV388" s="9"/>
      <c r="AW388" s="9"/>
      <c r="AX388" s="9"/>
      <c r="AY388" s="9"/>
      <c r="AZ388" s="9"/>
      <c r="BA388" s="9"/>
      <c r="BB388" s="9"/>
      <c r="BC388" s="9"/>
      <c r="BD388" s="9"/>
      <c r="BE388" s="9"/>
      <c r="BF388" s="9"/>
      <c r="BG388" s="9"/>
      <c r="BH388" s="9"/>
      <c r="BI388" s="9"/>
      <c r="BJ388" s="9"/>
      <c r="BK388" s="9"/>
      <c r="BL388" s="9"/>
      <c r="BM388" s="9"/>
      <c r="BN388" s="9"/>
      <c r="BO388" s="9"/>
      <c r="BP388" s="9"/>
      <c r="BQ388" s="9"/>
      <c r="BR388" s="9"/>
      <c r="BS388" s="9"/>
      <c r="BT388" s="9"/>
      <c r="BU388" s="9"/>
      <c r="BV388" s="9"/>
      <c r="BW388" s="9"/>
      <c r="BX388" s="9"/>
      <c r="BY388" s="9"/>
      <c r="BZ388" s="9"/>
      <c r="CA388" s="9"/>
      <c r="CB388" s="9"/>
      <c r="CC388" s="9"/>
      <c r="CD388" s="9"/>
      <c r="CE388" s="9"/>
      <c r="CF388" s="9"/>
      <c r="CG388" s="9"/>
      <c r="CH388" s="9"/>
      <c r="CI388" s="9"/>
      <c r="CJ388" s="9"/>
      <c r="CK388" s="9"/>
      <c r="CL388" s="9"/>
      <c r="CM388" s="9"/>
    </row>
    <row r="389" spans="6:91">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9"/>
      <c r="AJ389" s="9"/>
      <c r="AK389" s="9"/>
      <c r="AL389" s="9"/>
      <c r="AM389" s="9"/>
      <c r="AN389" s="9"/>
      <c r="AO389" s="9"/>
      <c r="AP389" s="9"/>
      <c r="AQ389" s="9"/>
      <c r="AR389" s="9"/>
      <c r="AS389" s="9"/>
      <c r="AT389" s="9"/>
      <c r="AU389" s="9"/>
      <c r="AV389" s="9"/>
      <c r="AW389" s="9"/>
      <c r="AX389" s="9"/>
      <c r="AY389" s="9"/>
      <c r="AZ389" s="9"/>
      <c r="BA389" s="9"/>
      <c r="BB389" s="9"/>
      <c r="BC389" s="9"/>
      <c r="BD389" s="9"/>
      <c r="BE389" s="9"/>
      <c r="BF389" s="9"/>
      <c r="BG389" s="9"/>
      <c r="BH389" s="9"/>
      <c r="BI389" s="9"/>
      <c r="BJ389" s="9"/>
      <c r="BK389" s="9"/>
      <c r="BL389" s="9"/>
      <c r="BM389" s="9"/>
      <c r="BN389" s="9"/>
      <c r="BO389" s="9"/>
      <c r="BP389" s="9"/>
      <c r="BQ389" s="9"/>
      <c r="BR389" s="9"/>
      <c r="BS389" s="9"/>
      <c r="BT389" s="9"/>
      <c r="BU389" s="9"/>
      <c r="BV389" s="9"/>
      <c r="BW389" s="9"/>
      <c r="BX389" s="9"/>
      <c r="BY389" s="9"/>
      <c r="BZ389" s="9"/>
      <c r="CA389" s="9"/>
      <c r="CB389" s="9"/>
      <c r="CC389" s="9"/>
      <c r="CD389" s="9"/>
      <c r="CE389" s="9"/>
      <c r="CF389" s="9"/>
      <c r="CG389" s="9"/>
      <c r="CH389" s="9"/>
      <c r="CI389" s="9"/>
      <c r="CJ389" s="9"/>
      <c r="CK389" s="9"/>
      <c r="CL389" s="9"/>
      <c r="CM389" s="9"/>
    </row>
    <row r="390" spans="6:91">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9"/>
      <c r="AJ390" s="9"/>
      <c r="AK390" s="9"/>
      <c r="AL390" s="9"/>
      <c r="AM390" s="9"/>
      <c r="AN390" s="9"/>
      <c r="AO390" s="9"/>
      <c r="AP390" s="9"/>
      <c r="AQ390" s="9"/>
      <c r="AR390" s="9"/>
      <c r="AS390" s="9"/>
      <c r="AT390" s="9"/>
      <c r="AU390" s="9"/>
      <c r="AV390" s="9"/>
      <c r="AW390" s="9"/>
      <c r="AX390" s="9"/>
      <c r="AY390" s="9"/>
      <c r="AZ390" s="9"/>
      <c r="BA390" s="9"/>
      <c r="BB390" s="9"/>
      <c r="BC390" s="9"/>
      <c r="BD390" s="9"/>
      <c r="BE390" s="9"/>
      <c r="BF390" s="9"/>
      <c r="BG390" s="9"/>
      <c r="BH390" s="9"/>
      <c r="BI390" s="9"/>
      <c r="BJ390" s="9"/>
      <c r="BK390" s="9"/>
      <c r="BL390" s="9"/>
      <c r="BM390" s="9"/>
      <c r="BN390" s="9"/>
      <c r="BO390" s="9"/>
      <c r="BP390" s="9"/>
      <c r="BQ390" s="9"/>
      <c r="BR390" s="9"/>
      <c r="BS390" s="9"/>
      <c r="BT390" s="9"/>
      <c r="BU390" s="9"/>
      <c r="BV390" s="9"/>
      <c r="BW390" s="9"/>
      <c r="BX390" s="9"/>
      <c r="BY390" s="9"/>
      <c r="BZ390" s="9"/>
      <c r="CA390" s="9"/>
      <c r="CB390" s="9"/>
      <c r="CC390" s="9"/>
      <c r="CD390" s="9"/>
      <c r="CE390" s="9"/>
      <c r="CF390" s="9"/>
      <c r="CG390" s="9"/>
      <c r="CH390" s="9"/>
      <c r="CI390" s="9"/>
      <c r="CJ390" s="9"/>
      <c r="CK390" s="9"/>
      <c r="CL390" s="9"/>
      <c r="CM390" s="9"/>
    </row>
    <row r="391" spans="6:91">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9"/>
      <c r="AJ391" s="9"/>
      <c r="AK391" s="9"/>
      <c r="AL391" s="9"/>
      <c r="AM391" s="9"/>
      <c r="AN391" s="9"/>
      <c r="AO391" s="9"/>
      <c r="AP391" s="9"/>
      <c r="AQ391" s="9"/>
      <c r="AR391" s="9"/>
      <c r="AS391" s="9"/>
      <c r="AT391" s="9"/>
      <c r="AU391" s="9"/>
      <c r="AV391" s="9"/>
      <c r="AW391" s="9"/>
      <c r="AX391" s="9"/>
      <c r="AY391" s="9"/>
      <c r="AZ391" s="9"/>
      <c r="BA391" s="9"/>
      <c r="BB391" s="9"/>
      <c r="BC391" s="9"/>
      <c r="BD391" s="9"/>
      <c r="BE391" s="9"/>
      <c r="BF391" s="9"/>
      <c r="BG391" s="9"/>
      <c r="BH391" s="9"/>
      <c r="BI391" s="9"/>
      <c r="BJ391" s="9"/>
      <c r="BK391" s="9"/>
      <c r="BL391" s="9"/>
      <c r="BM391" s="9"/>
      <c r="BN391" s="9"/>
      <c r="BO391" s="9"/>
      <c r="BP391" s="9"/>
      <c r="BQ391" s="9"/>
      <c r="BR391" s="9"/>
      <c r="BS391" s="9"/>
      <c r="BT391" s="9"/>
      <c r="BU391" s="9"/>
      <c r="BV391" s="9"/>
      <c r="BW391" s="9"/>
      <c r="BX391" s="9"/>
      <c r="BY391" s="9"/>
      <c r="BZ391" s="9"/>
      <c r="CA391" s="9"/>
      <c r="CB391" s="9"/>
      <c r="CC391" s="9"/>
      <c r="CD391" s="9"/>
      <c r="CE391" s="9"/>
      <c r="CF391" s="9"/>
      <c r="CG391" s="9"/>
      <c r="CH391" s="9"/>
      <c r="CI391" s="9"/>
      <c r="CJ391" s="9"/>
      <c r="CK391" s="9"/>
      <c r="CL391" s="9"/>
      <c r="CM391" s="9"/>
    </row>
    <row r="392" spans="6:91">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c r="AI392" s="9"/>
      <c r="AJ392" s="9"/>
      <c r="AK392" s="9"/>
      <c r="AL392" s="9"/>
      <c r="AM392" s="9"/>
      <c r="AN392" s="9"/>
      <c r="AO392" s="9"/>
      <c r="AP392" s="9"/>
      <c r="AQ392" s="9"/>
      <c r="AR392" s="9"/>
      <c r="AS392" s="9"/>
      <c r="AT392" s="9"/>
      <c r="AU392" s="9"/>
      <c r="AV392" s="9"/>
      <c r="AW392" s="9"/>
      <c r="AX392" s="9"/>
      <c r="AY392" s="9"/>
      <c r="AZ392" s="9"/>
      <c r="BA392" s="9"/>
      <c r="BB392" s="9"/>
      <c r="BC392" s="9"/>
      <c r="BD392" s="9"/>
      <c r="BE392" s="9"/>
      <c r="BF392" s="9"/>
      <c r="BG392" s="9"/>
      <c r="BH392" s="9"/>
      <c r="BI392" s="9"/>
      <c r="BJ392" s="9"/>
      <c r="BK392" s="9"/>
      <c r="BL392" s="9"/>
      <c r="BM392" s="9"/>
      <c r="BN392" s="9"/>
      <c r="BO392" s="9"/>
      <c r="BP392" s="9"/>
      <c r="BQ392" s="9"/>
      <c r="BR392" s="9"/>
      <c r="BS392" s="9"/>
      <c r="BT392" s="9"/>
      <c r="BU392" s="9"/>
      <c r="BV392" s="9"/>
      <c r="BW392" s="9"/>
      <c r="BX392" s="9"/>
      <c r="BY392" s="9"/>
      <c r="BZ392" s="9"/>
      <c r="CA392" s="9"/>
      <c r="CB392" s="9"/>
      <c r="CC392" s="9"/>
      <c r="CD392" s="9"/>
      <c r="CE392" s="9"/>
      <c r="CF392" s="9"/>
      <c r="CG392" s="9"/>
      <c r="CH392" s="9"/>
      <c r="CI392" s="9"/>
      <c r="CJ392" s="9"/>
      <c r="CK392" s="9"/>
      <c r="CL392" s="9"/>
      <c r="CM392" s="9"/>
    </row>
    <row r="393" spans="6:91">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9"/>
      <c r="AJ393" s="9"/>
      <c r="AK393" s="9"/>
      <c r="AL393" s="9"/>
      <c r="AM393" s="9"/>
      <c r="AN393" s="9"/>
      <c r="AO393" s="9"/>
      <c r="AP393" s="9"/>
      <c r="AQ393" s="9"/>
      <c r="AR393" s="9"/>
      <c r="AS393" s="9"/>
      <c r="AT393" s="9"/>
      <c r="AU393" s="9"/>
      <c r="AV393" s="9"/>
      <c r="AW393" s="9"/>
      <c r="AX393" s="9"/>
      <c r="AY393" s="9"/>
      <c r="AZ393" s="9"/>
      <c r="BA393" s="9"/>
      <c r="BB393" s="9"/>
      <c r="BC393" s="9"/>
      <c r="BD393" s="9"/>
      <c r="BE393" s="9"/>
      <c r="BF393" s="9"/>
      <c r="BG393" s="9"/>
      <c r="BH393" s="9"/>
      <c r="BI393" s="9"/>
      <c r="BJ393" s="9"/>
      <c r="BK393" s="9"/>
      <c r="BL393" s="9"/>
      <c r="BM393" s="9"/>
      <c r="BN393" s="9"/>
      <c r="BO393" s="9"/>
      <c r="BP393" s="9"/>
      <c r="BQ393" s="9"/>
      <c r="BR393" s="9"/>
      <c r="BS393" s="9"/>
      <c r="BT393" s="9"/>
      <c r="BU393" s="9"/>
      <c r="BV393" s="9"/>
      <c r="BW393" s="9"/>
      <c r="BX393" s="9"/>
      <c r="BY393" s="9"/>
      <c r="BZ393" s="9"/>
      <c r="CA393" s="9"/>
      <c r="CB393" s="9"/>
      <c r="CC393" s="9"/>
      <c r="CD393" s="9"/>
      <c r="CE393" s="9"/>
      <c r="CF393" s="9"/>
      <c r="CG393" s="9"/>
      <c r="CH393" s="9"/>
      <c r="CI393" s="9"/>
      <c r="CJ393" s="9"/>
      <c r="CK393" s="9"/>
      <c r="CL393" s="9"/>
      <c r="CM393" s="9"/>
    </row>
    <row r="394" spans="6:91">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9"/>
      <c r="AJ394" s="9"/>
      <c r="AK394" s="9"/>
      <c r="AL394" s="9"/>
      <c r="AM394" s="9"/>
      <c r="AN394" s="9"/>
      <c r="AO394" s="9"/>
      <c r="AP394" s="9"/>
      <c r="AQ394" s="9"/>
      <c r="AR394" s="9"/>
      <c r="AS394" s="9"/>
      <c r="AT394" s="9"/>
      <c r="AU394" s="9"/>
      <c r="AV394" s="9"/>
      <c r="AW394" s="9"/>
      <c r="AX394" s="9"/>
      <c r="AY394" s="9"/>
      <c r="AZ394" s="9"/>
      <c r="BA394" s="9"/>
      <c r="BB394" s="9"/>
      <c r="BC394" s="9"/>
      <c r="BD394" s="9"/>
      <c r="BE394" s="9"/>
      <c r="BF394" s="9"/>
      <c r="BG394" s="9"/>
      <c r="BH394" s="9"/>
      <c r="BI394" s="9"/>
      <c r="BJ394" s="9"/>
      <c r="BK394" s="9"/>
      <c r="BL394" s="9"/>
      <c r="BM394" s="9"/>
      <c r="BN394" s="9"/>
      <c r="BO394" s="9"/>
      <c r="BP394" s="9"/>
      <c r="BQ394" s="9"/>
      <c r="BR394" s="9"/>
      <c r="BS394" s="9"/>
      <c r="BT394" s="9"/>
      <c r="BU394" s="9"/>
      <c r="BV394" s="9"/>
      <c r="BW394" s="9"/>
      <c r="BX394" s="9"/>
      <c r="BY394" s="9"/>
      <c r="BZ394" s="9"/>
      <c r="CA394" s="9"/>
      <c r="CB394" s="9"/>
      <c r="CC394" s="9"/>
      <c r="CD394" s="9"/>
      <c r="CE394" s="9"/>
      <c r="CF394" s="9"/>
      <c r="CG394" s="9"/>
      <c r="CH394" s="9"/>
      <c r="CI394" s="9"/>
      <c r="CJ394" s="9"/>
      <c r="CK394" s="9"/>
      <c r="CL394" s="9"/>
      <c r="CM394" s="9"/>
    </row>
    <row r="395" spans="6:91">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9"/>
      <c r="AJ395" s="9"/>
      <c r="AK395" s="9"/>
      <c r="AL395" s="9"/>
      <c r="AM395" s="9"/>
      <c r="AN395" s="9"/>
      <c r="AO395" s="9"/>
      <c r="AP395" s="9"/>
      <c r="AQ395" s="9"/>
      <c r="AR395" s="9"/>
      <c r="AS395" s="9"/>
      <c r="AT395" s="9"/>
      <c r="AU395" s="9"/>
      <c r="AV395" s="9"/>
      <c r="AW395" s="9"/>
      <c r="AX395" s="9"/>
      <c r="AY395" s="9"/>
      <c r="AZ395" s="9"/>
      <c r="BA395" s="9"/>
      <c r="BB395" s="9"/>
      <c r="BC395" s="9"/>
      <c r="BD395" s="9"/>
      <c r="BE395" s="9"/>
      <c r="BF395" s="9"/>
      <c r="BG395" s="9"/>
      <c r="BH395" s="9"/>
      <c r="BI395" s="9"/>
      <c r="BJ395" s="9"/>
      <c r="BK395" s="9"/>
      <c r="BL395" s="9"/>
      <c r="BM395" s="9"/>
      <c r="BN395" s="9"/>
      <c r="BO395" s="9"/>
      <c r="BP395" s="9"/>
      <c r="BQ395" s="9"/>
      <c r="BR395" s="9"/>
      <c r="BS395" s="9"/>
      <c r="BT395" s="9"/>
      <c r="BU395" s="9"/>
      <c r="BV395" s="9"/>
      <c r="BW395" s="9"/>
      <c r="BX395" s="9"/>
      <c r="BY395" s="9"/>
      <c r="BZ395" s="9"/>
      <c r="CA395" s="9"/>
      <c r="CB395" s="9"/>
      <c r="CC395" s="9"/>
      <c r="CD395" s="9"/>
      <c r="CE395" s="9"/>
      <c r="CF395" s="9"/>
      <c r="CG395" s="9"/>
      <c r="CH395" s="9"/>
      <c r="CI395" s="9"/>
      <c r="CJ395" s="9"/>
      <c r="CK395" s="9"/>
      <c r="CL395" s="9"/>
      <c r="CM395" s="9"/>
    </row>
    <row r="396" spans="6:91">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c r="CC396" s="9"/>
      <c r="CD396" s="9"/>
      <c r="CE396" s="9"/>
      <c r="CF396" s="9"/>
      <c r="CG396" s="9"/>
      <c r="CH396" s="9"/>
      <c r="CI396" s="9"/>
      <c r="CJ396" s="9"/>
      <c r="CK396" s="9"/>
      <c r="CL396" s="9"/>
      <c r="CM396" s="9"/>
    </row>
    <row r="397" spans="6:91">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9"/>
      <c r="AJ397" s="9"/>
      <c r="AK397" s="9"/>
      <c r="AL397" s="9"/>
      <c r="AM397" s="9"/>
      <c r="AN397" s="9"/>
      <c r="AO397" s="9"/>
      <c r="AP397" s="9"/>
      <c r="AQ397" s="9"/>
      <c r="AR397" s="9"/>
      <c r="AS397" s="9"/>
      <c r="AT397" s="9"/>
      <c r="AU397" s="9"/>
      <c r="AV397" s="9"/>
      <c r="AW397" s="9"/>
      <c r="AX397" s="9"/>
      <c r="AY397" s="9"/>
      <c r="AZ397" s="9"/>
      <c r="BA397" s="9"/>
      <c r="BB397" s="9"/>
      <c r="BC397" s="9"/>
      <c r="BD397" s="9"/>
      <c r="BE397" s="9"/>
      <c r="BF397" s="9"/>
      <c r="BG397" s="9"/>
      <c r="BH397" s="9"/>
      <c r="BI397" s="9"/>
      <c r="BJ397" s="9"/>
      <c r="BK397" s="9"/>
      <c r="BL397" s="9"/>
      <c r="BM397" s="9"/>
      <c r="BN397" s="9"/>
      <c r="BO397" s="9"/>
      <c r="BP397" s="9"/>
      <c r="BQ397" s="9"/>
      <c r="BR397" s="9"/>
      <c r="BS397" s="9"/>
      <c r="BT397" s="9"/>
      <c r="BU397" s="9"/>
      <c r="BV397" s="9"/>
      <c r="BW397" s="9"/>
      <c r="BX397" s="9"/>
      <c r="BY397" s="9"/>
      <c r="BZ397" s="9"/>
      <c r="CA397" s="9"/>
      <c r="CB397" s="9"/>
      <c r="CC397" s="9"/>
      <c r="CD397" s="9"/>
      <c r="CE397" s="9"/>
      <c r="CF397" s="9"/>
      <c r="CG397" s="9"/>
      <c r="CH397" s="9"/>
      <c r="CI397" s="9"/>
      <c r="CJ397" s="9"/>
      <c r="CK397" s="9"/>
      <c r="CL397" s="9"/>
      <c r="CM397" s="9"/>
    </row>
    <row r="398" spans="6:91">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9"/>
      <c r="AJ398" s="9"/>
      <c r="AK398" s="9"/>
      <c r="AL398" s="9"/>
      <c r="AM398" s="9"/>
      <c r="AN398" s="9"/>
      <c r="AO398" s="9"/>
      <c r="AP398" s="9"/>
      <c r="AQ398" s="9"/>
      <c r="AR398" s="9"/>
      <c r="AS398" s="9"/>
      <c r="AT398" s="9"/>
      <c r="AU398" s="9"/>
      <c r="AV398" s="9"/>
      <c r="AW398" s="9"/>
      <c r="AX398" s="9"/>
      <c r="AY398" s="9"/>
      <c r="AZ398" s="9"/>
      <c r="BA398" s="9"/>
      <c r="BB398" s="9"/>
      <c r="BC398" s="9"/>
      <c r="BD398" s="9"/>
      <c r="BE398" s="9"/>
      <c r="BF398" s="9"/>
      <c r="BG398" s="9"/>
      <c r="BH398" s="9"/>
      <c r="BI398" s="9"/>
      <c r="BJ398" s="9"/>
      <c r="BK398" s="9"/>
      <c r="BL398" s="9"/>
      <c r="BM398" s="9"/>
      <c r="BN398" s="9"/>
      <c r="BO398" s="9"/>
      <c r="BP398" s="9"/>
      <c r="BQ398" s="9"/>
      <c r="BR398" s="9"/>
      <c r="BS398" s="9"/>
      <c r="BT398" s="9"/>
      <c r="BU398" s="9"/>
      <c r="BV398" s="9"/>
      <c r="BW398" s="9"/>
      <c r="BX398" s="9"/>
      <c r="BY398" s="9"/>
      <c r="BZ398" s="9"/>
      <c r="CA398" s="9"/>
      <c r="CB398" s="9"/>
      <c r="CC398" s="9"/>
      <c r="CD398" s="9"/>
      <c r="CE398" s="9"/>
      <c r="CF398" s="9"/>
      <c r="CG398" s="9"/>
      <c r="CH398" s="9"/>
      <c r="CI398" s="9"/>
      <c r="CJ398" s="9"/>
      <c r="CK398" s="9"/>
      <c r="CL398" s="9"/>
      <c r="CM398" s="9"/>
    </row>
    <row r="399" spans="6:91">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c r="AY399" s="9"/>
      <c r="AZ399" s="9"/>
      <c r="BA399" s="9"/>
      <c r="BB399" s="9"/>
      <c r="BC399" s="9"/>
      <c r="BD399" s="9"/>
      <c r="BE399" s="9"/>
      <c r="BF399" s="9"/>
      <c r="BG399" s="9"/>
      <c r="BH399" s="9"/>
      <c r="BI399" s="9"/>
      <c r="BJ399" s="9"/>
      <c r="BK399" s="9"/>
      <c r="BL399" s="9"/>
      <c r="BM399" s="9"/>
      <c r="BN399" s="9"/>
      <c r="BO399" s="9"/>
      <c r="BP399" s="9"/>
      <c r="BQ399" s="9"/>
      <c r="BR399" s="9"/>
      <c r="BS399" s="9"/>
      <c r="BT399" s="9"/>
      <c r="BU399" s="9"/>
      <c r="BV399" s="9"/>
      <c r="BW399" s="9"/>
      <c r="BX399" s="9"/>
      <c r="BY399" s="9"/>
      <c r="BZ399" s="9"/>
      <c r="CA399" s="9"/>
      <c r="CB399" s="9"/>
      <c r="CC399" s="9"/>
      <c r="CD399" s="9"/>
      <c r="CE399" s="9"/>
      <c r="CF399" s="9"/>
      <c r="CG399" s="9"/>
      <c r="CH399" s="9"/>
      <c r="CI399" s="9"/>
      <c r="CJ399" s="9"/>
      <c r="CK399" s="9"/>
      <c r="CL399" s="9"/>
      <c r="CM399" s="9"/>
    </row>
    <row r="400" spans="6:91">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c r="AI400" s="9"/>
      <c r="AJ400" s="9"/>
      <c r="AK400" s="9"/>
      <c r="AL400" s="9"/>
      <c r="AM400" s="9"/>
      <c r="AN400" s="9"/>
      <c r="AO400" s="9"/>
      <c r="AP400" s="9"/>
      <c r="AQ400" s="9"/>
      <c r="AR400" s="9"/>
      <c r="AS400" s="9"/>
      <c r="AT400" s="9"/>
      <c r="AU400" s="9"/>
      <c r="AV400" s="9"/>
      <c r="AW400" s="9"/>
      <c r="AX400" s="9"/>
      <c r="AY400" s="9"/>
      <c r="AZ400" s="9"/>
      <c r="BA400" s="9"/>
      <c r="BB400" s="9"/>
      <c r="BC400" s="9"/>
      <c r="BD400" s="9"/>
      <c r="BE400" s="9"/>
      <c r="BF400" s="9"/>
      <c r="BG400" s="9"/>
      <c r="BH400" s="9"/>
      <c r="BI400" s="9"/>
      <c r="BJ400" s="9"/>
      <c r="BK400" s="9"/>
      <c r="BL400" s="9"/>
      <c r="BM400" s="9"/>
      <c r="BN400" s="9"/>
      <c r="BO400" s="9"/>
      <c r="BP400" s="9"/>
      <c r="BQ400" s="9"/>
      <c r="BR400" s="9"/>
      <c r="BS400" s="9"/>
      <c r="BT400" s="9"/>
      <c r="BU400" s="9"/>
      <c r="BV400" s="9"/>
      <c r="BW400" s="9"/>
      <c r="BX400" s="9"/>
      <c r="BY400" s="9"/>
      <c r="BZ400" s="9"/>
      <c r="CA400" s="9"/>
      <c r="CB400" s="9"/>
      <c r="CC400" s="9"/>
      <c r="CD400" s="9"/>
      <c r="CE400" s="9"/>
      <c r="CF400" s="9"/>
      <c r="CG400" s="9"/>
      <c r="CH400" s="9"/>
      <c r="CI400" s="9"/>
      <c r="CJ400" s="9"/>
      <c r="CK400" s="9"/>
      <c r="CL400" s="9"/>
      <c r="CM400" s="9"/>
    </row>
    <row r="401" spans="6:91">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9"/>
      <c r="AJ401" s="9"/>
      <c r="AK401" s="9"/>
      <c r="AL401" s="9"/>
      <c r="AM401" s="9"/>
      <c r="AN401" s="9"/>
      <c r="AO401" s="9"/>
      <c r="AP401" s="9"/>
      <c r="AQ401" s="9"/>
      <c r="AR401" s="9"/>
      <c r="AS401" s="9"/>
      <c r="AT401" s="9"/>
      <c r="AU401" s="9"/>
      <c r="AV401" s="9"/>
      <c r="AW401" s="9"/>
      <c r="AX401" s="9"/>
      <c r="AY401" s="9"/>
      <c r="AZ401" s="9"/>
      <c r="BA401" s="9"/>
      <c r="BB401" s="9"/>
      <c r="BC401" s="9"/>
      <c r="BD401" s="9"/>
      <c r="BE401" s="9"/>
      <c r="BF401" s="9"/>
      <c r="BG401" s="9"/>
      <c r="BH401" s="9"/>
      <c r="BI401" s="9"/>
      <c r="BJ401" s="9"/>
      <c r="BK401" s="9"/>
      <c r="BL401" s="9"/>
      <c r="BM401" s="9"/>
      <c r="BN401" s="9"/>
      <c r="BO401" s="9"/>
      <c r="BP401" s="9"/>
      <c r="BQ401" s="9"/>
      <c r="BR401" s="9"/>
      <c r="BS401" s="9"/>
      <c r="BT401" s="9"/>
      <c r="BU401" s="9"/>
      <c r="BV401" s="9"/>
      <c r="BW401" s="9"/>
      <c r="BX401" s="9"/>
      <c r="BY401" s="9"/>
      <c r="BZ401" s="9"/>
      <c r="CA401" s="9"/>
      <c r="CB401" s="9"/>
      <c r="CC401" s="9"/>
      <c r="CD401" s="9"/>
      <c r="CE401" s="9"/>
      <c r="CF401" s="9"/>
      <c r="CG401" s="9"/>
      <c r="CH401" s="9"/>
      <c r="CI401" s="9"/>
      <c r="CJ401" s="9"/>
      <c r="CK401" s="9"/>
      <c r="CL401" s="9"/>
      <c r="CM401" s="9"/>
    </row>
    <row r="402" spans="6:91">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c r="CC402" s="9"/>
      <c r="CD402" s="9"/>
      <c r="CE402" s="9"/>
      <c r="CF402" s="9"/>
      <c r="CG402" s="9"/>
      <c r="CH402" s="9"/>
      <c r="CI402" s="9"/>
      <c r="CJ402" s="9"/>
      <c r="CK402" s="9"/>
      <c r="CL402" s="9"/>
      <c r="CM402" s="9"/>
    </row>
    <row r="403" spans="6:91">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9"/>
      <c r="AJ403" s="9"/>
      <c r="AK403" s="9"/>
      <c r="AL403" s="9"/>
      <c r="AM403" s="9"/>
      <c r="AN403" s="9"/>
      <c r="AO403" s="9"/>
      <c r="AP403" s="9"/>
      <c r="AQ403" s="9"/>
      <c r="AR403" s="9"/>
      <c r="AS403" s="9"/>
      <c r="AT403" s="9"/>
      <c r="AU403" s="9"/>
      <c r="AV403" s="9"/>
      <c r="AW403" s="9"/>
      <c r="AX403" s="9"/>
      <c r="AY403" s="9"/>
      <c r="AZ403" s="9"/>
      <c r="BA403" s="9"/>
      <c r="BB403" s="9"/>
      <c r="BC403" s="9"/>
      <c r="BD403" s="9"/>
      <c r="BE403" s="9"/>
      <c r="BF403" s="9"/>
      <c r="BG403" s="9"/>
      <c r="BH403" s="9"/>
      <c r="BI403" s="9"/>
      <c r="BJ403" s="9"/>
      <c r="BK403" s="9"/>
      <c r="BL403" s="9"/>
      <c r="BM403" s="9"/>
      <c r="BN403" s="9"/>
      <c r="BO403" s="9"/>
      <c r="BP403" s="9"/>
      <c r="BQ403" s="9"/>
      <c r="BR403" s="9"/>
      <c r="BS403" s="9"/>
      <c r="BT403" s="9"/>
      <c r="BU403" s="9"/>
      <c r="BV403" s="9"/>
      <c r="BW403" s="9"/>
      <c r="BX403" s="9"/>
      <c r="BY403" s="9"/>
      <c r="BZ403" s="9"/>
      <c r="CA403" s="9"/>
      <c r="CB403" s="9"/>
      <c r="CC403" s="9"/>
      <c r="CD403" s="9"/>
      <c r="CE403" s="9"/>
      <c r="CF403" s="9"/>
      <c r="CG403" s="9"/>
      <c r="CH403" s="9"/>
      <c r="CI403" s="9"/>
      <c r="CJ403" s="9"/>
      <c r="CK403" s="9"/>
      <c r="CL403" s="9"/>
      <c r="CM403" s="9"/>
    </row>
    <row r="404" spans="6:91">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c r="AI404" s="9"/>
      <c r="AJ404" s="9"/>
      <c r="AK404" s="9"/>
      <c r="AL404" s="9"/>
      <c r="AM404" s="9"/>
      <c r="AN404" s="9"/>
      <c r="AO404" s="9"/>
      <c r="AP404" s="9"/>
      <c r="AQ404" s="9"/>
      <c r="AR404" s="9"/>
      <c r="AS404" s="9"/>
      <c r="AT404" s="9"/>
      <c r="AU404" s="9"/>
      <c r="AV404" s="9"/>
      <c r="AW404" s="9"/>
      <c r="AX404" s="9"/>
      <c r="AY404" s="9"/>
      <c r="AZ404" s="9"/>
      <c r="BA404" s="9"/>
      <c r="BB404" s="9"/>
      <c r="BC404" s="9"/>
      <c r="BD404" s="9"/>
      <c r="BE404" s="9"/>
      <c r="BF404" s="9"/>
      <c r="BG404" s="9"/>
      <c r="BH404" s="9"/>
      <c r="BI404" s="9"/>
      <c r="BJ404" s="9"/>
      <c r="BK404" s="9"/>
      <c r="BL404" s="9"/>
      <c r="BM404" s="9"/>
      <c r="BN404" s="9"/>
      <c r="BO404" s="9"/>
      <c r="BP404" s="9"/>
      <c r="BQ404" s="9"/>
      <c r="BR404" s="9"/>
      <c r="BS404" s="9"/>
      <c r="BT404" s="9"/>
      <c r="BU404" s="9"/>
      <c r="BV404" s="9"/>
      <c r="BW404" s="9"/>
      <c r="BX404" s="9"/>
      <c r="BY404" s="9"/>
      <c r="BZ404" s="9"/>
      <c r="CA404" s="9"/>
      <c r="CB404" s="9"/>
      <c r="CC404" s="9"/>
      <c r="CD404" s="9"/>
      <c r="CE404" s="9"/>
      <c r="CF404" s="9"/>
      <c r="CG404" s="9"/>
      <c r="CH404" s="9"/>
      <c r="CI404" s="9"/>
      <c r="CJ404" s="9"/>
      <c r="CK404" s="9"/>
      <c r="CL404" s="9"/>
      <c r="CM404" s="9"/>
    </row>
    <row r="405" spans="6:91">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c r="AI405" s="9"/>
      <c r="AJ405" s="9"/>
      <c r="AK405" s="9"/>
      <c r="AL405" s="9"/>
      <c r="AM405" s="9"/>
      <c r="AN405" s="9"/>
      <c r="AO405" s="9"/>
      <c r="AP405" s="9"/>
      <c r="AQ405" s="9"/>
      <c r="AR405" s="9"/>
      <c r="AS405" s="9"/>
      <c r="AT405" s="9"/>
      <c r="AU405" s="9"/>
      <c r="AV405" s="9"/>
      <c r="AW405" s="9"/>
      <c r="AX405" s="9"/>
      <c r="AY405" s="9"/>
      <c r="AZ405" s="9"/>
      <c r="BA405" s="9"/>
      <c r="BB405" s="9"/>
      <c r="BC405" s="9"/>
      <c r="BD405" s="9"/>
      <c r="BE405" s="9"/>
      <c r="BF405" s="9"/>
      <c r="BG405" s="9"/>
      <c r="BH405" s="9"/>
      <c r="BI405" s="9"/>
      <c r="BJ405" s="9"/>
      <c r="BK405" s="9"/>
      <c r="BL405" s="9"/>
      <c r="BM405" s="9"/>
      <c r="BN405" s="9"/>
      <c r="BO405" s="9"/>
      <c r="BP405" s="9"/>
      <c r="BQ405" s="9"/>
      <c r="BR405" s="9"/>
      <c r="BS405" s="9"/>
      <c r="BT405" s="9"/>
      <c r="BU405" s="9"/>
      <c r="BV405" s="9"/>
      <c r="BW405" s="9"/>
      <c r="BX405" s="9"/>
      <c r="BY405" s="9"/>
      <c r="BZ405" s="9"/>
      <c r="CA405" s="9"/>
      <c r="CB405" s="9"/>
      <c r="CC405" s="9"/>
      <c r="CD405" s="9"/>
      <c r="CE405" s="9"/>
      <c r="CF405" s="9"/>
      <c r="CG405" s="9"/>
      <c r="CH405" s="9"/>
      <c r="CI405" s="9"/>
      <c r="CJ405" s="9"/>
      <c r="CK405" s="9"/>
      <c r="CL405" s="9"/>
      <c r="CM405" s="9"/>
    </row>
    <row r="406" spans="6:91">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c r="AI406" s="9"/>
      <c r="AJ406" s="9"/>
      <c r="AK406" s="9"/>
      <c r="AL406" s="9"/>
      <c r="AM406" s="9"/>
      <c r="AN406" s="9"/>
      <c r="AO406" s="9"/>
      <c r="AP406" s="9"/>
      <c r="AQ406" s="9"/>
      <c r="AR406" s="9"/>
      <c r="AS406" s="9"/>
      <c r="AT406" s="9"/>
      <c r="AU406" s="9"/>
      <c r="AV406" s="9"/>
      <c r="AW406" s="9"/>
      <c r="AX406" s="9"/>
      <c r="AY406" s="9"/>
      <c r="AZ406" s="9"/>
      <c r="BA406" s="9"/>
      <c r="BB406" s="9"/>
      <c r="BC406" s="9"/>
      <c r="BD406" s="9"/>
      <c r="BE406" s="9"/>
      <c r="BF406" s="9"/>
      <c r="BG406" s="9"/>
      <c r="BH406" s="9"/>
      <c r="BI406" s="9"/>
      <c r="BJ406" s="9"/>
      <c r="BK406" s="9"/>
      <c r="BL406" s="9"/>
      <c r="BM406" s="9"/>
      <c r="BN406" s="9"/>
      <c r="BO406" s="9"/>
      <c r="BP406" s="9"/>
      <c r="BQ406" s="9"/>
      <c r="BR406" s="9"/>
      <c r="BS406" s="9"/>
      <c r="BT406" s="9"/>
      <c r="BU406" s="9"/>
      <c r="BV406" s="9"/>
      <c r="BW406" s="9"/>
      <c r="BX406" s="9"/>
      <c r="BY406" s="9"/>
      <c r="BZ406" s="9"/>
      <c r="CA406" s="9"/>
      <c r="CB406" s="9"/>
      <c r="CC406" s="9"/>
      <c r="CD406" s="9"/>
      <c r="CE406" s="9"/>
      <c r="CF406" s="9"/>
      <c r="CG406" s="9"/>
      <c r="CH406" s="9"/>
      <c r="CI406" s="9"/>
      <c r="CJ406" s="9"/>
      <c r="CK406" s="9"/>
      <c r="CL406" s="9"/>
      <c r="CM406" s="9"/>
    </row>
    <row r="407" spans="6:91">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9"/>
      <c r="AJ407" s="9"/>
      <c r="AK407" s="9"/>
      <c r="AL407" s="9"/>
      <c r="AM407" s="9"/>
      <c r="AN407" s="9"/>
      <c r="AO407" s="9"/>
      <c r="AP407" s="9"/>
      <c r="AQ407" s="9"/>
      <c r="AR407" s="9"/>
      <c r="AS407" s="9"/>
      <c r="AT407" s="9"/>
      <c r="AU407" s="9"/>
      <c r="AV407" s="9"/>
      <c r="AW407" s="9"/>
      <c r="AX407" s="9"/>
      <c r="AY407" s="9"/>
      <c r="AZ407" s="9"/>
      <c r="BA407" s="9"/>
      <c r="BB407" s="9"/>
      <c r="BC407" s="9"/>
      <c r="BD407" s="9"/>
      <c r="BE407" s="9"/>
      <c r="BF407" s="9"/>
      <c r="BG407" s="9"/>
      <c r="BH407" s="9"/>
      <c r="BI407" s="9"/>
      <c r="BJ407" s="9"/>
      <c r="BK407" s="9"/>
      <c r="BL407" s="9"/>
      <c r="BM407" s="9"/>
      <c r="BN407" s="9"/>
      <c r="BO407" s="9"/>
      <c r="BP407" s="9"/>
      <c r="BQ407" s="9"/>
      <c r="BR407" s="9"/>
      <c r="BS407" s="9"/>
      <c r="BT407" s="9"/>
      <c r="BU407" s="9"/>
      <c r="BV407" s="9"/>
      <c r="BW407" s="9"/>
      <c r="BX407" s="9"/>
      <c r="BY407" s="9"/>
      <c r="BZ407" s="9"/>
      <c r="CA407" s="9"/>
      <c r="CB407" s="9"/>
      <c r="CC407" s="9"/>
      <c r="CD407" s="9"/>
      <c r="CE407" s="9"/>
      <c r="CF407" s="9"/>
      <c r="CG407" s="9"/>
      <c r="CH407" s="9"/>
      <c r="CI407" s="9"/>
      <c r="CJ407" s="9"/>
      <c r="CK407" s="9"/>
      <c r="CL407" s="9"/>
      <c r="CM407" s="9"/>
    </row>
    <row r="408" spans="6:91">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c r="AI408" s="9"/>
      <c r="AJ408" s="9"/>
      <c r="AK408" s="9"/>
      <c r="AL408" s="9"/>
      <c r="AM408" s="9"/>
      <c r="AN408" s="9"/>
      <c r="AO408" s="9"/>
      <c r="AP408" s="9"/>
      <c r="AQ408" s="9"/>
      <c r="AR408" s="9"/>
      <c r="AS408" s="9"/>
      <c r="AT408" s="9"/>
      <c r="AU408" s="9"/>
      <c r="AV408" s="9"/>
      <c r="AW408" s="9"/>
      <c r="AX408" s="9"/>
      <c r="AY408" s="9"/>
      <c r="AZ408" s="9"/>
      <c r="BA408" s="9"/>
      <c r="BB408" s="9"/>
      <c r="BC408" s="9"/>
      <c r="BD408" s="9"/>
      <c r="BE408" s="9"/>
      <c r="BF408" s="9"/>
      <c r="BG408" s="9"/>
      <c r="BH408" s="9"/>
      <c r="BI408" s="9"/>
      <c r="BJ408" s="9"/>
      <c r="BK408" s="9"/>
      <c r="BL408" s="9"/>
      <c r="BM408" s="9"/>
      <c r="BN408" s="9"/>
      <c r="BO408" s="9"/>
      <c r="BP408" s="9"/>
      <c r="BQ408" s="9"/>
      <c r="BR408" s="9"/>
      <c r="BS408" s="9"/>
      <c r="BT408" s="9"/>
      <c r="BU408" s="9"/>
      <c r="BV408" s="9"/>
      <c r="BW408" s="9"/>
      <c r="BX408" s="9"/>
      <c r="BY408" s="9"/>
      <c r="BZ408" s="9"/>
      <c r="CA408" s="9"/>
      <c r="CB408" s="9"/>
      <c r="CC408" s="9"/>
      <c r="CD408" s="9"/>
      <c r="CE408" s="9"/>
      <c r="CF408" s="9"/>
      <c r="CG408" s="9"/>
      <c r="CH408" s="9"/>
      <c r="CI408" s="9"/>
      <c r="CJ408" s="9"/>
      <c r="CK408" s="9"/>
      <c r="CL408" s="9"/>
      <c r="CM408" s="9"/>
    </row>
    <row r="409" spans="6:91">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9"/>
      <c r="BI409" s="9"/>
      <c r="BJ409" s="9"/>
      <c r="BK409" s="9"/>
      <c r="BL409" s="9"/>
      <c r="BM409" s="9"/>
      <c r="BN409" s="9"/>
      <c r="BO409" s="9"/>
      <c r="BP409" s="9"/>
      <c r="BQ409" s="9"/>
      <c r="BR409" s="9"/>
      <c r="BS409" s="9"/>
      <c r="BT409" s="9"/>
      <c r="BU409" s="9"/>
      <c r="BV409" s="9"/>
      <c r="BW409" s="9"/>
      <c r="BX409" s="9"/>
      <c r="BY409" s="9"/>
      <c r="BZ409" s="9"/>
      <c r="CA409" s="9"/>
      <c r="CB409" s="9"/>
      <c r="CC409" s="9"/>
      <c r="CD409" s="9"/>
      <c r="CE409" s="9"/>
      <c r="CF409" s="9"/>
      <c r="CG409" s="9"/>
      <c r="CH409" s="9"/>
      <c r="CI409" s="9"/>
      <c r="CJ409" s="9"/>
      <c r="CK409" s="9"/>
      <c r="CL409" s="9"/>
      <c r="CM409" s="9"/>
    </row>
    <row r="410" spans="6:91">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9"/>
      <c r="AJ410" s="9"/>
      <c r="AK410" s="9"/>
      <c r="AL410" s="9"/>
      <c r="AM410" s="9"/>
      <c r="AN410" s="9"/>
      <c r="AO410" s="9"/>
      <c r="AP410" s="9"/>
      <c r="AQ410" s="9"/>
      <c r="AR410" s="9"/>
      <c r="AS410" s="9"/>
      <c r="AT410" s="9"/>
      <c r="AU410" s="9"/>
      <c r="AV410" s="9"/>
      <c r="AW410" s="9"/>
      <c r="AX410" s="9"/>
      <c r="AY410" s="9"/>
      <c r="AZ410" s="9"/>
      <c r="BA410" s="9"/>
      <c r="BB410" s="9"/>
      <c r="BC410" s="9"/>
      <c r="BD410" s="9"/>
      <c r="BE410" s="9"/>
      <c r="BF410" s="9"/>
      <c r="BG410" s="9"/>
      <c r="BH410" s="9"/>
      <c r="BI410" s="9"/>
      <c r="BJ410" s="9"/>
      <c r="BK410" s="9"/>
      <c r="BL410" s="9"/>
      <c r="BM410" s="9"/>
      <c r="BN410" s="9"/>
      <c r="BO410" s="9"/>
      <c r="BP410" s="9"/>
      <c r="BQ410" s="9"/>
      <c r="BR410" s="9"/>
      <c r="BS410" s="9"/>
      <c r="BT410" s="9"/>
      <c r="BU410" s="9"/>
      <c r="BV410" s="9"/>
      <c r="BW410" s="9"/>
      <c r="BX410" s="9"/>
      <c r="BY410" s="9"/>
      <c r="BZ410" s="9"/>
      <c r="CA410" s="9"/>
      <c r="CB410" s="9"/>
      <c r="CC410" s="9"/>
      <c r="CD410" s="9"/>
      <c r="CE410" s="9"/>
      <c r="CF410" s="9"/>
      <c r="CG410" s="9"/>
      <c r="CH410" s="9"/>
      <c r="CI410" s="9"/>
      <c r="CJ410" s="9"/>
      <c r="CK410" s="9"/>
      <c r="CL410" s="9"/>
      <c r="CM410" s="9"/>
    </row>
    <row r="411" spans="6:91">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9"/>
      <c r="AJ411" s="9"/>
      <c r="AK411" s="9"/>
      <c r="AL411" s="9"/>
      <c r="AM411" s="9"/>
      <c r="AN411" s="9"/>
      <c r="AO411" s="9"/>
      <c r="AP411" s="9"/>
      <c r="AQ411" s="9"/>
      <c r="AR411" s="9"/>
      <c r="AS411" s="9"/>
      <c r="AT411" s="9"/>
      <c r="AU411" s="9"/>
      <c r="AV411" s="9"/>
      <c r="AW411" s="9"/>
      <c r="AX411" s="9"/>
      <c r="AY411" s="9"/>
      <c r="AZ411" s="9"/>
      <c r="BA411" s="9"/>
      <c r="BB411" s="9"/>
      <c r="BC411" s="9"/>
      <c r="BD411" s="9"/>
      <c r="BE411" s="9"/>
      <c r="BF411" s="9"/>
      <c r="BG411" s="9"/>
      <c r="BH411" s="9"/>
      <c r="BI411" s="9"/>
      <c r="BJ411" s="9"/>
      <c r="BK411" s="9"/>
      <c r="BL411" s="9"/>
      <c r="BM411" s="9"/>
      <c r="BN411" s="9"/>
      <c r="BO411" s="9"/>
      <c r="BP411" s="9"/>
      <c r="BQ411" s="9"/>
      <c r="BR411" s="9"/>
      <c r="BS411" s="9"/>
      <c r="BT411" s="9"/>
      <c r="BU411" s="9"/>
      <c r="BV411" s="9"/>
      <c r="BW411" s="9"/>
      <c r="BX411" s="9"/>
      <c r="BY411" s="9"/>
      <c r="BZ411" s="9"/>
      <c r="CA411" s="9"/>
      <c r="CB411" s="9"/>
      <c r="CC411" s="9"/>
      <c r="CD411" s="9"/>
      <c r="CE411" s="9"/>
      <c r="CF411" s="9"/>
      <c r="CG411" s="9"/>
      <c r="CH411" s="9"/>
      <c r="CI411" s="9"/>
      <c r="CJ411" s="9"/>
      <c r="CK411" s="9"/>
      <c r="CL411" s="9"/>
      <c r="CM411" s="9"/>
    </row>
    <row r="412" spans="6:91">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c r="AI412" s="9"/>
      <c r="AJ412" s="9"/>
      <c r="AK412" s="9"/>
      <c r="AL412" s="9"/>
      <c r="AM412" s="9"/>
      <c r="AN412" s="9"/>
      <c r="AO412" s="9"/>
      <c r="AP412" s="9"/>
      <c r="AQ412" s="9"/>
      <c r="AR412" s="9"/>
      <c r="AS412" s="9"/>
      <c r="AT412" s="9"/>
      <c r="AU412" s="9"/>
      <c r="AV412" s="9"/>
      <c r="AW412" s="9"/>
      <c r="AX412" s="9"/>
      <c r="AY412" s="9"/>
      <c r="AZ412" s="9"/>
      <c r="BA412" s="9"/>
      <c r="BB412" s="9"/>
      <c r="BC412" s="9"/>
      <c r="BD412" s="9"/>
      <c r="BE412" s="9"/>
      <c r="BF412" s="9"/>
      <c r="BG412" s="9"/>
      <c r="BH412" s="9"/>
      <c r="BI412" s="9"/>
      <c r="BJ412" s="9"/>
      <c r="BK412" s="9"/>
      <c r="BL412" s="9"/>
      <c r="BM412" s="9"/>
      <c r="BN412" s="9"/>
      <c r="BO412" s="9"/>
      <c r="BP412" s="9"/>
      <c r="BQ412" s="9"/>
      <c r="BR412" s="9"/>
      <c r="BS412" s="9"/>
      <c r="BT412" s="9"/>
      <c r="BU412" s="9"/>
      <c r="BV412" s="9"/>
      <c r="BW412" s="9"/>
      <c r="BX412" s="9"/>
      <c r="BY412" s="9"/>
      <c r="BZ412" s="9"/>
      <c r="CA412" s="9"/>
      <c r="CB412" s="9"/>
      <c r="CC412" s="9"/>
      <c r="CD412" s="9"/>
      <c r="CE412" s="9"/>
      <c r="CF412" s="9"/>
      <c r="CG412" s="9"/>
      <c r="CH412" s="9"/>
      <c r="CI412" s="9"/>
      <c r="CJ412" s="9"/>
      <c r="CK412" s="9"/>
      <c r="CL412" s="9"/>
      <c r="CM412" s="9"/>
    </row>
    <row r="413" spans="6:91">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c r="AI413" s="9"/>
      <c r="AJ413" s="9"/>
      <c r="AK413" s="9"/>
      <c r="AL413" s="9"/>
      <c r="AM413" s="9"/>
      <c r="AN413" s="9"/>
      <c r="AO413" s="9"/>
      <c r="AP413" s="9"/>
      <c r="AQ413" s="9"/>
      <c r="AR413" s="9"/>
      <c r="AS413" s="9"/>
      <c r="AT413" s="9"/>
      <c r="AU413" s="9"/>
      <c r="AV413" s="9"/>
      <c r="AW413" s="9"/>
      <c r="AX413" s="9"/>
      <c r="AY413" s="9"/>
      <c r="AZ413" s="9"/>
      <c r="BA413" s="9"/>
      <c r="BB413" s="9"/>
      <c r="BC413" s="9"/>
      <c r="BD413" s="9"/>
      <c r="BE413" s="9"/>
      <c r="BF413" s="9"/>
      <c r="BG413" s="9"/>
      <c r="BH413" s="9"/>
      <c r="BI413" s="9"/>
      <c r="BJ413" s="9"/>
      <c r="BK413" s="9"/>
      <c r="BL413" s="9"/>
      <c r="BM413" s="9"/>
      <c r="BN413" s="9"/>
      <c r="BO413" s="9"/>
      <c r="BP413" s="9"/>
      <c r="BQ413" s="9"/>
      <c r="BR413" s="9"/>
      <c r="BS413" s="9"/>
      <c r="BT413" s="9"/>
      <c r="BU413" s="9"/>
      <c r="BV413" s="9"/>
      <c r="BW413" s="9"/>
      <c r="BX413" s="9"/>
      <c r="BY413" s="9"/>
      <c r="BZ413" s="9"/>
      <c r="CA413" s="9"/>
      <c r="CB413" s="9"/>
      <c r="CC413" s="9"/>
      <c r="CD413" s="9"/>
      <c r="CE413" s="9"/>
      <c r="CF413" s="9"/>
      <c r="CG413" s="9"/>
      <c r="CH413" s="9"/>
      <c r="CI413" s="9"/>
      <c r="CJ413" s="9"/>
      <c r="CK413" s="9"/>
      <c r="CL413" s="9"/>
      <c r="CM413" s="9"/>
    </row>
    <row r="414" spans="6:91">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c r="AI414" s="9"/>
      <c r="AJ414" s="9"/>
      <c r="AK414" s="9"/>
      <c r="AL414" s="9"/>
      <c r="AM414" s="9"/>
      <c r="AN414" s="9"/>
      <c r="AO414" s="9"/>
      <c r="AP414" s="9"/>
      <c r="AQ414" s="9"/>
      <c r="AR414" s="9"/>
      <c r="AS414" s="9"/>
      <c r="AT414" s="9"/>
      <c r="AU414" s="9"/>
      <c r="AV414" s="9"/>
      <c r="AW414" s="9"/>
      <c r="AX414" s="9"/>
      <c r="AY414" s="9"/>
      <c r="AZ414" s="9"/>
      <c r="BA414" s="9"/>
      <c r="BB414" s="9"/>
      <c r="BC414" s="9"/>
      <c r="BD414" s="9"/>
      <c r="BE414" s="9"/>
      <c r="BF414" s="9"/>
      <c r="BG414" s="9"/>
      <c r="BH414" s="9"/>
      <c r="BI414" s="9"/>
      <c r="BJ414" s="9"/>
      <c r="BK414" s="9"/>
      <c r="BL414" s="9"/>
      <c r="BM414" s="9"/>
      <c r="BN414" s="9"/>
      <c r="BO414" s="9"/>
      <c r="BP414" s="9"/>
      <c r="BQ414" s="9"/>
      <c r="BR414" s="9"/>
      <c r="BS414" s="9"/>
      <c r="BT414" s="9"/>
      <c r="BU414" s="9"/>
      <c r="BV414" s="9"/>
      <c r="BW414" s="9"/>
      <c r="BX414" s="9"/>
      <c r="BY414" s="9"/>
      <c r="BZ414" s="9"/>
      <c r="CA414" s="9"/>
      <c r="CB414" s="9"/>
      <c r="CC414" s="9"/>
      <c r="CD414" s="9"/>
      <c r="CE414" s="9"/>
      <c r="CF414" s="9"/>
      <c r="CG414" s="9"/>
      <c r="CH414" s="9"/>
      <c r="CI414" s="9"/>
      <c r="CJ414" s="9"/>
      <c r="CK414" s="9"/>
      <c r="CL414" s="9"/>
      <c r="CM414" s="9"/>
    </row>
    <row r="415" spans="6:91">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9"/>
      <c r="AJ415" s="9"/>
      <c r="AK415" s="9"/>
      <c r="AL415" s="9"/>
      <c r="AM415" s="9"/>
      <c r="AN415" s="9"/>
      <c r="AO415" s="9"/>
      <c r="AP415" s="9"/>
      <c r="AQ415" s="9"/>
      <c r="AR415" s="9"/>
      <c r="AS415" s="9"/>
      <c r="AT415" s="9"/>
      <c r="AU415" s="9"/>
      <c r="AV415" s="9"/>
      <c r="AW415" s="9"/>
      <c r="AX415" s="9"/>
      <c r="AY415" s="9"/>
      <c r="AZ415" s="9"/>
      <c r="BA415" s="9"/>
      <c r="BB415" s="9"/>
      <c r="BC415" s="9"/>
      <c r="BD415" s="9"/>
      <c r="BE415" s="9"/>
      <c r="BF415" s="9"/>
      <c r="BG415" s="9"/>
      <c r="BH415" s="9"/>
      <c r="BI415" s="9"/>
      <c r="BJ415" s="9"/>
      <c r="BK415" s="9"/>
      <c r="BL415" s="9"/>
      <c r="BM415" s="9"/>
      <c r="BN415" s="9"/>
      <c r="BO415" s="9"/>
      <c r="BP415" s="9"/>
      <c r="BQ415" s="9"/>
      <c r="BR415" s="9"/>
      <c r="BS415" s="9"/>
      <c r="BT415" s="9"/>
      <c r="BU415" s="9"/>
      <c r="BV415" s="9"/>
      <c r="BW415" s="9"/>
      <c r="BX415" s="9"/>
      <c r="BY415" s="9"/>
      <c r="BZ415" s="9"/>
      <c r="CA415" s="9"/>
      <c r="CB415" s="9"/>
      <c r="CC415" s="9"/>
      <c r="CD415" s="9"/>
      <c r="CE415" s="9"/>
      <c r="CF415" s="9"/>
      <c r="CG415" s="9"/>
      <c r="CH415" s="9"/>
      <c r="CI415" s="9"/>
      <c r="CJ415" s="9"/>
      <c r="CK415" s="9"/>
      <c r="CL415" s="9"/>
      <c r="CM415" s="9"/>
    </row>
    <row r="416" spans="6:91">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c r="AI416" s="9"/>
      <c r="AJ416" s="9"/>
      <c r="AK416" s="9"/>
      <c r="AL416" s="9"/>
      <c r="AM416" s="9"/>
      <c r="AN416" s="9"/>
      <c r="AO416" s="9"/>
      <c r="AP416" s="9"/>
      <c r="AQ416" s="9"/>
      <c r="AR416" s="9"/>
      <c r="AS416" s="9"/>
      <c r="AT416" s="9"/>
      <c r="AU416" s="9"/>
      <c r="AV416" s="9"/>
      <c r="AW416" s="9"/>
      <c r="AX416" s="9"/>
      <c r="AY416" s="9"/>
      <c r="AZ416" s="9"/>
      <c r="BA416" s="9"/>
      <c r="BB416" s="9"/>
      <c r="BC416" s="9"/>
      <c r="BD416" s="9"/>
      <c r="BE416" s="9"/>
      <c r="BF416" s="9"/>
      <c r="BG416" s="9"/>
      <c r="BH416" s="9"/>
      <c r="BI416" s="9"/>
      <c r="BJ416" s="9"/>
      <c r="BK416" s="9"/>
      <c r="BL416" s="9"/>
      <c r="BM416" s="9"/>
      <c r="BN416" s="9"/>
      <c r="BO416" s="9"/>
      <c r="BP416" s="9"/>
      <c r="BQ416" s="9"/>
      <c r="BR416" s="9"/>
      <c r="BS416" s="9"/>
      <c r="BT416" s="9"/>
      <c r="BU416" s="9"/>
      <c r="BV416" s="9"/>
      <c r="BW416" s="9"/>
      <c r="BX416" s="9"/>
      <c r="BY416" s="9"/>
      <c r="BZ416" s="9"/>
      <c r="CA416" s="9"/>
      <c r="CB416" s="9"/>
      <c r="CC416" s="9"/>
      <c r="CD416" s="9"/>
      <c r="CE416" s="9"/>
      <c r="CF416" s="9"/>
      <c r="CG416" s="9"/>
      <c r="CH416" s="9"/>
      <c r="CI416" s="9"/>
      <c r="CJ416" s="9"/>
      <c r="CK416" s="9"/>
      <c r="CL416" s="9"/>
      <c r="CM416" s="9"/>
    </row>
    <row r="417" spans="6:91">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c r="AI417" s="9"/>
      <c r="AJ417" s="9"/>
      <c r="AK417" s="9"/>
      <c r="AL417" s="9"/>
      <c r="AM417" s="9"/>
      <c r="AN417" s="9"/>
      <c r="AO417" s="9"/>
      <c r="AP417" s="9"/>
      <c r="AQ417" s="9"/>
      <c r="AR417" s="9"/>
      <c r="AS417" s="9"/>
      <c r="AT417" s="9"/>
      <c r="AU417" s="9"/>
      <c r="AV417" s="9"/>
      <c r="AW417" s="9"/>
      <c r="AX417" s="9"/>
      <c r="AY417" s="9"/>
      <c r="AZ417" s="9"/>
      <c r="BA417" s="9"/>
      <c r="BB417" s="9"/>
      <c r="BC417" s="9"/>
      <c r="BD417" s="9"/>
      <c r="BE417" s="9"/>
      <c r="BF417" s="9"/>
      <c r="BG417" s="9"/>
      <c r="BH417" s="9"/>
      <c r="BI417" s="9"/>
      <c r="BJ417" s="9"/>
      <c r="BK417" s="9"/>
      <c r="BL417" s="9"/>
      <c r="BM417" s="9"/>
      <c r="BN417" s="9"/>
      <c r="BO417" s="9"/>
      <c r="BP417" s="9"/>
      <c r="BQ417" s="9"/>
      <c r="BR417" s="9"/>
      <c r="BS417" s="9"/>
      <c r="BT417" s="9"/>
      <c r="BU417" s="9"/>
      <c r="BV417" s="9"/>
      <c r="BW417" s="9"/>
      <c r="BX417" s="9"/>
      <c r="BY417" s="9"/>
      <c r="BZ417" s="9"/>
      <c r="CA417" s="9"/>
      <c r="CB417" s="9"/>
      <c r="CC417" s="9"/>
      <c r="CD417" s="9"/>
      <c r="CE417" s="9"/>
      <c r="CF417" s="9"/>
      <c r="CG417" s="9"/>
      <c r="CH417" s="9"/>
      <c r="CI417" s="9"/>
      <c r="CJ417" s="9"/>
      <c r="CK417" s="9"/>
      <c r="CL417" s="9"/>
      <c r="CM417" s="9"/>
    </row>
    <row r="418" spans="6:91">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c r="AI418" s="9"/>
      <c r="AJ418" s="9"/>
      <c r="AK418" s="9"/>
      <c r="AL418" s="9"/>
      <c r="AM418" s="9"/>
      <c r="AN418" s="9"/>
      <c r="AO418" s="9"/>
      <c r="AP418" s="9"/>
      <c r="AQ418" s="9"/>
      <c r="AR418" s="9"/>
      <c r="AS418" s="9"/>
      <c r="AT418" s="9"/>
      <c r="AU418" s="9"/>
      <c r="AV418" s="9"/>
      <c r="AW418" s="9"/>
      <c r="AX418" s="9"/>
      <c r="AY418" s="9"/>
      <c r="AZ418" s="9"/>
      <c r="BA418" s="9"/>
      <c r="BB418" s="9"/>
      <c r="BC418" s="9"/>
      <c r="BD418" s="9"/>
      <c r="BE418" s="9"/>
      <c r="BF418" s="9"/>
      <c r="BG418" s="9"/>
      <c r="BH418" s="9"/>
      <c r="BI418" s="9"/>
      <c r="BJ418" s="9"/>
      <c r="BK418" s="9"/>
      <c r="BL418" s="9"/>
      <c r="BM418" s="9"/>
      <c r="BN418" s="9"/>
      <c r="BO418" s="9"/>
      <c r="BP418" s="9"/>
      <c r="BQ418" s="9"/>
      <c r="BR418" s="9"/>
      <c r="BS418" s="9"/>
      <c r="BT418" s="9"/>
      <c r="BU418" s="9"/>
      <c r="BV418" s="9"/>
      <c r="BW418" s="9"/>
      <c r="BX418" s="9"/>
      <c r="BY418" s="9"/>
      <c r="BZ418" s="9"/>
      <c r="CA418" s="9"/>
      <c r="CB418" s="9"/>
      <c r="CC418" s="9"/>
      <c r="CD418" s="9"/>
      <c r="CE418" s="9"/>
      <c r="CF418" s="9"/>
      <c r="CG418" s="9"/>
      <c r="CH418" s="9"/>
      <c r="CI418" s="9"/>
      <c r="CJ418" s="9"/>
      <c r="CK418" s="9"/>
      <c r="CL418" s="9"/>
      <c r="CM418" s="9"/>
    </row>
    <row r="419" spans="6:91">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9"/>
      <c r="AJ419" s="9"/>
      <c r="AK419" s="9"/>
      <c r="AL419" s="9"/>
      <c r="AM419" s="9"/>
      <c r="AN419" s="9"/>
      <c r="AO419" s="9"/>
      <c r="AP419" s="9"/>
      <c r="AQ419" s="9"/>
      <c r="AR419" s="9"/>
      <c r="AS419" s="9"/>
      <c r="AT419" s="9"/>
      <c r="AU419" s="9"/>
      <c r="AV419" s="9"/>
      <c r="AW419" s="9"/>
      <c r="AX419" s="9"/>
      <c r="AY419" s="9"/>
      <c r="AZ419" s="9"/>
      <c r="BA419" s="9"/>
      <c r="BB419" s="9"/>
      <c r="BC419" s="9"/>
      <c r="BD419" s="9"/>
      <c r="BE419" s="9"/>
      <c r="BF419" s="9"/>
      <c r="BG419" s="9"/>
      <c r="BH419" s="9"/>
      <c r="BI419" s="9"/>
      <c r="BJ419" s="9"/>
      <c r="BK419" s="9"/>
      <c r="BL419" s="9"/>
      <c r="BM419" s="9"/>
      <c r="BN419" s="9"/>
      <c r="BO419" s="9"/>
      <c r="BP419" s="9"/>
      <c r="BQ419" s="9"/>
      <c r="BR419" s="9"/>
      <c r="BS419" s="9"/>
      <c r="BT419" s="9"/>
      <c r="BU419" s="9"/>
      <c r="BV419" s="9"/>
      <c r="BW419" s="9"/>
      <c r="BX419" s="9"/>
      <c r="BY419" s="9"/>
      <c r="BZ419" s="9"/>
      <c r="CA419" s="9"/>
      <c r="CB419" s="9"/>
      <c r="CC419" s="9"/>
      <c r="CD419" s="9"/>
      <c r="CE419" s="9"/>
      <c r="CF419" s="9"/>
      <c r="CG419" s="9"/>
      <c r="CH419" s="9"/>
      <c r="CI419" s="9"/>
      <c r="CJ419" s="9"/>
      <c r="CK419" s="9"/>
      <c r="CL419" s="9"/>
      <c r="CM419" s="9"/>
    </row>
    <row r="420" spans="6:91">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c r="AI420" s="9"/>
      <c r="AJ420" s="9"/>
      <c r="AK420" s="9"/>
      <c r="AL420" s="9"/>
      <c r="AM420" s="9"/>
      <c r="AN420" s="9"/>
      <c r="AO420" s="9"/>
      <c r="AP420" s="9"/>
      <c r="AQ420" s="9"/>
      <c r="AR420" s="9"/>
      <c r="AS420" s="9"/>
      <c r="AT420" s="9"/>
      <c r="AU420" s="9"/>
      <c r="AV420" s="9"/>
      <c r="AW420" s="9"/>
      <c r="AX420" s="9"/>
      <c r="AY420" s="9"/>
      <c r="AZ420" s="9"/>
      <c r="BA420" s="9"/>
      <c r="BB420" s="9"/>
      <c r="BC420" s="9"/>
      <c r="BD420" s="9"/>
      <c r="BE420" s="9"/>
      <c r="BF420" s="9"/>
      <c r="BG420" s="9"/>
      <c r="BH420" s="9"/>
      <c r="BI420" s="9"/>
      <c r="BJ420" s="9"/>
      <c r="BK420" s="9"/>
      <c r="BL420" s="9"/>
      <c r="BM420" s="9"/>
      <c r="BN420" s="9"/>
      <c r="BO420" s="9"/>
      <c r="BP420" s="9"/>
      <c r="BQ420" s="9"/>
      <c r="BR420" s="9"/>
      <c r="BS420" s="9"/>
      <c r="BT420" s="9"/>
      <c r="BU420" s="9"/>
      <c r="BV420" s="9"/>
      <c r="BW420" s="9"/>
      <c r="BX420" s="9"/>
      <c r="BY420" s="9"/>
      <c r="BZ420" s="9"/>
      <c r="CA420" s="9"/>
      <c r="CB420" s="9"/>
      <c r="CC420" s="9"/>
      <c r="CD420" s="9"/>
      <c r="CE420" s="9"/>
      <c r="CF420" s="9"/>
      <c r="CG420" s="9"/>
      <c r="CH420" s="9"/>
      <c r="CI420" s="9"/>
      <c r="CJ420" s="9"/>
      <c r="CK420" s="9"/>
      <c r="CL420" s="9"/>
      <c r="CM420" s="9"/>
    </row>
    <row r="421" spans="6:91">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9"/>
      <c r="AJ421" s="9"/>
      <c r="AK421" s="9"/>
      <c r="AL421" s="9"/>
      <c r="AM421" s="9"/>
      <c r="AN421" s="9"/>
      <c r="AO421" s="9"/>
      <c r="AP421" s="9"/>
      <c r="AQ421" s="9"/>
      <c r="AR421" s="9"/>
      <c r="AS421" s="9"/>
      <c r="AT421" s="9"/>
      <c r="AU421" s="9"/>
      <c r="AV421" s="9"/>
      <c r="AW421" s="9"/>
      <c r="AX421" s="9"/>
      <c r="AY421" s="9"/>
      <c r="AZ421" s="9"/>
      <c r="BA421" s="9"/>
      <c r="BB421" s="9"/>
      <c r="BC421" s="9"/>
      <c r="BD421" s="9"/>
      <c r="BE421" s="9"/>
      <c r="BF421" s="9"/>
      <c r="BG421" s="9"/>
      <c r="BH421" s="9"/>
      <c r="BI421" s="9"/>
      <c r="BJ421" s="9"/>
      <c r="BK421" s="9"/>
      <c r="BL421" s="9"/>
      <c r="BM421" s="9"/>
      <c r="BN421" s="9"/>
      <c r="BO421" s="9"/>
      <c r="BP421" s="9"/>
      <c r="BQ421" s="9"/>
      <c r="BR421" s="9"/>
      <c r="BS421" s="9"/>
      <c r="BT421" s="9"/>
      <c r="BU421" s="9"/>
      <c r="BV421" s="9"/>
      <c r="BW421" s="9"/>
      <c r="BX421" s="9"/>
      <c r="BY421" s="9"/>
      <c r="BZ421" s="9"/>
      <c r="CA421" s="9"/>
      <c r="CB421" s="9"/>
      <c r="CC421" s="9"/>
      <c r="CD421" s="9"/>
      <c r="CE421" s="9"/>
      <c r="CF421" s="9"/>
      <c r="CG421" s="9"/>
      <c r="CH421" s="9"/>
      <c r="CI421" s="9"/>
      <c r="CJ421" s="9"/>
      <c r="CK421" s="9"/>
      <c r="CL421" s="9"/>
      <c r="CM421" s="9"/>
    </row>
    <row r="422" spans="6:91">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9"/>
      <c r="AJ422" s="9"/>
      <c r="AK422" s="9"/>
      <c r="AL422" s="9"/>
      <c r="AM422" s="9"/>
      <c r="AN422" s="9"/>
      <c r="AO422" s="9"/>
      <c r="AP422" s="9"/>
      <c r="AQ422" s="9"/>
      <c r="AR422" s="9"/>
      <c r="AS422" s="9"/>
      <c r="AT422" s="9"/>
      <c r="AU422" s="9"/>
      <c r="AV422" s="9"/>
      <c r="AW422" s="9"/>
      <c r="AX422" s="9"/>
      <c r="AY422" s="9"/>
      <c r="AZ422" s="9"/>
      <c r="BA422" s="9"/>
      <c r="BB422" s="9"/>
      <c r="BC422" s="9"/>
      <c r="BD422" s="9"/>
      <c r="BE422" s="9"/>
      <c r="BF422" s="9"/>
      <c r="BG422" s="9"/>
      <c r="BH422" s="9"/>
      <c r="BI422" s="9"/>
      <c r="BJ422" s="9"/>
      <c r="BK422" s="9"/>
      <c r="BL422" s="9"/>
      <c r="BM422" s="9"/>
      <c r="BN422" s="9"/>
      <c r="BO422" s="9"/>
      <c r="BP422" s="9"/>
      <c r="BQ422" s="9"/>
      <c r="BR422" s="9"/>
      <c r="BS422" s="9"/>
      <c r="BT422" s="9"/>
      <c r="BU422" s="9"/>
      <c r="BV422" s="9"/>
      <c r="BW422" s="9"/>
      <c r="BX422" s="9"/>
      <c r="BY422" s="9"/>
      <c r="BZ422" s="9"/>
      <c r="CA422" s="9"/>
      <c r="CB422" s="9"/>
      <c r="CC422" s="9"/>
      <c r="CD422" s="9"/>
      <c r="CE422" s="9"/>
      <c r="CF422" s="9"/>
      <c r="CG422" s="9"/>
      <c r="CH422" s="9"/>
      <c r="CI422" s="9"/>
      <c r="CJ422" s="9"/>
      <c r="CK422" s="9"/>
      <c r="CL422" s="9"/>
      <c r="CM422" s="9"/>
    </row>
    <row r="423" spans="6:91">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9"/>
      <c r="AJ423" s="9"/>
      <c r="AK423" s="9"/>
      <c r="AL423" s="9"/>
      <c r="AM423" s="9"/>
      <c r="AN423" s="9"/>
      <c r="AO423" s="9"/>
      <c r="AP423" s="9"/>
      <c r="AQ423" s="9"/>
      <c r="AR423" s="9"/>
      <c r="AS423" s="9"/>
      <c r="AT423" s="9"/>
      <c r="AU423" s="9"/>
      <c r="AV423" s="9"/>
      <c r="AW423" s="9"/>
      <c r="AX423" s="9"/>
      <c r="AY423" s="9"/>
      <c r="AZ423" s="9"/>
      <c r="BA423" s="9"/>
      <c r="BB423" s="9"/>
      <c r="BC423" s="9"/>
      <c r="BD423" s="9"/>
      <c r="BE423" s="9"/>
      <c r="BF423" s="9"/>
      <c r="BG423" s="9"/>
      <c r="BH423" s="9"/>
      <c r="BI423" s="9"/>
      <c r="BJ423" s="9"/>
      <c r="BK423" s="9"/>
      <c r="BL423" s="9"/>
      <c r="BM423" s="9"/>
      <c r="BN423" s="9"/>
      <c r="BO423" s="9"/>
      <c r="BP423" s="9"/>
      <c r="BQ423" s="9"/>
      <c r="BR423" s="9"/>
      <c r="BS423" s="9"/>
      <c r="BT423" s="9"/>
      <c r="BU423" s="9"/>
      <c r="BV423" s="9"/>
      <c r="BW423" s="9"/>
      <c r="BX423" s="9"/>
      <c r="BY423" s="9"/>
      <c r="BZ423" s="9"/>
      <c r="CA423" s="9"/>
      <c r="CB423" s="9"/>
      <c r="CC423" s="9"/>
      <c r="CD423" s="9"/>
      <c r="CE423" s="9"/>
      <c r="CF423" s="9"/>
      <c r="CG423" s="9"/>
      <c r="CH423" s="9"/>
      <c r="CI423" s="9"/>
      <c r="CJ423" s="9"/>
      <c r="CK423" s="9"/>
      <c r="CL423" s="9"/>
      <c r="CM423" s="9"/>
    </row>
    <row r="424" spans="6:91">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c r="AI424" s="9"/>
      <c r="AJ424" s="9"/>
      <c r="AK424" s="9"/>
      <c r="AL424" s="9"/>
      <c r="AM424" s="9"/>
      <c r="AN424" s="9"/>
      <c r="AO424" s="9"/>
      <c r="AP424" s="9"/>
      <c r="AQ424" s="9"/>
      <c r="AR424" s="9"/>
      <c r="AS424" s="9"/>
      <c r="AT424" s="9"/>
      <c r="AU424" s="9"/>
      <c r="AV424" s="9"/>
      <c r="AW424" s="9"/>
      <c r="AX424" s="9"/>
      <c r="AY424" s="9"/>
      <c r="AZ424" s="9"/>
      <c r="BA424" s="9"/>
      <c r="BB424" s="9"/>
      <c r="BC424" s="9"/>
      <c r="BD424" s="9"/>
      <c r="BE424" s="9"/>
      <c r="BF424" s="9"/>
      <c r="BG424" s="9"/>
      <c r="BH424" s="9"/>
      <c r="BI424" s="9"/>
      <c r="BJ424" s="9"/>
      <c r="BK424" s="9"/>
      <c r="BL424" s="9"/>
      <c r="BM424" s="9"/>
      <c r="BN424" s="9"/>
      <c r="BO424" s="9"/>
      <c r="BP424" s="9"/>
      <c r="BQ424" s="9"/>
      <c r="BR424" s="9"/>
      <c r="BS424" s="9"/>
      <c r="BT424" s="9"/>
      <c r="BU424" s="9"/>
      <c r="BV424" s="9"/>
      <c r="BW424" s="9"/>
      <c r="BX424" s="9"/>
      <c r="BY424" s="9"/>
      <c r="BZ424" s="9"/>
      <c r="CA424" s="9"/>
      <c r="CB424" s="9"/>
      <c r="CC424" s="9"/>
      <c r="CD424" s="9"/>
      <c r="CE424" s="9"/>
      <c r="CF424" s="9"/>
      <c r="CG424" s="9"/>
      <c r="CH424" s="9"/>
      <c r="CI424" s="9"/>
      <c r="CJ424" s="9"/>
      <c r="CK424" s="9"/>
      <c r="CL424" s="9"/>
      <c r="CM424" s="9"/>
    </row>
    <row r="425" spans="6:91">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9"/>
      <c r="AJ425" s="9"/>
      <c r="AK425" s="9"/>
      <c r="AL425" s="9"/>
      <c r="AM425" s="9"/>
      <c r="AN425" s="9"/>
      <c r="AO425" s="9"/>
      <c r="AP425" s="9"/>
      <c r="AQ425" s="9"/>
      <c r="AR425" s="9"/>
      <c r="AS425" s="9"/>
      <c r="AT425" s="9"/>
      <c r="AU425" s="9"/>
      <c r="AV425" s="9"/>
      <c r="AW425" s="9"/>
      <c r="AX425" s="9"/>
      <c r="AY425" s="9"/>
      <c r="AZ425" s="9"/>
      <c r="BA425" s="9"/>
      <c r="BB425" s="9"/>
      <c r="BC425" s="9"/>
      <c r="BD425" s="9"/>
      <c r="BE425" s="9"/>
      <c r="BF425" s="9"/>
      <c r="BG425" s="9"/>
      <c r="BH425" s="9"/>
      <c r="BI425" s="9"/>
      <c r="BJ425" s="9"/>
      <c r="BK425" s="9"/>
      <c r="BL425" s="9"/>
      <c r="BM425" s="9"/>
      <c r="BN425" s="9"/>
      <c r="BO425" s="9"/>
      <c r="BP425" s="9"/>
      <c r="BQ425" s="9"/>
      <c r="BR425" s="9"/>
      <c r="BS425" s="9"/>
      <c r="BT425" s="9"/>
      <c r="BU425" s="9"/>
      <c r="BV425" s="9"/>
      <c r="BW425" s="9"/>
      <c r="BX425" s="9"/>
      <c r="BY425" s="9"/>
      <c r="BZ425" s="9"/>
      <c r="CA425" s="9"/>
      <c r="CB425" s="9"/>
      <c r="CC425" s="9"/>
      <c r="CD425" s="9"/>
      <c r="CE425" s="9"/>
      <c r="CF425" s="9"/>
      <c r="CG425" s="9"/>
      <c r="CH425" s="9"/>
      <c r="CI425" s="9"/>
      <c r="CJ425" s="9"/>
      <c r="CK425" s="9"/>
      <c r="CL425" s="9"/>
      <c r="CM425" s="9"/>
    </row>
    <row r="426" spans="6:91">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9"/>
      <c r="AJ426" s="9"/>
      <c r="AK426" s="9"/>
      <c r="AL426" s="9"/>
      <c r="AM426" s="9"/>
      <c r="AN426" s="9"/>
      <c r="AO426" s="9"/>
      <c r="AP426" s="9"/>
      <c r="AQ426" s="9"/>
      <c r="AR426" s="9"/>
      <c r="AS426" s="9"/>
      <c r="AT426" s="9"/>
      <c r="AU426" s="9"/>
      <c r="AV426" s="9"/>
      <c r="AW426" s="9"/>
      <c r="AX426" s="9"/>
      <c r="AY426" s="9"/>
      <c r="AZ426" s="9"/>
      <c r="BA426" s="9"/>
      <c r="BB426" s="9"/>
      <c r="BC426" s="9"/>
      <c r="BD426" s="9"/>
      <c r="BE426" s="9"/>
      <c r="BF426" s="9"/>
      <c r="BG426" s="9"/>
      <c r="BH426" s="9"/>
      <c r="BI426" s="9"/>
      <c r="BJ426" s="9"/>
      <c r="BK426" s="9"/>
      <c r="BL426" s="9"/>
      <c r="BM426" s="9"/>
      <c r="BN426" s="9"/>
      <c r="BO426" s="9"/>
      <c r="BP426" s="9"/>
      <c r="BQ426" s="9"/>
      <c r="BR426" s="9"/>
      <c r="BS426" s="9"/>
      <c r="BT426" s="9"/>
      <c r="BU426" s="9"/>
      <c r="BV426" s="9"/>
      <c r="BW426" s="9"/>
      <c r="BX426" s="9"/>
      <c r="BY426" s="9"/>
      <c r="BZ426" s="9"/>
      <c r="CA426" s="9"/>
      <c r="CB426" s="9"/>
      <c r="CC426" s="9"/>
      <c r="CD426" s="9"/>
      <c r="CE426" s="9"/>
      <c r="CF426" s="9"/>
      <c r="CG426" s="9"/>
      <c r="CH426" s="9"/>
      <c r="CI426" s="9"/>
      <c r="CJ426" s="9"/>
      <c r="CK426" s="9"/>
      <c r="CL426" s="9"/>
      <c r="CM426" s="9"/>
    </row>
    <row r="427" spans="6:91">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9"/>
      <c r="AJ427" s="9"/>
      <c r="AK427" s="9"/>
      <c r="AL427" s="9"/>
      <c r="AM427" s="9"/>
      <c r="AN427" s="9"/>
      <c r="AO427" s="9"/>
      <c r="AP427" s="9"/>
      <c r="AQ427" s="9"/>
      <c r="AR427" s="9"/>
      <c r="AS427" s="9"/>
      <c r="AT427" s="9"/>
      <c r="AU427" s="9"/>
      <c r="AV427" s="9"/>
      <c r="AW427" s="9"/>
      <c r="AX427" s="9"/>
      <c r="AY427" s="9"/>
      <c r="AZ427" s="9"/>
      <c r="BA427" s="9"/>
      <c r="BB427" s="9"/>
      <c r="BC427" s="9"/>
      <c r="BD427" s="9"/>
      <c r="BE427" s="9"/>
      <c r="BF427" s="9"/>
      <c r="BG427" s="9"/>
      <c r="BH427" s="9"/>
      <c r="BI427" s="9"/>
      <c r="BJ427" s="9"/>
      <c r="BK427" s="9"/>
      <c r="BL427" s="9"/>
      <c r="BM427" s="9"/>
      <c r="BN427" s="9"/>
      <c r="BO427" s="9"/>
      <c r="BP427" s="9"/>
      <c r="BQ427" s="9"/>
      <c r="BR427" s="9"/>
      <c r="BS427" s="9"/>
      <c r="BT427" s="9"/>
      <c r="BU427" s="9"/>
      <c r="BV427" s="9"/>
      <c r="BW427" s="9"/>
      <c r="BX427" s="9"/>
      <c r="BY427" s="9"/>
      <c r="BZ427" s="9"/>
      <c r="CA427" s="9"/>
      <c r="CB427" s="9"/>
      <c r="CC427" s="9"/>
      <c r="CD427" s="9"/>
      <c r="CE427" s="9"/>
      <c r="CF427" s="9"/>
      <c r="CG427" s="9"/>
      <c r="CH427" s="9"/>
      <c r="CI427" s="9"/>
      <c r="CJ427" s="9"/>
      <c r="CK427" s="9"/>
      <c r="CL427" s="9"/>
      <c r="CM427" s="9"/>
    </row>
    <row r="428" spans="6:91">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c r="AI428" s="9"/>
      <c r="AJ428" s="9"/>
      <c r="AK428" s="9"/>
      <c r="AL428" s="9"/>
      <c r="AM428" s="9"/>
      <c r="AN428" s="9"/>
      <c r="AO428" s="9"/>
      <c r="AP428" s="9"/>
      <c r="AQ428" s="9"/>
      <c r="AR428" s="9"/>
      <c r="AS428" s="9"/>
      <c r="AT428" s="9"/>
      <c r="AU428" s="9"/>
      <c r="AV428" s="9"/>
      <c r="AW428" s="9"/>
      <c r="AX428" s="9"/>
      <c r="AY428" s="9"/>
      <c r="AZ428" s="9"/>
      <c r="BA428" s="9"/>
      <c r="BB428" s="9"/>
      <c r="BC428" s="9"/>
      <c r="BD428" s="9"/>
      <c r="BE428" s="9"/>
      <c r="BF428" s="9"/>
      <c r="BG428" s="9"/>
      <c r="BH428" s="9"/>
      <c r="BI428" s="9"/>
      <c r="BJ428" s="9"/>
      <c r="BK428" s="9"/>
      <c r="BL428" s="9"/>
      <c r="BM428" s="9"/>
      <c r="BN428" s="9"/>
      <c r="BO428" s="9"/>
      <c r="BP428" s="9"/>
      <c r="BQ428" s="9"/>
      <c r="BR428" s="9"/>
      <c r="BS428" s="9"/>
      <c r="BT428" s="9"/>
      <c r="BU428" s="9"/>
      <c r="BV428" s="9"/>
      <c r="BW428" s="9"/>
      <c r="BX428" s="9"/>
      <c r="BY428" s="9"/>
      <c r="BZ428" s="9"/>
      <c r="CA428" s="9"/>
      <c r="CB428" s="9"/>
      <c r="CC428" s="9"/>
      <c r="CD428" s="9"/>
      <c r="CE428" s="9"/>
      <c r="CF428" s="9"/>
      <c r="CG428" s="9"/>
      <c r="CH428" s="9"/>
      <c r="CI428" s="9"/>
      <c r="CJ428" s="9"/>
      <c r="CK428" s="9"/>
      <c r="CL428" s="9"/>
      <c r="CM428" s="9"/>
    </row>
    <row r="429" spans="6:91">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c r="AI429" s="9"/>
      <c r="AJ429" s="9"/>
      <c r="AK429" s="9"/>
      <c r="AL429" s="9"/>
      <c r="AM429" s="9"/>
      <c r="AN429" s="9"/>
      <c r="AO429" s="9"/>
      <c r="AP429" s="9"/>
      <c r="AQ429" s="9"/>
      <c r="AR429" s="9"/>
      <c r="AS429" s="9"/>
      <c r="AT429" s="9"/>
      <c r="AU429" s="9"/>
      <c r="AV429" s="9"/>
      <c r="AW429" s="9"/>
      <c r="AX429" s="9"/>
      <c r="AY429" s="9"/>
      <c r="AZ429" s="9"/>
      <c r="BA429" s="9"/>
      <c r="BB429" s="9"/>
      <c r="BC429" s="9"/>
      <c r="BD429" s="9"/>
      <c r="BE429" s="9"/>
      <c r="BF429" s="9"/>
      <c r="BG429" s="9"/>
      <c r="BH429" s="9"/>
      <c r="BI429" s="9"/>
      <c r="BJ429" s="9"/>
      <c r="BK429" s="9"/>
      <c r="BL429" s="9"/>
      <c r="BM429" s="9"/>
      <c r="BN429" s="9"/>
      <c r="BO429" s="9"/>
      <c r="BP429" s="9"/>
      <c r="BQ429" s="9"/>
      <c r="BR429" s="9"/>
      <c r="BS429" s="9"/>
      <c r="BT429" s="9"/>
      <c r="BU429" s="9"/>
      <c r="BV429" s="9"/>
      <c r="BW429" s="9"/>
      <c r="BX429" s="9"/>
      <c r="BY429" s="9"/>
      <c r="BZ429" s="9"/>
      <c r="CA429" s="9"/>
      <c r="CB429" s="9"/>
      <c r="CC429" s="9"/>
      <c r="CD429" s="9"/>
      <c r="CE429" s="9"/>
      <c r="CF429" s="9"/>
      <c r="CG429" s="9"/>
      <c r="CH429" s="9"/>
      <c r="CI429" s="9"/>
      <c r="CJ429" s="9"/>
      <c r="CK429" s="9"/>
      <c r="CL429" s="9"/>
      <c r="CM429" s="9"/>
    </row>
    <row r="430" spans="6:91">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c r="AI430" s="9"/>
      <c r="AJ430" s="9"/>
      <c r="AK430" s="9"/>
      <c r="AL430" s="9"/>
      <c r="AM430" s="9"/>
      <c r="AN430" s="9"/>
      <c r="AO430" s="9"/>
      <c r="AP430" s="9"/>
      <c r="AQ430" s="9"/>
      <c r="AR430" s="9"/>
      <c r="AS430" s="9"/>
      <c r="AT430" s="9"/>
      <c r="AU430" s="9"/>
      <c r="AV430" s="9"/>
      <c r="AW430" s="9"/>
      <c r="AX430" s="9"/>
      <c r="AY430" s="9"/>
      <c r="AZ430" s="9"/>
      <c r="BA430" s="9"/>
      <c r="BB430" s="9"/>
      <c r="BC430" s="9"/>
      <c r="BD430" s="9"/>
      <c r="BE430" s="9"/>
      <c r="BF430" s="9"/>
      <c r="BG430" s="9"/>
      <c r="BH430" s="9"/>
      <c r="BI430" s="9"/>
      <c r="BJ430" s="9"/>
      <c r="BK430" s="9"/>
      <c r="BL430" s="9"/>
      <c r="BM430" s="9"/>
      <c r="BN430" s="9"/>
      <c r="BO430" s="9"/>
      <c r="BP430" s="9"/>
      <c r="BQ430" s="9"/>
      <c r="BR430" s="9"/>
      <c r="BS430" s="9"/>
      <c r="BT430" s="9"/>
      <c r="BU430" s="9"/>
      <c r="BV430" s="9"/>
      <c r="BW430" s="9"/>
      <c r="BX430" s="9"/>
      <c r="BY430" s="9"/>
      <c r="BZ430" s="9"/>
      <c r="CA430" s="9"/>
      <c r="CB430" s="9"/>
      <c r="CC430" s="9"/>
      <c r="CD430" s="9"/>
      <c r="CE430" s="9"/>
      <c r="CF430" s="9"/>
      <c r="CG430" s="9"/>
      <c r="CH430" s="9"/>
      <c r="CI430" s="9"/>
      <c r="CJ430" s="9"/>
      <c r="CK430" s="9"/>
      <c r="CL430" s="9"/>
      <c r="CM430" s="9"/>
    </row>
    <row r="431" spans="6:91">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9"/>
      <c r="AJ431" s="9"/>
      <c r="AK431" s="9"/>
      <c r="AL431" s="9"/>
      <c r="AM431" s="9"/>
      <c r="AN431" s="9"/>
      <c r="AO431" s="9"/>
      <c r="AP431" s="9"/>
      <c r="AQ431" s="9"/>
      <c r="AR431" s="9"/>
      <c r="AS431" s="9"/>
      <c r="AT431" s="9"/>
      <c r="AU431" s="9"/>
      <c r="AV431" s="9"/>
      <c r="AW431" s="9"/>
      <c r="AX431" s="9"/>
      <c r="AY431" s="9"/>
      <c r="AZ431" s="9"/>
      <c r="BA431" s="9"/>
      <c r="BB431" s="9"/>
      <c r="BC431" s="9"/>
      <c r="BD431" s="9"/>
      <c r="BE431" s="9"/>
      <c r="BF431" s="9"/>
      <c r="BG431" s="9"/>
      <c r="BH431" s="9"/>
      <c r="BI431" s="9"/>
      <c r="BJ431" s="9"/>
      <c r="BK431" s="9"/>
      <c r="BL431" s="9"/>
      <c r="BM431" s="9"/>
      <c r="BN431" s="9"/>
      <c r="BO431" s="9"/>
      <c r="BP431" s="9"/>
      <c r="BQ431" s="9"/>
      <c r="BR431" s="9"/>
      <c r="BS431" s="9"/>
      <c r="BT431" s="9"/>
      <c r="BU431" s="9"/>
      <c r="BV431" s="9"/>
      <c r="BW431" s="9"/>
      <c r="BX431" s="9"/>
      <c r="BY431" s="9"/>
      <c r="BZ431" s="9"/>
      <c r="CA431" s="9"/>
      <c r="CB431" s="9"/>
      <c r="CC431" s="9"/>
      <c r="CD431" s="9"/>
      <c r="CE431" s="9"/>
      <c r="CF431" s="9"/>
      <c r="CG431" s="9"/>
      <c r="CH431" s="9"/>
      <c r="CI431" s="9"/>
      <c r="CJ431" s="9"/>
      <c r="CK431" s="9"/>
      <c r="CL431" s="9"/>
      <c r="CM431" s="9"/>
    </row>
    <row r="432" spans="6:91">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c r="AY432" s="9"/>
      <c r="AZ432" s="9"/>
      <c r="BA432" s="9"/>
      <c r="BB432" s="9"/>
      <c r="BC432" s="9"/>
      <c r="BD432" s="9"/>
      <c r="BE432" s="9"/>
      <c r="BF432" s="9"/>
      <c r="BG432" s="9"/>
      <c r="BH432" s="9"/>
      <c r="BI432" s="9"/>
      <c r="BJ432" s="9"/>
      <c r="BK432" s="9"/>
      <c r="BL432" s="9"/>
      <c r="BM432" s="9"/>
      <c r="BN432" s="9"/>
      <c r="BO432" s="9"/>
      <c r="BP432" s="9"/>
      <c r="BQ432" s="9"/>
      <c r="BR432" s="9"/>
      <c r="BS432" s="9"/>
      <c r="BT432" s="9"/>
      <c r="BU432" s="9"/>
      <c r="BV432" s="9"/>
      <c r="BW432" s="9"/>
      <c r="BX432" s="9"/>
      <c r="BY432" s="9"/>
      <c r="BZ432" s="9"/>
      <c r="CA432" s="9"/>
      <c r="CB432" s="9"/>
      <c r="CC432" s="9"/>
      <c r="CD432" s="9"/>
      <c r="CE432" s="9"/>
      <c r="CF432" s="9"/>
      <c r="CG432" s="9"/>
      <c r="CH432" s="9"/>
      <c r="CI432" s="9"/>
      <c r="CJ432" s="9"/>
      <c r="CK432" s="9"/>
      <c r="CL432" s="9"/>
      <c r="CM432" s="9"/>
    </row>
    <row r="433" spans="6:91">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c r="AI433" s="9"/>
      <c r="AJ433" s="9"/>
      <c r="AK433" s="9"/>
      <c r="AL433" s="9"/>
      <c r="AM433" s="9"/>
      <c r="AN433" s="9"/>
      <c r="AO433" s="9"/>
      <c r="AP433" s="9"/>
      <c r="AQ433" s="9"/>
      <c r="AR433" s="9"/>
      <c r="AS433" s="9"/>
      <c r="AT433" s="9"/>
      <c r="AU433" s="9"/>
      <c r="AV433" s="9"/>
      <c r="AW433" s="9"/>
      <c r="AX433" s="9"/>
      <c r="AY433" s="9"/>
      <c r="AZ433" s="9"/>
      <c r="BA433" s="9"/>
      <c r="BB433" s="9"/>
      <c r="BC433" s="9"/>
      <c r="BD433" s="9"/>
      <c r="BE433" s="9"/>
      <c r="BF433" s="9"/>
      <c r="BG433" s="9"/>
      <c r="BH433" s="9"/>
      <c r="BI433" s="9"/>
      <c r="BJ433" s="9"/>
      <c r="BK433" s="9"/>
      <c r="BL433" s="9"/>
      <c r="BM433" s="9"/>
      <c r="BN433" s="9"/>
      <c r="BO433" s="9"/>
      <c r="BP433" s="9"/>
      <c r="BQ433" s="9"/>
      <c r="BR433" s="9"/>
      <c r="BS433" s="9"/>
      <c r="BT433" s="9"/>
      <c r="BU433" s="9"/>
      <c r="BV433" s="9"/>
      <c r="BW433" s="9"/>
      <c r="BX433" s="9"/>
      <c r="BY433" s="9"/>
      <c r="BZ433" s="9"/>
      <c r="CA433" s="9"/>
      <c r="CB433" s="9"/>
      <c r="CC433" s="9"/>
      <c r="CD433" s="9"/>
      <c r="CE433" s="9"/>
      <c r="CF433" s="9"/>
      <c r="CG433" s="9"/>
      <c r="CH433" s="9"/>
      <c r="CI433" s="9"/>
      <c r="CJ433" s="9"/>
      <c r="CK433" s="9"/>
      <c r="CL433" s="9"/>
      <c r="CM433" s="9"/>
    </row>
    <row r="434" spans="6:91">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9"/>
      <c r="AJ434" s="9"/>
      <c r="AK434" s="9"/>
      <c r="AL434" s="9"/>
      <c r="AM434" s="9"/>
      <c r="AN434" s="9"/>
      <c r="AO434" s="9"/>
      <c r="AP434" s="9"/>
      <c r="AQ434" s="9"/>
      <c r="AR434" s="9"/>
      <c r="AS434" s="9"/>
      <c r="AT434" s="9"/>
      <c r="AU434" s="9"/>
      <c r="AV434" s="9"/>
      <c r="AW434" s="9"/>
      <c r="AX434" s="9"/>
      <c r="AY434" s="9"/>
      <c r="AZ434" s="9"/>
      <c r="BA434" s="9"/>
      <c r="BB434" s="9"/>
      <c r="BC434" s="9"/>
      <c r="BD434" s="9"/>
      <c r="BE434" s="9"/>
      <c r="BF434" s="9"/>
      <c r="BG434" s="9"/>
      <c r="BH434" s="9"/>
      <c r="BI434" s="9"/>
      <c r="BJ434" s="9"/>
      <c r="BK434" s="9"/>
      <c r="BL434" s="9"/>
      <c r="BM434" s="9"/>
      <c r="BN434" s="9"/>
      <c r="BO434" s="9"/>
      <c r="BP434" s="9"/>
      <c r="BQ434" s="9"/>
      <c r="BR434" s="9"/>
      <c r="BS434" s="9"/>
      <c r="BT434" s="9"/>
      <c r="BU434" s="9"/>
      <c r="BV434" s="9"/>
      <c r="BW434" s="9"/>
      <c r="BX434" s="9"/>
      <c r="BY434" s="9"/>
      <c r="BZ434" s="9"/>
      <c r="CA434" s="9"/>
      <c r="CB434" s="9"/>
      <c r="CC434" s="9"/>
      <c r="CD434" s="9"/>
      <c r="CE434" s="9"/>
      <c r="CF434" s="9"/>
      <c r="CG434" s="9"/>
      <c r="CH434" s="9"/>
      <c r="CI434" s="9"/>
      <c r="CJ434" s="9"/>
      <c r="CK434" s="9"/>
      <c r="CL434" s="9"/>
      <c r="CM434" s="9"/>
    </row>
    <row r="435" spans="6:91">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9"/>
      <c r="AJ435" s="9"/>
      <c r="AK435" s="9"/>
      <c r="AL435" s="9"/>
      <c r="AM435" s="9"/>
      <c r="AN435" s="9"/>
      <c r="AO435" s="9"/>
      <c r="AP435" s="9"/>
      <c r="AQ435" s="9"/>
      <c r="AR435" s="9"/>
      <c r="AS435" s="9"/>
      <c r="AT435" s="9"/>
      <c r="AU435" s="9"/>
      <c r="AV435" s="9"/>
      <c r="AW435" s="9"/>
      <c r="AX435" s="9"/>
      <c r="AY435" s="9"/>
      <c r="AZ435" s="9"/>
      <c r="BA435" s="9"/>
      <c r="BB435" s="9"/>
      <c r="BC435" s="9"/>
      <c r="BD435" s="9"/>
      <c r="BE435" s="9"/>
      <c r="BF435" s="9"/>
      <c r="BG435" s="9"/>
      <c r="BH435" s="9"/>
      <c r="BI435" s="9"/>
      <c r="BJ435" s="9"/>
      <c r="BK435" s="9"/>
      <c r="BL435" s="9"/>
      <c r="BM435" s="9"/>
      <c r="BN435" s="9"/>
      <c r="BO435" s="9"/>
      <c r="BP435" s="9"/>
      <c r="BQ435" s="9"/>
      <c r="BR435" s="9"/>
      <c r="BS435" s="9"/>
      <c r="BT435" s="9"/>
      <c r="BU435" s="9"/>
      <c r="BV435" s="9"/>
      <c r="BW435" s="9"/>
      <c r="BX435" s="9"/>
      <c r="BY435" s="9"/>
      <c r="BZ435" s="9"/>
      <c r="CA435" s="9"/>
      <c r="CB435" s="9"/>
      <c r="CC435" s="9"/>
      <c r="CD435" s="9"/>
      <c r="CE435" s="9"/>
      <c r="CF435" s="9"/>
      <c r="CG435" s="9"/>
      <c r="CH435" s="9"/>
      <c r="CI435" s="9"/>
      <c r="CJ435" s="9"/>
      <c r="CK435" s="9"/>
      <c r="CL435" s="9"/>
      <c r="CM435" s="9"/>
    </row>
    <row r="436" spans="6:91">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c r="AI436" s="9"/>
      <c r="AJ436" s="9"/>
      <c r="AK436" s="9"/>
      <c r="AL436" s="9"/>
      <c r="AM436" s="9"/>
      <c r="AN436" s="9"/>
      <c r="AO436" s="9"/>
      <c r="AP436" s="9"/>
      <c r="AQ436" s="9"/>
      <c r="AR436" s="9"/>
      <c r="AS436" s="9"/>
      <c r="AT436" s="9"/>
      <c r="AU436" s="9"/>
      <c r="AV436" s="9"/>
      <c r="AW436" s="9"/>
      <c r="AX436" s="9"/>
      <c r="AY436" s="9"/>
      <c r="AZ436" s="9"/>
      <c r="BA436" s="9"/>
      <c r="BB436" s="9"/>
      <c r="BC436" s="9"/>
      <c r="BD436" s="9"/>
      <c r="BE436" s="9"/>
      <c r="BF436" s="9"/>
      <c r="BG436" s="9"/>
      <c r="BH436" s="9"/>
      <c r="BI436" s="9"/>
      <c r="BJ436" s="9"/>
      <c r="BK436" s="9"/>
      <c r="BL436" s="9"/>
      <c r="BM436" s="9"/>
      <c r="BN436" s="9"/>
      <c r="BO436" s="9"/>
      <c r="BP436" s="9"/>
      <c r="BQ436" s="9"/>
      <c r="BR436" s="9"/>
      <c r="BS436" s="9"/>
      <c r="BT436" s="9"/>
      <c r="BU436" s="9"/>
      <c r="BV436" s="9"/>
      <c r="BW436" s="9"/>
      <c r="BX436" s="9"/>
      <c r="BY436" s="9"/>
      <c r="BZ436" s="9"/>
      <c r="CA436" s="9"/>
      <c r="CB436" s="9"/>
      <c r="CC436" s="9"/>
      <c r="CD436" s="9"/>
      <c r="CE436" s="9"/>
      <c r="CF436" s="9"/>
      <c r="CG436" s="9"/>
      <c r="CH436" s="9"/>
      <c r="CI436" s="9"/>
      <c r="CJ436" s="9"/>
      <c r="CK436" s="9"/>
      <c r="CL436" s="9"/>
      <c r="CM436" s="9"/>
    </row>
    <row r="437" spans="6:91">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9"/>
      <c r="AJ437" s="9"/>
      <c r="AK437" s="9"/>
      <c r="AL437" s="9"/>
      <c r="AM437" s="9"/>
      <c r="AN437" s="9"/>
      <c r="AO437" s="9"/>
      <c r="AP437" s="9"/>
      <c r="AQ437" s="9"/>
      <c r="AR437" s="9"/>
      <c r="AS437" s="9"/>
      <c r="AT437" s="9"/>
      <c r="AU437" s="9"/>
      <c r="AV437" s="9"/>
      <c r="AW437" s="9"/>
      <c r="AX437" s="9"/>
      <c r="AY437" s="9"/>
      <c r="AZ437" s="9"/>
      <c r="BA437" s="9"/>
      <c r="BB437" s="9"/>
      <c r="BC437" s="9"/>
      <c r="BD437" s="9"/>
      <c r="BE437" s="9"/>
      <c r="BF437" s="9"/>
      <c r="BG437" s="9"/>
      <c r="BH437" s="9"/>
      <c r="BI437" s="9"/>
      <c r="BJ437" s="9"/>
      <c r="BK437" s="9"/>
      <c r="BL437" s="9"/>
      <c r="BM437" s="9"/>
      <c r="BN437" s="9"/>
      <c r="BO437" s="9"/>
      <c r="BP437" s="9"/>
      <c r="BQ437" s="9"/>
      <c r="BR437" s="9"/>
      <c r="BS437" s="9"/>
      <c r="BT437" s="9"/>
      <c r="BU437" s="9"/>
      <c r="BV437" s="9"/>
      <c r="BW437" s="9"/>
      <c r="BX437" s="9"/>
      <c r="BY437" s="9"/>
      <c r="BZ437" s="9"/>
      <c r="CA437" s="9"/>
      <c r="CB437" s="9"/>
      <c r="CC437" s="9"/>
      <c r="CD437" s="9"/>
      <c r="CE437" s="9"/>
      <c r="CF437" s="9"/>
      <c r="CG437" s="9"/>
      <c r="CH437" s="9"/>
      <c r="CI437" s="9"/>
      <c r="CJ437" s="9"/>
      <c r="CK437" s="9"/>
      <c r="CL437" s="9"/>
      <c r="CM437" s="9"/>
    </row>
    <row r="438" spans="6:91">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9"/>
      <c r="AJ438" s="9"/>
      <c r="AK438" s="9"/>
      <c r="AL438" s="9"/>
      <c r="AM438" s="9"/>
      <c r="AN438" s="9"/>
      <c r="AO438" s="9"/>
      <c r="AP438" s="9"/>
      <c r="AQ438" s="9"/>
      <c r="AR438" s="9"/>
      <c r="AS438" s="9"/>
      <c r="AT438" s="9"/>
      <c r="AU438" s="9"/>
      <c r="AV438" s="9"/>
      <c r="AW438" s="9"/>
      <c r="AX438" s="9"/>
      <c r="AY438" s="9"/>
      <c r="AZ438" s="9"/>
      <c r="BA438" s="9"/>
      <c r="BB438" s="9"/>
      <c r="BC438" s="9"/>
      <c r="BD438" s="9"/>
      <c r="BE438" s="9"/>
      <c r="BF438" s="9"/>
      <c r="BG438" s="9"/>
      <c r="BH438" s="9"/>
      <c r="BI438" s="9"/>
      <c r="BJ438" s="9"/>
      <c r="BK438" s="9"/>
      <c r="BL438" s="9"/>
      <c r="BM438" s="9"/>
      <c r="BN438" s="9"/>
      <c r="BO438" s="9"/>
      <c r="BP438" s="9"/>
      <c r="BQ438" s="9"/>
      <c r="BR438" s="9"/>
      <c r="BS438" s="9"/>
      <c r="BT438" s="9"/>
      <c r="BU438" s="9"/>
      <c r="BV438" s="9"/>
      <c r="BW438" s="9"/>
      <c r="BX438" s="9"/>
      <c r="BY438" s="9"/>
      <c r="BZ438" s="9"/>
      <c r="CA438" s="9"/>
      <c r="CB438" s="9"/>
      <c r="CC438" s="9"/>
      <c r="CD438" s="9"/>
      <c r="CE438" s="9"/>
      <c r="CF438" s="9"/>
      <c r="CG438" s="9"/>
      <c r="CH438" s="9"/>
      <c r="CI438" s="9"/>
      <c r="CJ438" s="9"/>
      <c r="CK438" s="9"/>
      <c r="CL438" s="9"/>
      <c r="CM438" s="9"/>
    </row>
    <row r="439" spans="6:91">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9"/>
      <c r="AJ439" s="9"/>
      <c r="AK439" s="9"/>
      <c r="AL439" s="9"/>
      <c r="AM439" s="9"/>
      <c r="AN439" s="9"/>
      <c r="AO439" s="9"/>
      <c r="AP439" s="9"/>
      <c r="AQ439" s="9"/>
      <c r="AR439" s="9"/>
      <c r="AS439" s="9"/>
      <c r="AT439" s="9"/>
      <c r="AU439" s="9"/>
      <c r="AV439" s="9"/>
      <c r="AW439" s="9"/>
      <c r="AX439" s="9"/>
      <c r="AY439" s="9"/>
      <c r="AZ439" s="9"/>
      <c r="BA439" s="9"/>
      <c r="BB439" s="9"/>
      <c r="BC439" s="9"/>
      <c r="BD439" s="9"/>
      <c r="BE439" s="9"/>
      <c r="BF439" s="9"/>
      <c r="BG439" s="9"/>
      <c r="BH439" s="9"/>
      <c r="BI439" s="9"/>
      <c r="BJ439" s="9"/>
      <c r="BK439" s="9"/>
      <c r="BL439" s="9"/>
      <c r="BM439" s="9"/>
      <c r="BN439" s="9"/>
      <c r="BO439" s="9"/>
      <c r="BP439" s="9"/>
      <c r="BQ439" s="9"/>
      <c r="BR439" s="9"/>
      <c r="BS439" s="9"/>
      <c r="BT439" s="9"/>
      <c r="BU439" s="9"/>
      <c r="BV439" s="9"/>
      <c r="BW439" s="9"/>
      <c r="BX439" s="9"/>
      <c r="BY439" s="9"/>
      <c r="BZ439" s="9"/>
      <c r="CA439" s="9"/>
      <c r="CB439" s="9"/>
      <c r="CC439" s="9"/>
      <c r="CD439" s="9"/>
      <c r="CE439" s="9"/>
      <c r="CF439" s="9"/>
      <c r="CG439" s="9"/>
      <c r="CH439" s="9"/>
      <c r="CI439" s="9"/>
      <c r="CJ439" s="9"/>
      <c r="CK439" s="9"/>
      <c r="CL439" s="9"/>
      <c r="CM439" s="9"/>
    </row>
    <row r="440" spans="6:91">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c r="AI440" s="9"/>
      <c r="AJ440" s="9"/>
      <c r="AK440" s="9"/>
      <c r="AL440" s="9"/>
      <c r="AM440" s="9"/>
      <c r="AN440" s="9"/>
      <c r="AO440" s="9"/>
      <c r="AP440" s="9"/>
      <c r="AQ440" s="9"/>
      <c r="AR440" s="9"/>
      <c r="AS440" s="9"/>
      <c r="AT440" s="9"/>
      <c r="AU440" s="9"/>
      <c r="AV440" s="9"/>
      <c r="AW440" s="9"/>
      <c r="AX440" s="9"/>
      <c r="AY440" s="9"/>
      <c r="AZ440" s="9"/>
      <c r="BA440" s="9"/>
      <c r="BB440" s="9"/>
      <c r="BC440" s="9"/>
      <c r="BD440" s="9"/>
      <c r="BE440" s="9"/>
      <c r="BF440" s="9"/>
      <c r="BG440" s="9"/>
      <c r="BH440" s="9"/>
      <c r="BI440" s="9"/>
      <c r="BJ440" s="9"/>
      <c r="BK440" s="9"/>
      <c r="BL440" s="9"/>
      <c r="BM440" s="9"/>
      <c r="BN440" s="9"/>
      <c r="BO440" s="9"/>
      <c r="BP440" s="9"/>
      <c r="BQ440" s="9"/>
      <c r="BR440" s="9"/>
      <c r="BS440" s="9"/>
      <c r="BT440" s="9"/>
      <c r="BU440" s="9"/>
      <c r="BV440" s="9"/>
      <c r="BW440" s="9"/>
      <c r="BX440" s="9"/>
      <c r="BY440" s="9"/>
      <c r="BZ440" s="9"/>
      <c r="CA440" s="9"/>
      <c r="CB440" s="9"/>
      <c r="CC440" s="9"/>
      <c r="CD440" s="9"/>
      <c r="CE440" s="9"/>
      <c r="CF440" s="9"/>
      <c r="CG440" s="9"/>
      <c r="CH440" s="9"/>
      <c r="CI440" s="9"/>
      <c r="CJ440" s="9"/>
      <c r="CK440" s="9"/>
      <c r="CL440" s="9"/>
      <c r="CM440" s="9"/>
    </row>
    <row r="441" spans="6:91">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9"/>
      <c r="AJ441" s="9"/>
      <c r="AK441" s="9"/>
      <c r="AL441" s="9"/>
      <c r="AM441" s="9"/>
      <c r="AN441" s="9"/>
      <c r="AO441" s="9"/>
      <c r="AP441" s="9"/>
      <c r="AQ441" s="9"/>
      <c r="AR441" s="9"/>
      <c r="AS441" s="9"/>
      <c r="AT441" s="9"/>
      <c r="AU441" s="9"/>
      <c r="AV441" s="9"/>
      <c r="AW441" s="9"/>
      <c r="AX441" s="9"/>
      <c r="AY441" s="9"/>
      <c r="AZ441" s="9"/>
      <c r="BA441" s="9"/>
      <c r="BB441" s="9"/>
      <c r="BC441" s="9"/>
      <c r="BD441" s="9"/>
      <c r="BE441" s="9"/>
      <c r="BF441" s="9"/>
      <c r="BG441" s="9"/>
      <c r="BH441" s="9"/>
      <c r="BI441" s="9"/>
      <c r="BJ441" s="9"/>
      <c r="BK441" s="9"/>
      <c r="BL441" s="9"/>
      <c r="BM441" s="9"/>
      <c r="BN441" s="9"/>
      <c r="BO441" s="9"/>
      <c r="BP441" s="9"/>
      <c r="BQ441" s="9"/>
      <c r="BR441" s="9"/>
      <c r="BS441" s="9"/>
      <c r="BT441" s="9"/>
      <c r="BU441" s="9"/>
      <c r="BV441" s="9"/>
      <c r="BW441" s="9"/>
      <c r="BX441" s="9"/>
      <c r="BY441" s="9"/>
      <c r="BZ441" s="9"/>
      <c r="CA441" s="9"/>
      <c r="CB441" s="9"/>
      <c r="CC441" s="9"/>
      <c r="CD441" s="9"/>
      <c r="CE441" s="9"/>
      <c r="CF441" s="9"/>
      <c r="CG441" s="9"/>
      <c r="CH441" s="9"/>
      <c r="CI441" s="9"/>
      <c r="CJ441" s="9"/>
      <c r="CK441" s="9"/>
      <c r="CL441" s="9"/>
      <c r="CM441" s="9"/>
    </row>
    <row r="442" spans="6:91">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9"/>
      <c r="AJ442" s="9"/>
      <c r="AK442" s="9"/>
      <c r="AL442" s="9"/>
      <c r="AM442" s="9"/>
      <c r="AN442" s="9"/>
      <c r="AO442" s="9"/>
      <c r="AP442" s="9"/>
      <c r="AQ442" s="9"/>
      <c r="AR442" s="9"/>
      <c r="AS442" s="9"/>
      <c r="AT442" s="9"/>
      <c r="AU442" s="9"/>
      <c r="AV442" s="9"/>
      <c r="AW442" s="9"/>
      <c r="AX442" s="9"/>
      <c r="AY442" s="9"/>
      <c r="AZ442" s="9"/>
      <c r="BA442" s="9"/>
      <c r="BB442" s="9"/>
      <c r="BC442" s="9"/>
      <c r="BD442" s="9"/>
      <c r="BE442" s="9"/>
      <c r="BF442" s="9"/>
      <c r="BG442" s="9"/>
      <c r="BH442" s="9"/>
      <c r="BI442" s="9"/>
      <c r="BJ442" s="9"/>
      <c r="BK442" s="9"/>
      <c r="BL442" s="9"/>
      <c r="BM442" s="9"/>
      <c r="BN442" s="9"/>
      <c r="BO442" s="9"/>
      <c r="BP442" s="9"/>
      <c r="BQ442" s="9"/>
      <c r="BR442" s="9"/>
      <c r="BS442" s="9"/>
      <c r="BT442" s="9"/>
      <c r="BU442" s="9"/>
      <c r="BV442" s="9"/>
      <c r="BW442" s="9"/>
      <c r="BX442" s="9"/>
      <c r="BY442" s="9"/>
      <c r="BZ442" s="9"/>
      <c r="CA442" s="9"/>
      <c r="CB442" s="9"/>
      <c r="CC442" s="9"/>
      <c r="CD442" s="9"/>
      <c r="CE442" s="9"/>
      <c r="CF442" s="9"/>
      <c r="CG442" s="9"/>
      <c r="CH442" s="9"/>
      <c r="CI442" s="9"/>
      <c r="CJ442" s="9"/>
      <c r="CK442" s="9"/>
      <c r="CL442" s="9"/>
      <c r="CM442" s="9"/>
    </row>
    <row r="443" spans="6:91">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9"/>
      <c r="AJ443" s="9"/>
      <c r="AK443" s="9"/>
      <c r="AL443" s="9"/>
      <c r="AM443" s="9"/>
      <c r="AN443" s="9"/>
      <c r="AO443" s="9"/>
      <c r="AP443" s="9"/>
      <c r="AQ443" s="9"/>
      <c r="AR443" s="9"/>
      <c r="AS443" s="9"/>
      <c r="AT443" s="9"/>
      <c r="AU443" s="9"/>
      <c r="AV443" s="9"/>
      <c r="AW443" s="9"/>
      <c r="AX443" s="9"/>
      <c r="AY443" s="9"/>
      <c r="AZ443" s="9"/>
      <c r="BA443" s="9"/>
      <c r="BB443" s="9"/>
      <c r="BC443" s="9"/>
      <c r="BD443" s="9"/>
      <c r="BE443" s="9"/>
      <c r="BF443" s="9"/>
      <c r="BG443" s="9"/>
      <c r="BH443" s="9"/>
      <c r="BI443" s="9"/>
      <c r="BJ443" s="9"/>
      <c r="BK443" s="9"/>
      <c r="BL443" s="9"/>
      <c r="BM443" s="9"/>
      <c r="BN443" s="9"/>
      <c r="BO443" s="9"/>
      <c r="BP443" s="9"/>
      <c r="BQ443" s="9"/>
      <c r="BR443" s="9"/>
      <c r="BS443" s="9"/>
      <c r="BT443" s="9"/>
      <c r="BU443" s="9"/>
      <c r="BV443" s="9"/>
      <c r="BW443" s="9"/>
      <c r="BX443" s="9"/>
      <c r="BY443" s="9"/>
      <c r="BZ443" s="9"/>
      <c r="CA443" s="9"/>
      <c r="CB443" s="9"/>
      <c r="CC443" s="9"/>
      <c r="CD443" s="9"/>
      <c r="CE443" s="9"/>
      <c r="CF443" s="9"/>
      <c r="CG443" s="9"/>
      <c r="CH443" s="9"/>
      <c r="CI443" s="9"/>
      <c r="CJ443" s="9"/>
      <c r="CK443" s="9"/>
      <c r="CL443" s="9"/>
      <c r="CM443" s="9"/>
    </row>
    <row r="444" spans="6:91">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c r="AI444" s="9"/>
      <c r="AJ444" s="9"/>
      <c r="AK444" s="9"/>
      <c r="AL444" s="9"/>
      <c r="AM444" s="9"/>
      <c r="AN444" s="9"/>
      <c r="AO444" s="9"/>
      <c r="AP444" s="9"/>
      <c r="AQ444" s="9"/>
      <c r="AR444" s="9"/>
      <c r="AS444" s="9"/>
      <c r="AT444" s="9"/>
      <c r="AU444" s="9"/>
      <c r="AV444" s="9"/>
      <c r="AW444" s="9"/>
      <c r="AX444" s="9"/>
      <c r="AY444" s="9"/>
      <c r="AZ444" s="9"/>
      <c r="BA444" s="9"/>
      <c r="BB444" s="9"/>
      <c r="BC444" s="9"/>
      <c r="BD444" s="9"/>
      <c r="BE444" s="9"/>
      <c r="BF444" s="9"/>
      <c r="BG444" s="9"/>
      <c r="BH444" s="9"/>
      <c r="BI444" s="9"/>
      <c r="BJ444" s="9"/>
      <c r="BK444" s="9"/>
      <c r="BL444" s="9"/>
      <c r="BM444" s="9"/>
      <c r="BN444" s="9"/>
      <c r="BO444" s="9"/>
      <c r="BP444" s="9"/>
      <c r="BQ444" s="9"/>
      <c r="BR444" s="9"/>
      <c r="BS444" s="9"/>
      <c r="BT444" s="9"/>
      <c r="BU444" s="9"/>
      <c r="BV444" s="9"/>
      <c r="BW444" s="9"/>
      <c r="BX444" s="9"/>
      <c r="BY444" s="9"/>
      <c r="BZ444" s="9"/>
      <c r="CA444" s="9"/>
      <c r="CB444" s="9"/>
      <c r="CC444" s="9"/>
      <c r="CD444" s="9"/>
      <c r="CE444" s="9"/>
      <c r="CF444" s="9"/>
      <c r="CG444" s="9"/>
      <c r="CH444" s="9"/>
      <c r="CI444" s="9"/>
      <c r="CJ444" s="9"/>
      <c r="CK444" s="9"/>
      <c r="CL444" s="9"/>
      <c r="CM444" s="9"/>
    </row>
    <row r="445" spans="6:91">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c r="AI445" s="9"/>
      <c r="AJ445" s="9"/>
      <c r="AK445" s="9"/>
      <c r="AL445" s="9"/>
      <c r="AM445" s="9"/>
      <c r="AN445" s="9"/>
      <c r="AO445" s="9"/>
      <c r="AP445" s="9"/>
      <c r="AQ445" s="9"/>
      <c r="AR445" s="9"/>
      <c r="AS445" s="9"/>
      <c r="AT445" s="9"/>
      <c r="AU445" s="9"/>
      <c r="AV445" s="9"/>
      <c r="AW445" s="9"/>
      <c r="AX445" s="9"/>
      <c r="AY445" s="9"/>
      <c r="AZ445" s="9"/>
      <c r="BA445" s="9"/>
      <c r="BB445" s="9"/>
      <c r="BC445" s="9"/>
      <c r="BD445" s="9"/>
      <c r="BE445" s="9"/>
      <c r="BF445" s="9"/>
      <c r="BG445" s="9"/>
      <c r="BH445" s="9"/>
      <c r="BI445" s="9"/>
      <c r="BJ445" s="9"/>
      <c r="BK445" s="9"/>
      <c r="BL445" s="9"/>
      <c r="BM445" s="9"/>
      <c r="BN445" s="9"/>
      <c r="BO445" s="9"/>
      <c r="BP445" s="9"/>
      <c r="BQ445" s="9"/>
      <c r="BR445" s="9"/>
      <c r="BS445" s="9"/>
      <c r="BT445" s="9"/>
      <c r="BU445" s="9"/>
      <c r="BV445" s="9"/>
      <c r="BW445" s="9"/>
      <c r="BX445" s="9"/>
      <c r="BY445" s="9"/>
      <c r="BZ445" s="9"/>
      <c r="CA445" s="9"/>
      <c r="CB445" s="9"/>
      <c r="CC445" s="9"/>
      <c r="CD445" s="9"/>
      <c r="CE445" s="9"/>
      <c r="CF445" s="9"/>
      <c r="CG445" s="9"/>
      <c r="CH445" s="9"/>
      <c r="CI445" s="9"/>
      <c r="CJ445" s="9"/>
      <c r="CK445" s="9"/>
      <c r="CL445" s="9"/>
      <c r="CM445" s="9"/>
    </row>
    <row r="446" spans="6:91">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c r="AI446" s="9"/>
      <c r="AJ446" s="9"/>
      <c r="AK446" s="9"/>
      <c r="AL446" s="9"/>
      <c r="AM446" s="9"/>
      <c r="AN446" s="9"/>
      <c r="AO446" s="9"/>
      <c r="AP446" s="9"/>
      <c r="AQ446" s="9"/>
      <c r="AR446" s="9"/>
      <c r="AS446" s="9"/>
      <c r="AT446" s="9"/>
      <c r="AU446" s="9"/>
      <c r="AV446" s="9"/>
      <c r="AW446" s="9"/>
      <c r="AX446" s="9"/>
      <c r="AY446" s="9"/>
      <c r="AZ446" s="9"/>
      <c r="BA446" s="9"/>
      <c r="BB446" s="9"/>
      <c r="BC446" s="9"/>
      <c r="BD446" s="9"/>
      <c r="BE446" s="9"/>
      <c r="BF446" s="9"/>
      <c r="BG446" s="9"/>
      <c r="BH446" s="9"/>
      <c r="BI446" s="9"/>
      <c r="BJ446" s="9"/>
      <c r="BK446" s="9"/>
      <c r="BL446" s="9"/>
      <c r="BM446" s="9"/>
      <c r="BN446" s="9"/>
      <c r="BO446" s="9"/>
      <c r="BP446" s="9"/>
      <c r="BQ446" s="9"/>
      <c r="BR446" s="9"/>
      <c r="BS446" s="9"/>
      <c r="BT446" s="9"/>
      <c r="BU446" s="9"/>
      <c r="BV446" s="9"/>
      <c r="BW446" s="9"/>
      <c r="BX446" s="9"/>
      <c r="BY446" s="9"/>
      <c r="BZ446" s="9"/>
      <c r="CA446" s="9"/>
      <c r="CB446" s="9"/>
      <c r="CC446" s="9"/>
      <c r="CD446" s="9"/>
      <c r="CE446" s="9"/>
      <c r="CF446" s="9"/>
      <c r="CG446" s="9"/>
      <c r="CH446" s="9"/>
      <c r="CI446" s="9"/>
      <c r="CJ446" s="9"/>
      <c r="CK446" s="9"/>
      <c r="CL446" s="9"/>
      <c r="CM446" s="9"/>
    </row>
    <row r="447" spans="6:91">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c r="AI447" s="9"/>
      <c r="AJ447" s="9"/>
      <c r="AK447" s="9"/>
      <c r="AL447" s="9"/>
      <c r="AM447" s="9"/>
      <c r="AN447" s="9"/>
      <c r="AO447" s="9"/>
      <c r="AP447" s="9"/>
      <c r="AQ447" s="9"/>
      <c r="AR447" s="9"/>
      <c r="AS447" s="9"/>
      <c r="AT447" s="9"/>
      <c r="AU447" s="9"/>
      <c r="AV447" s="9"/>
      <c r="AW447" s="9"/>
      <c r="AX447" s="9"/>
      <c r="AY447" s="9"/>
      <c r="AZ447" s="9"/>
      <c r="BA447" s="9"/>
      <c r="BB447" s="9"/>
      <c r="BC447" s="9"/>
      <c r="BD447" s="9"/>
      <c r="BE447" s="9"/>
      <c r="BF447" s="9"/>
      <c r="BG447" s="9"/>
      <c r="BH447" s="9"/>
      <c r="BI447" s="9"/>
      <c r="BJ447" s="9"/>
      <c r="BK447" s="9"/>
      <c r="BL447" s="9"/>
      <c r="BM447" s="9"/>
      <c r="BN447" s="9"/>
      <c r="BO447" s="9"/>
      <c r="BP447" s="9"/>
      <c r="BQ447" s="9"/>
      <c r="BR447" s="9"/>
      <c r="BS447" s="9"/>
      <c r="BT447" s="9"/>
      <c r="BU447" s="9"/>
      <c r="BV447" s="9"/>
      <c r="BW447" s="9"/>
      <c r="BX447" s="9"/>
      <c r="BY447" s="9"/>
      <c r="BZ447" s="9"/>
      <c r="CA447" s="9"/>
      <c r="CB447" s="9"/>
      <c r="CC447" s="9"/>
      <c r="CD447" s="9"/>
      <c r="CE447" s="9"/>
      <c r="CF447" s="9"/>
      <c r="CG447" s="9"/>
      <c r="CH447" s="9"/>
      <c r="CI447" s="9"/>
      <c r="CJ447" s="9"/>
      <c r="CK447" s="9"/>
      <c r="CL447" s="9"/>
      <c r="CM447" s="9"/>
    </row>
    <row r="448" spans="6:91">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c r="AI448" s="9"/>
      <c r="AJ448" s="9"/>
      <c r="AK448" s="9"/>
      <c r="AL448" s="9"/>
      <c r="AM448" s="9"/>
      <c r="AN448" s="9"/>
      <c r="AO448" s="9"/>
      <c r="AP448" s="9"/>
      <c r="AQ448" s="9"/>
      <c r="AR448" s="9"/>
      <c r="AS448" s="9"/>
      <c r="AT448" s="9"/>
      <c r="AU448" s="9"/>
      <c r="AV448" s="9"/>
      <c r="AW448" s="9"/>
      <c r="AX448" s="9"/>
      <c r="AY448" s="9"/>
      <c r="AZ448" s="9"/>
      <c r="BA448" s="9"/>
      <c r="BB448" s="9"/>
      <c r="BC448" s="9"/>
      <c r="BD448" s="9"/>
      <c r="BE448" s="9"/>
      <c r="BF448" s="9"/>
      <c r="BG448" s="9"/>
      <c r="BH448" s="9"/>
      <c r="BI448" s="9"/>
      <c r="BJ448" s="9"/>
      <c r="BK448" s="9"/>
      <c r="BL448" s="9"/>
      <c r="BM448" s="9"/>
      <c r="BN448" s="9"/>
      <c r="BO448" s="9"/>
      <c r="BP448" s="9"/>
      <c r="BQ448" s="9"/>
      <c r="BR448" s="9"/>
      <c r="BS448" s="9"/>
      <c r="BT448" s="9"/>
      <c r="BU448" s="9"/>
      <c r="BV448" s="9"/>
      <c r="BW448" s="9"/>
      <c r="BX448" s="9"/>
      <c r="BY448" s="9"/>
      <c r="BZ448" s="9"/>
      <c r="CA448" s="9"/>
      <c r="CB448" s="9"/>
      <c r="CC448" s="9"/>
      <c r="CD448" s="9"/>
      <c r="CE448" s="9"/>
      <c r="CF448" s="9"/>
      <c r="CG448" s="9"/>
      <c r="CH448" s="9"/>
      <c r="CI448" s="9"/>
      <c r="CJ448" s="9"/>
      <c r="CK448" s="9"/>
      <c r="CL448" s="9"/>
      <c r="CM448" s="9"/>
    </row>
    <row r="449" spans="6:91">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c r="AI449" s="9"/>
      <c r="AJ449" s="9"/>
      <c r="AK449" s="9"/>
      <c r="AL449" s="9"/>
      <c r="AM449" s="9"/>
      <c r="AN449" s="9"/>
      <c r="AO449" s="9"/>
      <c r="AP449" s="9"/>
      <c r="AQ449" s="9"/>
      <c r="AR449" s="9"/>
      <c r="AS449" s="9"/>
      <c r="AT449" s="9"/>
      <c r="AU449" s="9"/>
      <c r="AV449" s="9"/>
      <c r="AW449" s="9"/>
      <c r="AX449" s="9"/>
      <c r="AY449" s="9"/>
      <c r="AZ449" s="9"/>
      <c r="BA449" s="9"/>
      <c r="BB449" s="9"/>
      <c r="BC449" s="9"/>
      <c r="BD449" s="9"/>
      <c r="BE449" s="9"/>
      <c r="BF449" s="9"/>
      <c r="BG449" s="9"/>
      <c r="BH449" s="9"/>
      <c r="BI449" s="9"/>
      <c r="BJ449" s="9"/>
      <c r="BK449" s="9"/>
      <c r="BL449" s="9"/>
      <c r="BM449" s="9"/>
      <c r="BN449" s="9"/>
      <c r="BO449" s="9"/>
      <c r="BP449" s="9"/>
      <c r="BQ449" s="9"/>
      <c r="BR449" s="9"/>
      <c r="BS449" s="9"/>
      <c r="BT449" s="9"/>
      <c r="BU449" s="9"/>
      <c r="BV449" s="9"/>
      <c r="BW449" s="9"/>
      <c r="BX449" s="9"/>
      <c r="BY449" s="9"/>
      <c r="BZ449" s="9"/>
      <c r="CA449" s="9"/>
      <c r="CB449" s="9"/>
      <c r="CC449" s="9"/>
      <c r="CD449" s="9"/>
      <c r="CE449" s="9"/>
      <c r="CF449" s="9"/>
      <c r="CG449" s="9"/>
      <c r="CH449" s="9"/>
      <c r="CI449" s="9"/>
      <c r="CJ449" s="9"/>
      <c r="CK449" s="9"/>
      <c r="CL449" s="9"/>
      <c r="CM449" s="9"/>
    </row>
    <row r="450" spans="6:91">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c r="AI450" s="9"/>
      <c r="AJ450" s="9"/>
      <c r="AK450" s="9"/>
      <c r="AL450" s="9"/>
      <c r="AM450" s="9"/>
      <c r="AN450" s="9"/>
      <c r="AO450" s="9"/>
      <c r="AP450" s="9"/>
      <c r="AQ450" s="9"/>
      <c r="AR450" s="9"/>
      <c r="AS450" s="9"/>
      <c r="AT450" s="9"/>
      <c r="AU450" s="9"/>
      <c r="AV450" s="9"/>
      <c r="AW450" s="9"/>
      <c r="AX450" s="9"/>
      <c r="AY450" s="9"/>
      <c r="AZ450" s="9"/>
      <c r="BA450" s="9"/>
      <c r="BB450" s="9"/>
      <c r="BC450" s="9"/>
      <c r="BD450" s="9"/>
      <c r="BE450" s="9"/>
      <c r="BF450" s="9"/>
      <c r="BG450" s="9"/>
      <c r="BH450" s="9"/>
      <c r="BI450" s="9"/>
      <c r="BJ450" s="9"/>
      <c r="BK450" s="9"/>
      <c r="BL450" s="9"/>
      <c r="BM450" s="9"/>
      <c r="BN450" s="9"/>
      <c r="BO450" s="9"/>
      <c r="BP450" s="9"/>
      <c r="BQ450" s="9"/>
      <c r="BR450" s="9"/>
      <c r="BS450" s="9"/>
      <c r="BT450" s="9"/>
      <c r="BU450" s="9"/>
      <c r="BV450" s="9"/>
      <c r="BW450" s="9"/>
      <c r="BX450" s="9"/>
      <c r="BY450" s="9"/>
      <c r="BZ450" s="9"/>
      <c r="CA450" s="9"/>
      <c r="CB450" s="9"/>
      <c r="CC450" s="9"/>
      <c r="CD450" s="9"/>
      <c r="CE450" s="9"/>
      <c r="CF450" s="9"/>
      <c r="CG450" s="9"/>
      <c r="CH450" s="9"/>
      <c r="CI450" s="9"/>
      <c r="CJ450" s="9"/>
      <c r="CK450" s="9"/>
      <c r="CL450" s="9"/>
      <c r="CM450" s="9"/>
    </row>
    <row r="451" spans="6:91">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c r="CF451" s="9"/>
      <c r="CG451" s="9"/>
      <c r="CH451" s="9"/>
      <c r="CI451" s="9"/>
      <c r="CJ451" s="9"/>
      <c r="CK451" s="9"/>
      <c r="CL451" s="9"/>
      <c r="CM451" s="9"/>
    </row>
    <row r="452" spans="6:91">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c r="CF452" s="9"/>
      <c r="CG452" s="9"/>
      <c r="CH452" s="9"/>
      <c r="CI452" s="9"/>
      <c r="CJ452" s="9"/>
      <c r="CK452" s="9"/>
      <c r="CL452" s="9"/>
      <c r="CM452" s="9"/>
    </row>
    <row r="453" spans="6:91">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c r="CF453" s="9"/>
      <c r="CG453" s="9"/>
      <c r="CH453" s="9"/>
      <c r="CI453" s="9"/>
      <c r="CJ453" s="9"/>
      <c r="CK453" s="9"/>
      <c r="CL453" s="9"/>
      <c r="CM453" s="9"/>
    </row>
    <row r="454" spans="6:91">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c r="CF454" s="9"/>
      <c r="CG454" s="9"/>
      <c r="CH454" s="9"/>
      <c r="CI454" s="9"/>
      <c r="CJ454" s="9"/>
      <c r="CK454" s="9"/>
      <c r="CL454" s="9"/>
      <c r="CM454" s="9"/>
    </row>
    <row r="455" spans="6:91">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c r="CF455" s="9"/>
      <c r="CG455" s="9"/>
      <c r="CH455" s="9"/>
      <c r="CI455" s="9"/>
      <c r="CJ455" s="9"/>
      <c r="CK455" s="9"/>
      <c r="CL455" s="9"/>
      <c r="CM455" s="9"/>
    </row>
    <row r="456" spans="6:91">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c r="CF456" s="9"/>
      <c r="CG456" s="9"/>
      <c r="CH456" s="9"/>
      <c r="CI456" s="9"/>
      <c r="CJ456" s="9"/>
      <c r="CK456" s="9"/>
      <c r="CL456" s="9"/>
      <c r="CM456" s="9"/>
    </row>
    <row r="457" spans="6:91">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c r="CF457" s="9"/>
      <c r="CG457" s="9"/>
      <c r="CH457" s="9"/>
      <c r="CI457" s="9"/>
      <c r="CJ457" s="9"/>
      <c r="CK457" s="9"/>
      <c r="CL457" s="9"/>
      <c r="CM457" s="9"/>
    </row>
    <row r="458" spans="6:91">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c r="CF458" s="9"/>
      <c r="CG458" s="9"/>
      <c r="CH458" s="9"/>
      <c r="CI458" s="9"/>
      <c r="CJ458" s="9"/>
      <c r="CK458" s="9"/>
      <c r="CL458" s="9"/>
      <c r="CM458" s="9"/>
    </row>
    <row r="459" spans="6:91">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c r="CF459" s="9"/>
      <c r="CG459" s="9"/>
      <c r="CH459" s="9"/>
      <c r="CI459" s="9"/>
      <c r="CJ459" s="9"/>
      <c r="CK459" s="9"/>
      <c r="CL459" s="9"/>
      <c r="CM459" s="9"/>
    </row>
    <row r="460" spans="6:91">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c r="CF460" s="9"/>
      <c r="CG460" s="9"/>
      <c r="CH460" s="9"/>
      <c r="CI460" s="9"/>
      <c r="CJ460" s="9"/>
      <c r="CK460" s="9"/>
      <c r="CL460" s="9"/>
      <c r="CM460" s="9"/>
    </row>
    <row r="461" spans="6:91">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c r="CF461" s="9"/>
      <c r="CG461" s="9"/>
      <c r="CH461" s="9"/>
      <c r="CI461" s="9"/>
      <c r="CJ461" s="9"/>
      <c r="CK461" s="9"/>
      <c r="CL461" s="9"/>
      <c r="CM461" s="9"/>
    </row>
    <row r="462" spans="6:91">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row>
    <row r="463" spans="6:91">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c r="CF463" s="9"/>
      <c r="CG463" s="9"/>
      <c r="CH463" s="9"/>
      <c r="CI463" s="9"/>
      <c r="CJ463" s="9"/>
      <c r="CK463" s="9"/>
      <c r="CL463" s="9"/>
      <c r="CM463" s="9"/>
    </row>
    <row r="464" spans="6:91">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c r="CF464" s="9"/>
      <c r="CG464" s="9"/>
      <c r="CH464" s="9"/>
      <c r="CI464" s="9"/>
      <c r="CJ464" s="9"/>
      <c r="CK464" s="9"/>
      <c r="CL464" s="9"/>
      <c r="CM464" s="9"/>
    </row>
    <row r="465" spans="6:91">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c r="AY465" s="9"/>
      <c r="AZ465" s="9"/>
      <c r="BA465" s="9"/>
      <c r="BB465" s="9"/>
      <c r="BC465" s="9"/>
      <c r="BD465" s="9"/>
      <c r="BE465" s="9"/>
      <c r="BF465" s="9"/>
      <c r="BG465" s="9"/>
      <c r="BH465" s="9"/>
      <c r="BI465" s="9"/>
      <c r="BJ465" s="9"/>
      <c r="BK465" s="9"/>
      <c r="BL465" s="9"/>
      <c r="BM465" s="9"/>
      <c r="BN465" s="9"/>
      <c r="BO465" s="9"/>
      <c r="BP465" s="9"/>
      <c r="BQ465" s="9"/>
      <c r="BR465" s="9"/>
      <c r="BS465" s="9"/>
      <c r="BT465" s="9"/>
      <c r="BU465" s="9"/>
      <c r="BV465" s="9"/>
      <c r="BW465" s="9"/>
      <c r="BX465" s="9"/>
      <c r="BY465" s="9"/>
      <c r="BZ465" s="9"/>
      <c r="CA465" s="9"/>
      <c r="CB465" s="9"/>
      <c r="CC465" s="9"/>
      <c r="CD465" s="9"/>
      <c r="CE465" s="9"/>
      <c r="CF465" s="9"/>
      <c r="CG465" s="9"/>
      <c r="CH465" s="9"/>
      <c r="CI465" s="9"/>
      <c r="CJ465" s="9"/>
      <c r="CK465" s="9"/>
      <c r="CL465" s="9"/>
      <c r="CM465" s="9"/>
    </row>
    <row r="466" spans="6:91">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c r="AI466" s="9"/>
      <c r="AJ466" s="9"/>
      <c r="AK466" s="9"/>
      <c r="AL466" s="9"/>
      <c r="AM466" s="9"/>
      <c r="AN466" s="9"/>
      <c r="AO466" s="9"/>
      <c r="AP466" s="9"/>
      <c r="AQ466" s="9"/>
      <c r="AR466" s="9"/>
      <c r="AS466" s="9"/>
      <c r="AT466" s="9"/>
      <c r="AU466" s="9"/>
      <c r="AV466" s="9"/>
      <c r="AW466" s="9"/>
      <c r="AX466" s="9"/>
      <c r="AY466" s="9"/>
      <c r="AZ466" s="9"/>
      <c r="BA466" s="9"/>
      <c r="BB466" s="9"/>
      <c r="BC466" s="9"/>
      <c r="BD466" s="9"/>
      <c r="BE466" s="9"/>
      <c r="BF466" s="9"/>
      <c r="BG466" s="9"/>
      <c r="BH466" s="9"/>
      <c r="BI466" s="9"/>
      <c r="BJ466" s="9"/>
      <c r="BK466" s="9"/>
      <c r="BL466" s="9"/>
      <c r="BM466" s="9"/>
      <c r="BN466" s="9"/>
      <c r="BO466" s="9"/>
      <c r="BP466" s="9"/>
      <c r="BQ466" s="9"/>
      <c r="BR466" s="9"/>
      <c r="BS466" s="9"/>
      <c r="BT466" s="9"/>
      <c r="BU466" s="9"/>
      <c r="BV466" s="9"/>
      <c r="BW466" s="9"/>
      <c r="BX466" s="9"/>
      <c r="BY466" s="9"/>
      <c r="BZ466" s="9"/>
      <c r="CA466" s="9"/>
      <c r="CB466" s="9"/>
      <c r="CC466" s="9"/>
      <c r="CD466" s="9"/>
      <c r="CE466" s="9"/>
      <c r="CF466" s="9"/>
      <c r="CG466" s="9"/>
      <c r="CH466" s="9"/>
      <c r="CI466" s="9"/>
      <c r="CJ466" s="9"/>
      <c r="CK466" s="9"/>
      <c r="CL466" s="9"/>
      <c r="CM466" s="9"/>
    </row>
    <row r="467" spans="6:91">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c r="AI467" s="9"/>
      <c r="AJ467" s="9"/>
      <c r="AK467" s="9"/>
      <c r="AL467" s="9"/>
      <c r="AM467" s="9"/>
      <c r="AN467" s="9"/>
      <c r="AO467" s="9"/>
      <c r="AP467" s="9"/>
      <c r="AQ467" s="9"/>
      <c r="AR467" s="9"/>
      <c r="AS467" s="9"/>
      <c r="AT467" s="9"/>
      <c r="AU467" s="9"/>
      <c r="AV467" s="9"/>
      <c r="AW467" s="9"/>
      <c r="AX467" s="9"/>
      <c r="AY467" s="9"/>
      <c r="AZ467" s="9"/>
      <c r="BA467" s="9"/>
      <c r="BB467" s="9"/>
      <c r="BC467" s="9"/>
      <c r="BD467" s="9"/>
      <c r="BE467" s="9"/>
      <c r="BF467" s="9"/>
      <c r="BG467" s="9"/>
      <c r="BH467" s="9"/>
      <c r="BI467" s="9"/>
      <c r="BJ467" s="9"/>
      <c r="BK467" s="9"/>
      <c r="BL467" s="9"/>
      <c r="BM467" s="9"/>
      <c r="BN467" s="9"/>
      <c r="BO467" s="9"/>
      <c r="BP467" s="9"/>
      <c r="BQ467" s="9"/>
      <c r="BR467" s="9"/>
      <c r="BS467" s="9"/>
      <c r="BT467" s="9"/>
      <c r="BU467" s="9"/>
      <c r="BV467" s="9"/>
      <c r="BW467" s="9"/>
      <c r="BX467" s="9"/>
      <c r="BY467" s="9"/>
      <c r="BZ467" s="9"/>
      <c r="CA467" s="9"/>
      <c r="CB467" s="9"/>
      <c r="CC467" s="9"/>
      <c r="CD467" s="9"/>
      <c r="CE467" s="9"/>
      <c r="CF467" s="9"/>
      <c r="CG467" s="9"/>
      <c r="CH467" s="9"/>
      <c r="CI467" s="9"/>
      <c r="CJ467" s="9"/>
      <c r="CK467" s="9"/>
      <c r="CL467" s="9"/>
      <c r="CM467" s="9"/>
    </row>
    <row r="468" spans="6:91">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c r="AI468" s="9"/>
      <c r="AJ468" s="9"/>
      <c r="AK468" s="9"/>
      <c r="AL468" s="9"/>
      <c r="AM468" s="9"/>
      <c r="AN468" s="9"/>
      <c r="AO468" s="9"/>
      <c r="AP468" s="9"/>
      <c r="AQ468" s="9"/>
      <c r="AR468" s="9"/>
      <c r="AS468" s="9"/>
      <c r="AT468" s="9"/>
      <c r="AU468" s="9"/>
      <c r="AV468" s="9"/>
      <c r="AW468" s="9"/>
      <c r="AX468" s="9"/>
      <c r="AY468" s="9"/>
      <c r="AZ468" s="9"/>
      <c r="BA468" s="9"/>
      <c r="BB468" s="9"/>
      <c r="BC468" s="9"/>
      <c r="BD468" s="9"/>
      <c r="BE468" s="9"/>
      <c r="BF468" s="9"/>
      <c r="BG468" s="9"/>
      <c r="BH468" s="9"/>
      <c r="BI468" s="9"/>
      <c r="BJ468" s="9"/>
      <c r="BK468" s="9"/>
      <c r="BL468" s="9"/>
      <c r="BM468" s="9"/>
      <c r="BN468" s="9"/>
      <c r="BO468" s="9"/>
      <c r="BP468" s="9"/>
      <c r="BQ468" s="9"/>
      <c r="BR468" s="9"/>
      <c r="BS468" s="9"/>
      <c r="BT468" s="9"/>
      <c r="BU468" s="9"/>
      <c r="BV468" s="9"/>
      <c r="BW468" s="9"/>
      <c r="BX468" s="9"/>
      <c r="BY468" s="9"/>
      <c r="BZ468" s="9"/>
      <c r="CA468" s="9"/>
      <c r="CB468" s="9"/>
      <c r="CC468" s="9"/>
      <c r="CD468" s="9"/>
      <c r="CE468" s="9"/>
      <c r="CF468" s="9"/>
      <c r="CG468" s="9"/>
      <c r="CH468" s="9"/>
      <c r="CI468" s="9"/>
      <c r="CJ468" s="9"/>
      <c r="CK468" s="9"/>
      <c r="CL468" s="9"/>
      <c r="CM468" s="9"/>
    </row>
    <row r="469" spans="6:91">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c r="AI469" s="9"/>
      <c r="AJ469" s="9"/>
      <c r="AK469" s="9"/>
      <c r="AL469" s="9"/>
      <c r="AM469" s="9"/>
      <c r="AN469" s="9"/>
      <c r="AO469" s="9"/>
      <c r="AP469" s="9"/>
      <c r="AQ469" s="9"/>
      <c r="AR469" s="9"/>
      <c r="AS469" s="9"/>
      <c r="AT469" s="9"/>
      <c r="AU469" s="9"/>
      <c r="AV469" s="9"/>
      <c r="AW469" s="9"/>
      <c r="AX469" s="9"/>
      <c r="AY469" s="9"/>
      <c r="AZ469" s="9"/>
      <c r="BA469" s="9"/>
      <c r="BB469" s="9"/>
      <c r="BC469" s="9"/>
      <c r="BD469" s="9"/>
      <c r="BE469" s="9"/>
      <c r="BF469" s="9"/>
      <c r="BG469" s="9"/>
      <c r="BH469" s="9"/>
      <c r="BI469" s="9"/>
      <c r="BJ469" s="9"/>
      <c r="BK469" s="9"/>
      <c r="BL469" s="9"/>
      <c r="BM469" s="9"/>
      <c r="BN469" s="9"/>
      <c r="BO469" s="9"/>
      <c r="BP469" s="9"/>
      <c r="BQ469" s="9"/>
      <c r="BR469" s="9"/>
      <c r="BS469" s="9"/>
      <c r="BT469" s="9"/>
      <c r="BU469" s="9"/>
      <c r="BV469" s="9"/>
      <c r="BW469" s="9"/>
      <c r="BX469" s="9"/>
      <c r="BY469" s="9"/>
      <c r="BZ469" s="9"/>
      <c r="CA469" s="9"/>
      <c r="CB469" s="9"/>
      <c r="CC469" s="9"/>
      <c r="CD469" s="9"/>
      <c r="CE469" s="9"/>
      <c r="CF469" s="9"/>
      <c r="CG469" s="9"/>
      <c r="CH469" s="9"/>
      <c r="CI469" s="9"/>
      <c r="CJ469" s="9"/>
      <c r="CK469" s="9"/>
      <c r="CL469" s="9"/>
      <c r="CM469" s="9"/>
    </row>
    <row r="470" spans="6:91">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c r="AI470" s="9"/>
      <c r="AJ470" s="9"/>
      <c r="AK470" s="9"/>
      <c r="AL470" s="9"/>
      <c r="AM470" s="9"/>
      <c r="AN470" s="9"/>
      <c r="AO470" s="9"/>
      <c r="AP470" s="9"/>
      <c r="AQ470" s="9"/>
      <c r="AR470" s="9"/>
      <c r="AS470" s="9"/>
      <c r="AT470" s="9"/>
      <c r="AU470" s="9"/>
      <c r="AV470" s="9"/>
      <c r="AW470" s="9"/>
      <c r="AX470" s="9"/>
      <c r="AY470" s="9"/>
      <c r="AZ470" s="9"/>
      <c r="BA470" s="9"/>
      <c r="BB470" s="9"/>
      <c r="BC470" s="9"/>
      <c r="BD470" s="9"/>
      <c r="BE470" s="9"/>
      <c r="BF470" s="9"/>
      <c r="BG470" s="9"/>
      <c r="BH470" s="9"/>
      <c r="BI470" s="9"/>
      <c r="BJ470" s="9"/>
      <c r="BK470" s="9"/>
      <c r="BL470" s="9"/>
      <c r="BM470" s="9"/>
      <c r="BN470" s="9"/>
      <c r="BO470" s="9"/>
      <c r="BP470" s="9"/>
      <c r="BQ470" s="9"/>
      <c r="BR470" s="9"/>
      <c r="BS470" s="9"/>
      <c r="BT470" s="9"/>
      <c r="BU470" s="9"/>
      <c r="BV470" s="9"/>
      <c r="BW470" s="9"/>
      <c r="BX470" s="9"/>
      <c r="BY470" s="9"/>
      <c r="BZ470" s="9"/>
      <c r="CA470" s="9"/>
      <c r="CB470" s="9"/>
      <c r="CC470" s="9"/>
      <c r="CD470" s="9"/>
      <c r="CE470" s="9"/>
      <c r="CF470" s="9"/>
      <c r="CG470" s="9"/>
      <c r="CH470" s="9"/>
      <c r="CI470" s="9"/>
      <c r="CJ470" s="9"/>
      <c r="CK470" s="9"/>
      <c r="CL470" s="9"/>
      <c r="CM470" s="9"/>
    </row>
    <row r="471" spans="6:91">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c r="AI471" s="9"/>
      <c r="AJ471" s="9"/>
      <c r="AK471" s="9"/>
      <c r="AL471" s="9"/>
      <c r="AM471" s="9"/>
      <c r="AN471" s="9"/>
      <c r="AO471" s="9"/>
      <c r="AP471" s="9"/>
      <c r="AQ471" s="9"/>
      <c r="AR471" s="9"/>
      <c r="AS471" s="9"/>
      <c r="AT471" s="9"/>
      <c r="AU471" s="9"/>
      <c r="AV471" s="9"/>
      <c r="AW471" s="9"/>
      <c r="AX471" s="9"/>
      <c r="AY471" s="9"/>
      <c r="AZ471" s="9"/>
      <c r="BA471" s="9"/>
      <c r="BB471" s="9"/>
      <c r="BC471" s="9"/>
      <c r="BD471" s="9"/>
      <c r="BE471" s="9"/>
      <c r="BF471" s="9"/>
      <c r="BG471" s="9"/>
      <c r="BH471" s="9"/>
      <c r="BI471" s="9"/>
      <c r="BJ471" s="9"/>
      <c r="BK471" s="9"/>
      <c r="BL471" s="9"/>
      <c r="BM471" s="9"/>
      <c r="BN471" s="9"/>
      <c r="BO471" s="9"/>
      <c r="BP471" s="9"/>
      <c r="BQ471" s="9"/>
      <c r="BR471" s="9"/>
      <c r="BS471" s="9"/>
      <c r="BT471" s="9"/>
      <c r="BU471" s="9"/>
      <c r="BV471" s="9"/>
      <c r="BW471" s="9"/>
      <c r="BX471" s="9"/>
      <c r="BY471" s="9"/>
      <c r="BZ471" s="9"/>
      <c r="CA471" s="9"/>
      <c r="CB471" s="9"/>
      <c r="CC471" s="9"/>
      <c r="CD471" s="9"/>
      <c r="CE471" s="9"/>
      <c r="CF471" s="9"/>
      <c r="CG471" s="9"/>
      <c r="CH471" s="9"/>
      <c r="CI471" s="9"/>
      <c r="CJ471" s="9"/>
      <c r="CK471" s="9"/>
      <c r="CL471" s="9"/>
      <c r="CM471" s="9"/>
    </row>
    <row r="472" spans="6:91">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c r="AI472" s="9"/>
      <c r="AJ472" s="9"/>
      <c r="AK472" s="9"/>
      <c r="AL472" s="9"/>
      <c r="AM472" s="9"/>
      <c r="AN472" s="9"/>
      <c r="AO472" s="9"/>
      <c r="AP472" s="9"/>
      <c r="AQ472" s="9"/>
      <c r="AR472" s="9"/>
      <c r="AS472" s="9"/>
      <c r="AT472" s="9"/>
      <c r="AU472" s="9"/>
      <c r="AV472" s="9"/>
      <c r="AW472" s="9"/>
      <c r="AX472" s="9"/>
      <c r="AY472" s="9"/>
      <c r="AZ472" s="9"/>
      <c r="BA472" s="9"/>
      <c r="BB472" s="9"/>
      <c r="BC472" s="9"/>
      <c r="BD472" s="9"/>
      <c r="BE472" s="9"/>
      <c r="BF472" s="9"/>
      <c r="BG472" s="9"/>
      <c r="BH472" s="9"/>
      <c r="BI472" s="9"/>
      <c r="BJ472" s="9"/>
      <c r="BK472" s="9"/>
      <c r="BL472" s="9"/>
      <c r="BM472" s="9"/>
      <c r="BN472" s="9"/>
      <c r="BO472" s="9"/>
      <c r="BP472" s="9"/>
      <c r="BQ472" s="9"/>
      <c r="BR472" s="9"/>
      <c r="BS472" s="9"/>
      <c r="BT472" s="9"/>
      <c r="BU472" s="9"/>
      <c r="BV472" s="9"/>
      <c r="BW472" s="9"/>
      <c r="BX472" s="9"/>
      <c r="BY472" s="9"/>
      <c r="BZ472" s="9"/>
      <c r="CA472" s="9"/>
      <c r="CB472" s="9"/>
      <c r="CC472" s="9"/>
      <c r="CD472" s="9"/>
      <c r="CE472" s="9"/>
      <c r="CF472" s="9"/>
      <c r="CG472" s="9"/>
      <c r="CH472" s="9"/>
      <c r="CI472" s="9"/>
      <c r="CJ472" s="9"/>
      <c r="CK472" s="9"/>
      <c r="CL472" s="9"/>
      <c r="CM472" s="9"/>
    </row>
    <row r="473" spans="6:91">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9"/>
      <c r="AJ473" s="9"/>
      <c r="AK473" s="9"/>
      <c r="AL473" s="9"/>
      <c r="AM473" s="9"/>
      <c r="AN473" s="9"/>
      <c r="AO473" s="9"/>
      <c r="AP473" s="9"/>
      <c r="AQ473" s="9"/>
      <c r="AR473" s="9"/>
      <c r="AS473" s="9"/>
      <c r="AT473" s="9"/>
      <c r="AU473" s="9"/>
      <c r="AV473" s="9"/>
      <c r="AW473" s="9"/>
      <c r="AX473" s="9"/>
      <c r="AY473" s="9"/>
      <c r="AZ473" s="9"/>
      <c r="BA473" s="9"/>
      <c r="BB473" s="9"/>
      <c r="BC473" s="9"/>
      <c r="BD473" s="9"/>
      <c r="BE473" s="9"/>
      <c r="BF473" s="9"/>
      <c r="BG473" s="9"/>
      <c r="BH473" s="9"/>
      <c r="BI473" s="9"/>
      <c r="BJ473" s="9"/>
      <c r="BK473" s="9"/>
      <c r="BL473" s="9"/>
      <c r="BM473" s="9"/>
      <c r="BN473" s="9"/>
      <c r="BO473" s="9"/>
      <c r="BP473" s="9"/>
      <c r="BQ473" s="9"/>
      <c r="BR473" s="9"/>
      <c r="BS473" s="9"/>
      <c r="BT473" s="9"/>
      <c r="BU473" s="9"/>
      <c r="BV473" s="9"/>
      <c r="BW473" s="9"/>
      <c r="BX473" s="9"/>
      <c r="BY473" s="9"/>
      <c r="BZ473" s="9"/>
      <c r="CA473" s="9"/>
      <c r="CB473" s="9"/>
      <c r="CC473" s="9"/>
      <c r="CD473" s="9"/>
      <c r="CE473" s="9"/>
      <c r="CF473" s="9"/>
      <c r="CG473" s="9"/>
      <c r="CH473" s="9"/>
      <c r="CI473" s="9"/>
      <c r="CJ473" s="9"/>
      <c r="CK473" s="9"/>
      <c r="CL473" s="9"/>
      <c r="CM473" s="9"/>
    </row>
    <row r="474" spans="6:91">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9"/>
      <c r="AJ474" s="9"/>
      <c r="AK474" s="9"/>
      <c r="AL474" s="9"/>
      <c r="AM474" s="9"/>
      <c r="AN474" s="9"/>
      <c r="AO474" s="9"/>
      <c r="AP474" s="9"/>
      <c r="AQ474" s="9"/>
      <c r="AR474" s="9"/>
      <c r="AS474" s="9"/>
      <c r="AT474" s="9"/>
      <c r="AU474" s="9"/>
      <c r="AV474" s="9"/>
      <c r="AW474" s="9"/>
      <c r="AX474" s="9"/>
      <c r="AY474" s="9"/>
      <c r="AZ474" s="9"/>
      <c r="BA474" s="9"/>
      <c r="BB474" s="9"/>
      <c r="BC474" s="9"/>
      <c r="BD474" s="9"/>
      <c r="BE474" s="9"/>
      <c r="BF474" s="9"/>
      <c r="BG474" s="9"/>
      <c r="BH474" s="9"/>
      <c r="BI474" s="9"/>
      <c r="BJ474" s="9"/>
      <c r="BK474" s="9"/>
      <c r="BL474" s="9"/>
      <c r="BM474" s="9"/>
      <c r="BN474" s="9"/>
      <c r="BO474" s="9"/>
      <c r="BP474" s="9"/>
      <c r="BQ474" s="9"/>
      <c r="BR474" s="9"/>
      <c r="BS474" s="9"/>
      <c r="BT474" s="9"/>
      <c r="BU474" s="9"/>
      <c r="BV474" s="9"/>
      <c r="BW474" s="9"/>
      <c r="BX474" s="9"/>
      <c r="BY474" s="9"/>
      <c r="BZ474" s="9"/>
      <c r="CA474" s="9"/>
      <c r="CB474" s="9"/>
      <c r="CC474" s="9"/>
      <c r="CD474" s="9"/>
      <c r="CE474" s="9"/>
      <c r="CF474" s="9"/>
      <c r="CG474" s="9"/>
      <c r="CH474" s="9"/>
      <c r="CI474" s="9"/>
      <c r="CJ474" s="9"/>
      <c r="CK474" s="9"/>
      <c r="CL474" s="9"/>
      <c r="CM474" s="9"/>
    </row>
    <row r="475" spans="6:91">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9"/>
      <c r="AJ475" s="9"/>
      <c r="AK475" s="9"/>
      <c r="AL475" s="9"/>
      <c r="AM475" s="9"/>
      <c r="AN475" s="9"/>
      <c r="AO475" s="9"/>
      <c r="AP475" s="9"/>
      <c r="AQ475" s="9"/>
      <c r="AR475" s="9"/>
      <c r="AS475" s="9"/>
      <c r="AT475" s="9"/>
      <c r="AU475" s="9"/>
      <c r="AV475" s="9"/>
      <c r="AW475" s="9"/>
      <c r="AX475" s="9"/>
      <c r="AY475" s="9"/>
      <c r="AZ475" s="9"/>
      <c r="BA475" s="9"/>
      <c r="BB475" s="9"/>
      <c r="BC475" s="9"/>
      <c r="BD475" s="9"/>
      <c r="BE475" s="9"/>
      <c r="BF475" s="9"/>
      <c r="BG475" s="9"/>
      <c r="BH475" s="9"/>
      <c r="BI475" s="9"/>
      <c r="BJ475" s="9"/>
      <c r="BK475" s="9"/>
      <c r="BL475" s="9"/>
      <c r="BM475" s="9"/>
      <c r="BN475" s="9"/>
      <c r="BO475" s="9"/>
      <c r="BP475" s="9"/>
      <c r="BQ475" s="9"/>
      <c r="BR475" s="9"/>
      <c r="BS475" s="9"/>
      <c r="BT475" s="9"/>
      <c r="BU475" s="9"/>
      <c r="BV475" s="9"/>
      <c r="BW475" s="9"/>
      <c r="BX475" s="9"/>
      <c r="BY475" s="9"/>
      <c r="BZ475" s="9"/>
      <c r="CA475" s="9"/>
      <c r="CB475" s="9"/>
      <c r="CC475" s="9"/>
      <c r="CD475" s="9"/>
      <c r="CE475" s="9"/>
      <c r="CF475" s="9"/>
      <c r="CG475" s="9"/>
      <c r="CH475" s="9"/>
      <c r="CI475" s="9"/>
      <c r="CJ475" s="9"/>
      <c r="CK475" s="9"/>
      <c r="CL475" s="9"/>
      <c r="CM475" s="9"/>
    </row>
    <row r="476" spans="6:91">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c r="AI476" s="9"/>
      <c r="AJ476" s="9"/>
      <c r="AK476" s="9"/>
      <c r="AL476" s="9"/>
      <c r="AM476" s="9"/>
      <c r="AN476" s="9"/>
      <c r="AO476" s="9"/>
      <c r="AP476" s="9"/>
      <c r="AQ476" s="9"/>
      <c r="AR476" s="9"/>
      <c r="AS476" s="9"/>
      <c r="AT476" s="9"/>
      <c r="AU476" s="9"/>
      <c r="AV476" s="9"/>
      <c r="AW476" s="9"/>
      <c r="AX476" s="9"/>
      <c r="AY476" s="9"/>
      <c r="AZ476" s="9"/>
      <c r="BA476" s="9"/>
      <c r="BB476" s="9"/>
      <c r="BC476" s="9"/>
      <c r="BD476" s="9"/>
      <c r="BE476" s="9"/>
      <c r="BF476" s="9"/>
      <c r="BG476" s="9"/>
      <c r="BH476" s="9"/>
      <c r="BI476" s="9"/>
      <c r="BJ476" s="9"/>
      <c r="BK476" s="9"/>
      <c r="BL476" s="9"/>
      <c r="BM476" s="9"/>
      <c r="BN476" s="9"/>
      <c r="BO476" s="9"/>
      <c r="BP476" s="9"/>
      <c r="BQ476" s="9"/>
      <c r="BR476" s="9"/>
      <c r="BS476" s="9"/>
      <c r="BT476" s="9"/>
      <c r="BU476" s="9"/>
      <c r="BV476" s="9"/>
      <c r="BW476" s="9"/>
      <c r="BX476" s="9"/>
      <c r="BY476" s="9"/>
      <c r="BZ476" s="9"/>
      <c r="CA476" s="9"/>
      <c r="CB476" s="9"/>
      <c r="CC476" s="9"/>
      <c r="CD476" s="9"/>
      <c r="CE476" s="9"/>
      <c r="CF476" s="9"/>
      <c r="CG476" s="9"/>
      <c r="CH476" s="9"/>
      <c r="CI476" s="9"/>
      <c r="CJ476" s="9"/>
      <c r="CK476" s="9"/>
      <c r="CL476" s="9"/>
      <c r="CM476" s="9"/>
    </row>
    <row r="477" spans="6:91">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c r="AI477" s="9"/>
      <c r="AJ477" s="9"/>
      <c r="AK477" s="9"/>
      <c r="AL477" s="9"/>
      <c r="AM477" s="9"/>
      <c r="AN477" s="9"/>
      <c r="AO477" s="9"/>
      <c r="AP477" s="9"/>
      <c r="AQ477" s="9"/>
      <c r="AR477" s="9"/>
      <c r="AS477" s="9"/>
      <c r="AT477" s="9"/>
      <c r="AU477" s="9"/>
      <c r="AV477" s="9"/>
      <c r="AW477" s="9"/>
      <c r="AX477" s="9"/>
      <c r="AY477" s="9"/>
      <c r="AZ477" s="9"/>
      <c r="BA477" s="9"/>
      <c r="BB477" s="9"/>
      <c r="BC477" s="9"/>
      <c r="BD477" s="9"/>
      <c r="BE477" s="9"/>
      <c r="BF477" s="9"/>
      <c r="BG477" s="9"/>
      <c r="BH477" s="9"/>
      <c r="BI477" s="9"/>
      <c r="BJ477" s="9"/>
      <c r="BK477" s="9"/>
      <c r="BL477" s="9"/>
      <c r="BM477" s="9"/>
      <c r="BN477" s="9"/>
      <c r="BO477" s="9"/>
      <c r="BP477" s="9"/>
      <c r="BQ477" s="9"/>
      <c r="BR477" s="9"/>
      <c r="BS477" s="9"/>
      <c r="BT477" s="9"/>
      <c r="BU477" s="9"/>
      <c r="BV477" s="9"/>
      <c r="BW477" s="9"/>
      <c r="BX477" s="9"/>
      <c r="BY477" s="9"/>
      <c r="BZ477" s="9"/>
      <c r="CA477" s="9"/>
      <c r="CB477" s="9"/>
      <c r="CC477" s="9"/>
      <c r="CD477" s="9"/>
      <c r="CE477" s="9"/>
      <c r="CF477" s="9"/>
      <c r="CG477" s="9"/>
      <c r="CH477" s="9"/>
      <c r="CI477" s="9"/>
      <c r="CJ477" s="9"/>
      <c r="CK477" s="9"/>
      <c r="CL477" s="9"/>
      <c r="CM477" s="9"/>
    </row>
    <row r="478" spans="6:91">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c r="AI478" s="9"/>
      <c r="AJ478" s="9"/>
      <c r="AK478" s="9"/>
      <c r="AL478" s="9"/>
      <c r="AM478" s="9"/>
      <c r="AN478" s="9"/>
      <c r="AO478" s="9"/>
      <c r="AP478" s="9"/>
      <c r="AQ478" s="9"/>
      <c r="AR478" s="9"/>
      <c r="AS478" s="9"/>
      <c r="AT478" s="9"/>
      <c r="AU478" s="9"/>
      <c r="AV478" s="9"/>
      <c r="AW478" s="9"/>
      <c r="AX478" s="9"/>
      <c r="AY478" s="9"/>
      <c r="AZ478" s="9"/>
      <c r="BA478" s="9"/>
      <c r="BB478" s="9"/>
      <c r="BC478" s="9"/>
      <c r="BD478" s="9"/>
      <c r="BE478" s="9"/>
      <c r="BF478" s="9"/>
      <c r="BG478" s="9"/>
      <c r="BH478" s="9"/>
      <c r="BI478" s="9"/>
      <c r="BJ478" s="9"/>
      <c r="BK478" s="9"/>
      <c r="BL478" s="9"/>
      <c r="BM478" s="9"/>
      <c r="BN478" s="9"/>
      <c r="BO478" s="9"/>
      <c r="BP478" s="9"/>
      <c r="BQ478" s="9"/>
      <c r="BR478" s="9"/>
      <c r="BS478" s="9"/>
      <c r="BT478" s="9"/>
      <c r="BU478" s="9"/>
      <c r="BV478" s="9"/>
      <c r="BW478" s="9"/>
      <c r="BX478" s="9"/>
      <c r="BY478" s="9"/>
      <c r="BZ478" s="9"/>
      <c r="CA478" s="9"/>
      <c r="CB478" s="9"/>
      <c r="CC478" s="9"/>
      <c r="CD478" s="9"/>
      <c r="CE478" s="9"/>
      <c r="CF478" s="9"/>
      <c r="CG478" s="9"/>
      <c r="CH478" s="9"/>
      <c r="CI478" s="9"/>
      <c r="CJ478" s="9"/>
      <c r="CK478" s="9"/>
      <c r="CL478" s="9"/>
      <c r="CM478" s="9"/>
    </row>
    <row r="479" spans="6:91">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c r="AI479" s="9"/>
      <c r="AJ479" s="9"/>
      <c r="AK479" s="9"/>
      <c r="AL479" s="9"/>
      <c r="AM479" s="9"/>
      <c r="AN479" s="9"/>
      <c r="AO479" s="9"/>
      <c r="AP479" s="9"/>
      <c r="AQ479" s="9"/>
      <c r="AR479" s="9"/>
      <c r="AS479" s="9"/>
      <c r="AT479" s="9"/>
      <c r="AU479" s="9"/>
      <c r="AV479" s="9"/>
      <c r="AW479" s="9"/>
      <c r="AX479" s="9"/>
      <c r="AY479" s="9"/>
      <c r="AZ479" s="9"/>
      <c r="BA479" s="9"/>
      <c r="BB479" s="9"/>
      <c r="BC479" s="9"/>
      <c r="BD479" s="9"/>
      <c r="BE479" s="9"/>
      <c r="BF479" s="9"/>
      <c r="BG479" s="9"/>
      <c r="BH479" s="9"/>
      <c r="BI479" s="9"/>
      <c r="BJ479" s="9"/>
      <c r="BK479" s="9"/>
      <c r="BL479" s="9"/>
      <c r="BM479" s="9"/>
      <c r="BN479" s="9"/>
      <c r="BO479" s="9"/>
      <c r="BP479" s="9"/>
      <c r="BQ479" s="9"/>
      <c r="BR479" s="9"/>
      <c r="BS479" s="9"/>
      <c r="BT479" s="9"/>
      <c r="BU479" s="9"/>
      <c r="BV479" s="9"/>
      <c r="BW479" s="9"/>
      <c r="BX479" s="9"/>
      <c r="BY479" s="9"/>
      <c r="BZ479" s="9"/>
      <c r="CA479" s="9"/>
      <c r="CB479" s="9"/>
      <c r="CC479" s="9"/>
      <c r="CD479" s="9"/>
      <c r="CE479" s="9"/>
      <c r="CF479" s="9"/>
      <c r="CG479" s="9"/>
      <c r="CH479" s="9"/>
      <c r="CI479" s="9"/>
      <c r="CJ479" s="9"/>
      <c r="CK479" s="9"/>
      <c r="CL479" s="9"/>
      <c r="CM479" s="9"/>
    </row>
    <row r="480" spans="6:91">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c r="AI480" s="9"/>
      <c r="AJ480" s="9"/>
      <c r="AK480" s="9"/>
      <c r="AL480" s="9"/>
      <c r="AM480" s="9"/>
      <c r="AN480" s="9"/>
      <c r="AO480" s="9"/>
      <c r="AP480" s="9"/>
      <c r="AQ480" s="9"/>
      <c r="AR480" s="9"/>
      <c r="AS480" s="9"/>
      <c r="AT480" s="9"/>
      <c r="AU480" s="9"/>
      <c r="AV480" s="9"/>
      <c r="AW480" s="9"/>
      <c r="AX480" s="9"/>
      <c r="AY480" s="9"/>
      <c r="AZ480" s="9"/>
      <c r="BA480" s="9"/>
      <c r="BB480" s="9"/>
      <c r="BC480" s="9"/>
      <c r="BD480" s="9"/>
      <c r="BE480" s="9"/>
      <c r="BF480" s="9"/>
      <c r="BG480" s="9"/>
      <c r="BH480" s="9"/>
      <c r="BI480" s="9"/>
      <c r="BJ480" s="9"/>
      <c r="BK480" s="9"/>
      <c r="BL480" s="9"/>
      <c r="BM480" s="9"/>
      <c r="BN480" s="9"/>
      <c r="BO480" s="9"/>
      <c r="BP480" s="9"/>
      <c r="BQ480" s="9"/>
      <c r="BR480" s="9"/>
      <c r="BS480" s="9"/>
      <c r="BT480" s="9"/>
      <c r="BU480" s="9"/>
      <c r="BV480" s="9"/>
      <c r="BW480" s="9"/>
      <c r="BX480" s="9"/>
      <c r="BY480" s="9"/>
      <c r="BZ480" s="9"/>
      <c r="CA480" s="9"/>
      <c r="CB480" s="9"/>
      <c r="CC480" s="9"/>
      <c r="CD480" s="9"/>
      <c r="CE480" s="9"/>
      <c r="CF480" s="9"/>
      <c r="CG480" s="9"/>
      <c r="CH480" s="9"/>
      <c r="CI480" s="9"/>
      <c r="CJ480" s="9"/>
      <c r="CK480" s="9"/>
      <c r="CL480" s="9"/>
      <c r="CM480" s="9"/>
    </row>
    <row r="481" spans="6:91">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c r="AI481" s="9"/>
      <c r="AJ481" s="9"/>
      <c r="AK481" s="9"/>
      <c r="AL481" s="9"/>
      <c r="AM481" s="9"/>
      <c r="AN481" s="9"/>
      <c r="AO481" s="9"/>
      <c r="AP481" s="9"/>
      <c r="AQ481" s="9"/>
      <c r="AR481" s="9"/>
      <c r="AS481" s="9"/>
      <c r="AT481" s="9"/>
      <c r="AU481" s="9"/>
      <c r="AV481" s="9"/>
      <c r="AW481" s="9"/>
      <c r="AX481" s="9"/>
      <c r="AY481" s="9"/>
      <c r="AZ481" s="9"/>
      <c r="BA481" s="9"/>
      <c r="BB481" s="9"/>
      <c r="BC481" s="9"/>
      <c r="BD481" s="9"/>
      <c r="BE481" s="9"/>
      <c r="BF481" s="9"/>
      <c r="BG481" s="9"/>
      <c r="BH481" s="9"/>
      <c r="BI481" s="9"/>
      <c r="BJ481" s="9"/>
      <c r="BK481" s="9"/>
      <c r="BL481" s="9"/>
      <c r="BM481" s="9"/>
      <c r="BN481" s="9"/>
      <c r="BO481" s="9"/>
      <c r="BP481" s="9"/>
      <c r="BQ481" s="9"/>
      <c r="BR481" s="9"/>
      <c r="BS481" s="9"/>
      <c r="BT481" s="9"/>
      <c r="BU481" s="9"/>
      <c r="BV481" s="9"/>
      <c r="BW481" s="9"/>
      <c r="BX481" s="9"/>
      <c r="BY481" s="9"/>
      <c r="BZ481" s="9"/>
      <c r="CA481" s="9"/>
      <c r="CB481" s="9"/>
      <c r="CC481" s="9"/>
      <c r="CD481" s="9"/>
      <c r="CE481" s="9"/>
      <c r="CF481" s="9"/>
      <c r="CG481" s="9"/>
      <c r="CH481" s="9"/>
      <c r="CI481" s="9"/>
      <c r="CJ481" s="9"/>
      <c r="CK481" s="9"/>
      <c r="CL481" s="9"/>
      <c r="CM481" s="9"/>
    </row>
    <row r="482" spans="6:91">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c r="AI482" s="9"/>
      <c r="AJ482" s="9"/>
      <c r="AK482" s="9"/>
      <c r="AL482" s="9"/>
      <c r="AM482" s="9"/>
      <c r="AN482" s="9"/>
      <c r="AO482" s="9"/>
      <c r="AP482" s="9"/>
      <c r="AQ482" s="9"/>
      <c r="AR482" s="9"/>
      <c r="AS482" s="9"/>
      <c r="AT482" s="9"/>
      <c r="AU482" s="9"/>
      <c r="AV482" s="9"/>
      <c r="AW482" s="9"/>
      <c r="AX482" s="9"/>
      <c r="AY482" s="9"/>
      <c r="AZ482" s="9"/>
      <c r="BA482" s="9"/>
      <c r="BB482" s="9"/>
      <c r="BC482" s="9"/>
      <c r="BD482" s="9"/>
      <c r="BE482" s="9"/>
      <c r="BF482" s="9"/>
      <c r="BG482" s="9"/>
      <c r="BH482" s="9"/>
      <c r="BI482" s="9"/>
      <c r="BJ482" s="9"/>
      <c r="BK482" s="9"/>
      <c r="BL482" s="9"/>
      <c r="BM482" s="9"/>
      <c r="BN482" s="9"/>
      <c r="BO482" s="9"/>
      <c r="BP482" s="9"/>
      <c r="BQ482" s="9"/>
      <c r="BR482" s="9"/>
      <c r="BS482" s="9"/>
      <c r="BT482" s="9"/>
      <c r="BU482" s="9"/>
      <c r="BV482" s="9"/>
      <c r="BW482" s="9"/>
      <c r="BX482" s="9"/>
      <c r="BY482" s="9"/>
      <c r="BZ482" s="9"/>
      <c r="CA482" s="9"/>
      <c r="CB482" s="9"/>
      <c r="CC482" s="9"/>
      <c r="CD482" s="9"/>
      <c r="CE482" s="9"/>
      <c r="CF482" s="9"/>
      <c r="CG482" s="9"/>
      <c r="CH482" s="9"/>
      <c r="CI482" s="9"/>
      <c r="CJ482" s="9"/>
      <c r="CK482" s="9"/>
      <c r="CL482" s="9"/>
      <c r="CM482" s="9"/>
    </row>
    <row r="483" spans="6:91">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c r="AI483" s="9"/>
      <c r="AJ483" s="9"/>
      <c r="AK483" s="9"/>
      <c r="AL483" s="9"/>
      <c r="AM483" s="9"/>
      <c r="AN483" s="9"/>
      <c r="AO483" s="9"/>
      <c r="AP483" s="9"/>
      <c r="AQ483" s="9"/>
      <c r="AR483" s="9"/>
      <c r="AS483" s="9"/>
      <c r="AT483" s="9"/>
      <c r="AU483" s="9"/>
      <c r="AV483" s="9"/>
      <c r="AW483" s="9"/>
      <c r="AX483" s="9"/>
      <c r="AY483" s="9"/>
      <c r="AZ483" s="9"/>
      <c r="BA483" s="9"/>
      <c r="BB483" s="9"/>
      <c r="BC483" s="9"/>
      <c r="BD483" s="9"/>
      <c r="BE483" s="9"/>
      <c r="BF483" s="9"/>
      <c r="BG483" s="9"/>
      <c r="BH483" s="9"/>
      <c r="BI483" s="9"/>
      <c r="BJ483" s="9"/>
      <c r="BK483" s="9"/>
      <c r="BL483" s="9"/>
      <c r="BM483" s="9"/>
      <c r="BN483" s="9"/>
      <c r="BO483" s="9"/>
      <c r="BP483" s="9"/>
      <c r="BQ483" s="9"/>
      <c r="BR483" s="9"/>
      <c r="BS483" s="9"/>
      <c r="BT483" s="9"/>
      <c r="BU483" s="9"/>
      <c r="BV483" s="9"/>
      <c r="BW483" s="9"/>
      <c r="BX483" s="9"/>
      <c r="BY483" s="9"/>
      <c r="BZ483" s="9"/>
      <c r="CA483" s="9"/>
      <c r="CB483" s="9"/>
      <c r="CC483" s="9"/>
      <c r="CD483" s="9"/>
      <c r="CE483" s="9"/>
      <c r="CF483" s="9"/>
      <c r="CG483" s="9"/>
      <c r="CH483" s="9"/>
      <c r="CI483" s="9"/>
      <c r="CJ483" s="9"/>
      <c r="CK483" s="9"/>
      <c r="CL483" s="9"/>
      <c r="CM483" s="9"/>
    </row>
    <row r="484" spans="6:91">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c r="AI484" s="9"/>
      <c r="AJ484" s="9"/>
      <c r="AK484" s="9"/>
      <c r="AL484" s="9"/>
      <c r="AM484" s="9"/>
      <c r="AN484" s="9"/>
      <c r="AO484" s="9"/>
      <c r="AP484" s="9"/>
      <c r="AQ484" s="9"/>
      <c r="AR484" s="9"/>
      <c r="AS484" s="9"/>
      <c r="AT484" s="9"/>
      <c r="AU484" s="9"/>
      <c r="AV484" s="9"/>
      <c r="AW484" s="9"/>
      <c r="AX484" s="9"/>
      <c r="AY484" s="9"/>
      <c r="AZ484" s="9"/>
      <c r="BA484" s="9"/>
      <c r="BB484" s="9"/>
      <c r="BC484" s="9"/>
      <c r="BD484" s="9"/>
      <c r="BE484" s="9"/>
      <c r="BF484" s="9"/>
      <c r="BG484" s="9"/>
      <c r="BH484" s="9"/>
      <c r="BI484" s="9"/>
      <c r="BJ484" s="9"/>
      <c r="BK484" s="9"/>
      <c r="BL484" s="9"/>
      <c r="BM484" s="9"/>
      <c r="BN484" s="9"/>
      <c r="BO484" s="9"/>
      <c r="BP484" s="9"/>
      <c r="BQ484" s="9"/>
      <c r="BR484" s="9"/>
      <c r="BS484" s="9"/>
      <c r="BT484" s="9"/>
      <c r="BU484" s="9"/>
      <c r="BV484" s="9"/>
      <c r="BW484" s="9"/>
      <c r="BX484" s="9"/>
      <c r="BY484" s="9"/>
      <c r="BZ484" s="9"/>
      <c r="CA484" s="9"/>
      <c r="CB484" s="9"/>
      <c r="CC484" s="9"/>
      <c r="CD484" s="9"/>
      <c r="CE484" s="9"/>
      <c r="CF484" s="9"/>
      <c r="CG484" s="9"/>
      <c r="CH484" s="9"/>
      <c r="CI484" s="9"/>
      <c r="CJ484" s="9"/>
      <c r="CK484" s="9"/>
      <c r="CL484" s="9"/>
      <c r="CM484" s="9"/>
    </row>
    <row r="485" spans="6:91">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9"/>
      <c r="AJ485" s="9"/>
      <c r="AK485" s="9"/>
      <c r="AL485" s="9"/>
      <c r="AM485" s="9"/>
      <c r="AN485" s="9"/>
      <c r="AO485" s="9"/>
      <c r="AP485" s="9"/>
      <c r="AQ485" s="9"/>
      <c r="AR485" s="9"/>
      <c r="AS485" s="9"/>
      <c r="AT485" s="9"/>
      <c r="AU485" s="9"/>
      <c r="AV485" s="9"/>
      <c r="AW485" s="9"/>
      <c r="AX485" s="9"/>
      <c r="AY485" s="9"/>
      <c r="AZ485" s="9"/>
      <c r="BA485" s="9"/>
      <c r="BB485" s="9"/>
      <c r="BC485" s="9"/>
      <c r="BD485" s="9"/>
      <c r="BE485" s="9"/>
      <c r="BF485" s="9"/>
      <c r="BG485" s="9"/>
      <c r="BH485" s="9"/>
      <c r="BI485" s="9"/>
      <c r="BJ485" s="9"/>
      <c r="BK485" s="9"/>
      <c r="BL485" s="9"/>
      <c r="BM485" s="9"/>
      <c r="BN485" s="9"/>
      <c r="BO485" s="9"/>
      <c r="BP485" s="9"/>
      <c r="BQ485" s="9"/>
      <c r="BR485" s="9"/>
      <c r="BS485" s="9"/>
      <c r="BT485" s="9"/>
      <c r="BU485" s="9"/>
      <c r="BV485" s="9"/>
      <c r="BW485" s="9"/>
      <c r="BX485" s="9"/>
      <c r="BY485" s="9"/>
      <c r="BZ485" s="9"/>
      <c r="CA485" s="9"/>
      <c r="CB485" s="9"/>
      <c r="CC485" s="9"/>
      <c r="CD485" s="9"/>
      <c r="CE485" s="9"/>
      <c r="CF485" s="9"/>
      <c r="CG485" s="9"/>
      <c r="CH485" s="9"/>
      <c r="CI485" s="9"/>
      <c r="CJ485" s="9"/>
      <c r="CK485" s="9"/>
      <c r="CL485" s="9"/>
      <c r="CM485" s="9"/>
    </row>
    <row r="486" spans="6:91">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9"/>
      <c r="AJ486" s="9"/>
      <c r="AK486" s="9"/>
      <c r="AL486" s="9"/>
      <c r="AM486" s="9"/>
      <c r="AN486" s="9"/>
      <c r="AO486" s="9"/>
      <c r="AP486" s="9"/>
      <c r="AQ486" s="9"/>
      <c r="AR486" s="9"/>
      <c r="AS486" s="9"/>
      <c r="AT486" s="9"/>
      <c r="AU486" s="9"/>
      <c r="AV486" s="9"/>
      <c r="AW486" s="9"/>
      <c r="AX486" s="9"/>
      <c r="AY486" s="9"/>
      <c r="AZ486" s="9"/>
      <c r="BA486" s="9"/>
      <c r="BB486" s="9"/>
      <c r="BC486" s="9"/>
      <c r="BD486" s="9"/>
      <c r="BE486" s="9"/>
      <c r="BF486" s="9"/>
      <c r="BG486" s="9"/>
      <c r="BH486" s="9"/>
      <c r="BI486" s="9"/>
      <c r="BJ486" s="9"/>
      <c r="BK486" s="9"/>
      <c r="BL486" s="9"/>
      <c r="BM486" s="9"/>
      <c r="BN486" s="9"/>
      <c r="BO486" s="9"/>
      <c r="BP486" s="9"/>
      <c r="BQ486" s="9"/>
      <c r="BR486" s="9"/>
      <c r="BS486" s="9"/>
      <c r="BT486" s="9"/>
      <c r="BU486" s="9"/>
      <c r="BV486" s="9"/>
      <c r="BW486" s="9"/>
      <c r="BX486" s="9"/>
      <c r="BY486" s="9"/>
      <c r="BZ486" s="9"/>
      <c r="CA486" s="9"/>
      <c r="CB486" s="9"/>
      <c r="CC486" s="9"/>
      <c r="CD486" s="9"/>
      <c r="CE486" s="9"/>
      <c r="CF486" s="9"/>
      <c r="CG486" s="9"/>
      <c r="CH486" s="9"/>
      <c r="CI486" s="9"/>
      <c r="CJ486" s="9"/>
      <c r="CK486" s="9"/>
      <c r="CL486" s="9"/>
      <c r="CM486" s="9"/>
    </row>
    <row r="487" spans="6:91">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9"/>
      <c r="AJ487" s="9"/>
      <c r="AK487" s="9"/>
      <c r="AL487" s="9"/>
      <c r="AM487" s="9"/>
      <c r="AN487" s="9"/>
      <c r="AO487" s="9"/>
      <c r="AP487" s="9"/>
      <c r="AQ487" s="9"/>
      <c r="AR487" s="9"/>
      <c r="AS487" s="9"/>
      <c r="AT487" s="9"/>
      <c r="AU487" s="9"/>
      <c r="AV487" s="9"/>
      <c r="AW487" s="9"/>
      <c r="AX487" s="9"/>
      <c r="AY487" s="9"/>
      <c r="AZ487" s="9"/>
      <c r="BA487" s="9"/>
      <c r="BB487" s="9"/>
      <c r="BC487" s="9"/>
      <c r="BD487" s="9"/>
      <c r="BE487" s="9"/>
      <c r="BF487" s="9"/>
      <c r="BG487" s="9"/>
      <c r="BH487" s="9"/>
      <c r="BI487" s="9"/>
      <c r="BJ487" s="9"/>
      <c r="BK487" s="9"/>
      <c r="BL487" s="9"/>
      <c r="BM487" s="9"/>
      <c r="BN487" s="9"/>
      <c r="BO487" s="9"/>
      <c r="BP487" s="9"/>
      <c r="BQ487" s="9"/>
      <c r="BR487" s="9"/>
      <c r="BS487" s="9"/>
      <c r="BT487" s="9"/>
      <c r="BU487" s="9"/>
      <c r="BV487" s="9"/>
      <c r="BW487" s="9"/>
      <c r="BX487" s="9"/>
      <c r="BY487" s="9"/>
      <c r="BZ487" s="9"/>
      <c r="CA487" s="9"/>
      <c r="CB487" s="9"/>
      <c r="CC487" s="9"/>
      <c r="CD487" s="9"/>
      <c r="CE487" s="9"/>
      <c r="CF487" s="9"/>
      <c r="CG487" s="9"/>
      <c r="CH487" s="9"/>
      <c r="CI487" s="9"/>
      <c r="CJ487" s="9"/>
      <c r="CK487" s="9"/>
      <c r="CL487" s="9"/>
      <c r="CM487" s="9"/>
    </row>
    <row r="488" spans="6:91">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c r="AI488" s="9"/>
      <c r="AJ488" s="9"/>
      <c r="AK488" s="9"/>
      <c r="AL488" s="9"/>
      <c r="AM488" s="9"/>
      <c r="AN488" s="9"/>
      <c r="AO488" s="9"/>
      <c r="AP488" s="9"/>
      <c r="AQ488" s="9"/>
      <c r="AR488" s="9"/>
      <c r="AS488" s="9"/>
      <c r="AT488" s="9"/>
      <c r="AU488" s="9"/>
      <c r="AV488" s="9"/>
      <c r="AW488" s="9"/>
      <c r="AX488" s="9"/>
      <c r="AY488" s="9"/>
      <c r="AZ488" s="9"/>
      <c r="BA488" s="9"/>
      <c r="BB488" s="9"/>
      <c r="BC488" s="9"/>
      <c r="BD488" s="9"/>
      <c r="BE488" s="9"/>
      <c r="BF488" s="9"/>
      <c r="BG488" s="9"/>
      <c r="BH488" s="9"/>
      <c r="BI488" s="9"/>
      <c r="BJ488" s="9"/>
      <c r="BK488" s="9"/>
      <c r="BL488" s="9"/>
      <c r="BM488" s="9"/>
      <c r="BN488" s="9"/>
      <c r="BO488" s="9"/>
      <c r="BP488" s="9"/>
      <c r="BQ488" s="9"/>
      <c r="BR488" s="9"/>
      <c r="BS488" s="9"/>
      <c r="BT488" s="9"/>
      <c r="BU488" s="9"/>
      <c r="BV488" s="9"/>
      <c r="BW488" s="9"/>
      <c r="BX488" s="9"/>
      <c r="BY488" s="9"/>
      <c r="BZ488" s="9"/>
      <c r="CA488" s="9"/>
      <c r="CB488" s="9"/>
      <c r="CC488" s="9"/>
      <c r="CD488" s="9"/>
      <c r="CE488" s="9"/>
      <c r="CF488" s="9"/>
      <c r="CG488" s="9"/>
      <c r="CH488" s="9"/>
      <c r="CI488" s="9"/>
      <c r="CJ488" s="9"/>
      <c r="CK488" s="9"/>
      <c r="CL488" s="9"/>
      <c r="CM488" s="9"/>
    </row>
    <row r="489" spans="6:91">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c r="AI489" s="9"/>
      <c r="AJ489" s="9"/>
      <c r="AK489" s="9"/>
      <c r="AL489" s="9"/>
      <c r="AM489" s="9"/>
      <c r="AN489" s="9"/>
      <c r="AO489" s="9"/>
      <c r="AP489" s="9"/>
      <c r="AQ489" s="9"/>
      <c r="AR489" s="9"/>
      <c r="AS489" s="9"/>
      <c r="AT489" s="9"/>
      <c r="AU489" s="9"/>
      <c r="AV489" s="9"/>
      <c r="AW489" s="9"/>
      <c r="AX489" s="9"/>
      <c r="AY489" s="9"/>
      <c r="AZ489" s="9"/>
      <c r="BA489" s="9"/>
      <c r="BB489" s="9"/>
      <c r="BC489" s="9"/>
      <c r="BD489" s="9"/>
      <c r="BE489" s="9"/>
      <c r="BF489" s="9"/>
      <c r="BG489" s="9"/>
      <c r="BH489" s="9"/>
      <c r="BI489" s="9"/>
      <c r="BJ489" s="9"/>
      <c r="BK489" s="9"/>
      <c r="BL489" s="9"/>
      <c r="BM489" s="9"/>
      <c r="BN489" s="9"/>
      <c r="BO489" s="9"/>
      <c r="BP489" s="9"/>
      <c r="BQ489" s="9"/>
      <c r="BR489" s="9"/>
      <c r="BS489" s="9"/>
      <c r="BT489" s="9"/>
      <c r="BU489" s="9"/>
      <c r="BV489" s="9"/>
      <c r="BW489" s="9"/>
      <c r="BX489" s="9"/>
      <c r="BY489" s="9"/>
      <c r="BZ489" s="9"/>
      <c r="CA489" s="9"/>
      <c r="CB489" s="9"/>
      <c r="CC489" s="9"/>
      <c r="CD489" s="9"/>
      <c r="CE489" s="9"/>
      <c r="CF489" s="9"/>
      <c r="CG489" s="9"/>
      <c r="CH489" s="9"/>
      <c r="CI489" s="9"/>
      <c r="CJ489" s="9"/>
      <c r="CK489" s="9"/>
      <c r="CL489" s="9"/>
      <c r="CM489" s="9"/>
    </row>
    <row r="490" spans="6:91">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c r="AI490" s="9"/>
      <c r="AJ490" s="9"/>
      <c r="AK490" s="9"/>
      <c r="AL490" s="9"/>
      <c r="AM490" s="9"/>
      <c r="AN490" s="9"/>
      <c r="AO490" s="9"/>
      <c r="AP490" s="9"/>
      <c r="AQ490" s="9"/>
      <c r="AR490" s="9"/>
      <c r="AS490" s="9"/>
      <c r="AT490" s="9"/>
      <c r="AU490" s="9"/>
      <c r="AV490" s="9"/>
      <c r="AW490" s="9"/>
      <c r="AX490" s="9"/>
      <c r="AY490" s="9"/>
      <c r="AZ490" s="9"/>
      <c r="BA490" s="9"/>
      <c r="BB490" s="9"/>
      <c r="BC490" s="9"/>
      <c r="BD490" s="9"/>
      <c r="BE490" s="9"/>
      <c r="BF490" s="9"/>
      <c r="BG490" s="9"/>
      <c r="BH490" s="9"/>
      <c r="BI490" s="9"/>
      <c r="BJ490" s="9"/>
      <c r="BK490" s="9"/>
      <c r="BL490" s="9"/>
      <c r="BM490" s="9"/>
      <c r="BN490" s="9"/>
      <c r="BO490" s="9"/>
      <c r="BP490" s="9"/>
      <c r="BQ490" s="9"/>
      <c r="BR490" s="9"/>
      <c r="BS490" s="9"/>
      <c r="BT490" s="9"/>
      <c r="BU490" s="9"/>
      <c r="BV490" s="9"/>
      <c r="BW490" s="9"/>
      <c r="BX490" s="9"/>
      <c r="BY490" s="9"/>
      <c r="BZ490" s="9"/>
      <c r="CA490" s="9"/>
      <c r="CB490" s="9"/>
      <c r="CC490" s="9"/>
      <c r="CD490" s="9"/>
      <c r="CE490" s="9"/>
      <c r="CF490" s="9"/>
      <c r="CG490" s="9"/>
      <c r="CH490" s="9"/>
      <c r="CI490" s="9"/>
      <c r="CJ490" s="9"/>
      <c r="CK490" s="9"/>
      <c r="CL490" s="9"/>
      <c r="CM490" s="9"/>
    </row>
    <row r="491" spans="6:91">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9"/>
      <c r="AJ491" s="9"/>
      <c r="AK491" s="9"/>
      <c r="AL491" s="9"/>
      <c r="AM491" s="9"/>
      <c r="AN491" s="9"/>
      <c r="AO491" s="9"/>
      <c r="AP491" s="9"/>
      <c r="AQ491" s="9"/>
      <c r="AR491" s="9"/>
      <c r="AS491" s="9"/>
      <c r="AT491" s="9"/>
      <c r="AU491" s="9"/>
      <c r="AV491" s="9"/>
      <c r="AW491" s="9"/>
      <c r="AX491" s="9"/>
      <c r="AY491" s="9"/>
      <c r="AZ491" s="9"/>
      <c r="BA491" s="9"/>
      <c r="BB491" s="9"/>
      <c r="BC491" s="9"/>
      <c r="BD491" s="9"/>
      <c r="BE491" s="9"/>
      <c r="BF491" s="9"/>
      <c r="BG491" s="9"/>
      <c r="BH491" s="9"/>
      <c r="BI491" s="9"/>
      <c r="BJ491" s="9"/>
      <c r="BK491" s="9"/>
      <c r="BL491" s="9"/>
      <c r="BM491" s="9"/>
      <c r="BN491" s="9"/>
      <c r="BO491" s="9"/>
      <c r="BP491" s="9"/>
      <c r="BQ491" s="9"/>
      <c r="BR491" s="9"/>
      <c r="BS491" s="9"/>
      <c r="BT491" s="9"/>
      <c r="BU491" s="9"/>
      <c r="BV491" s="9"/>
      <c r="BW491" s="9"/>
      <c r="BX491" s="9"/>
      <c r="BY491" s="9"/>
      <c r="BZ491" s="9"/>
      <c r="CA491" s="9"/>
      <c r="CB491" s="9"/>
      <c r="CC491" s="9"/>
      <c r="CD491" s="9"/>
      <c r="CE491" s="9"/>
      <c r="CF491" s="9"/>
      <c r="CG491" s="9"/>
      <c r="CH491" s="9"/>
      <c r="CI491" s="9"/>
      <c r="CJ491" s="9"/>
      <c r="CK491" s="9"/>
      <c r="CL491" s="9"/>
      <c r="CM491" s="9"/>
    </row>
    <row r="492" spans="6:91">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c r="AI492" s="9"/>
      <c r="AJ492" s="9"/>
      <c r="AK492" s="9"/>
      <c r="AL492" s="9"/>
      <c r="AM492" s="9"/>
      <c r="AN492" s="9"/>
      <c r="AO492" s="9"/>
      <c r="AP492" s="9"/>
      <c r="AQ492" s="9"/>
      <c r="AR492" s="9"/>
      <c r="AS492" s="9"/>
      <c r="AT492" s="9"/>
      <c r="AU492" s="9"/>
      <c r="AV492" s="9"/>
      <c r="AW492" s="9"/>
      <c r="AX492" s="9"/>
      <c r="AY492" s="9"/>
      <c r="AZ492" s="9"/>
      <c r="BA492" s="9"/>
      <c r="BB492" s="9"/>
      <c r="BC492" s="9"/>
      <c r="BD492" s="9"/>
      <c r="BE492" s="9"/>
      <c r="BF492" s="9"/>
      <c r="BG492" s="9"/>
      <c r="BH492" s="9"/>
      <c r="BI492" s="9"/>
      <c r="BJ492" s="9"/>
      <c r="BK492" s="9"/>
      <c r="BL492" s="9"/>
      <c r="BM492" s="9"/>
      <c r="BN492" s="9"/>
      <c r="BO492" s="9"/>
      <c r="BP492" s="9"/>
      <c r="BQ492" s="9"/>
      <c r="BR492" s="9"/>
      <c r="BS492" s="9"/>
      <c r="BT492" s="9"/>
      <c r="BU492" s="9"/>
      <c r="BV492" s="9"/>
      <c r="BW492" s="9"/>
      <c r="BX492" s="9"/>
      <c r="BY492" s="9"/>
      <c r="BZ492" s="9"/>
      <c r="CA492" s="9"/>
      <c r="CB492" s="9"/>
      <c r="CC492" s="9"/>
      <c r="CD492" s="9"/>
      <c r="CE492" s="9"/>
      <c r="CF492" s="9"/>
      <c r="CG492" s="9"/>
      <c r="CH492" s="9"/>
      <c r="CI492" s="9"/>
      <c r="CJ492" s="9"/>
      <c r="CK492" s="9"/>
      <c r="CL492" s="9"/>
      <c r="CM492" s="9"/>
    </row>
    <row r="493" spans="6:91">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9"/>
      <c r="AJ493" s="9"/>
      <c r="AK493" s="9"/>
      <c r="AL493" s="9"/>
      <c r="AM493" s="9"/>
      <c r="AN493" s="9"/>
      <c r="AO493" s="9"/>
      <c r="AP493" s="9"/>
      <c r="AQ493" s="9"/>
      <c r="AR493" s="9"/>
      <c r="AS493" s="9"/>
      <c r="AT493" s="9"/>
      <c r="AU493" s="9"/>
      <c r="AV493" s="9"/>
      <c r="AW493" s="9"/>
      <c r="AX493" s="9"/>
      <c r="AY493" s="9"/>
      <c r="AZ493" s="9"/>
      <c r="BA493" s="9"/>
      <c r="BB493" s="9"/>
      <c r="BC493" s="9"/>
      <c r="BD493" s="9"/>
      <c r="BE493" s="9"/>
      <c r="BF493" s="9"/>
      <c r="BG493" s="9"/>
      <c r="BH493" s="9"/>
      <c r="BI493" s="9"/>
      <c r="BJ493" s="9"/>
      <c r="BK493" s="9"/>
      <c r="BL493" s="9"/>
      <c r="BM493" s="9"/>
      <c r="BN493" s="9"/>
      <c r="BO493" s="9"/>
      <c r="BP493" s="9"/>
      <c r="BQ493" s="9"/>
      <c r="BR493" s="9"/>
      <c r="BS493" s="9"/>
      <c r="BT493" s="9"/>
      <c r="BU493" s="9"/>
      <c r="BV493" s="9"/>
      <c r="BW493" s="9"/>
      <c r="BX493" s="9"/>
      <c r="BY493" s="9"/>
      <c r="BZ493" s="9"/>
      <c r="CA493" s="9"/>
      <c r="CB493" s="9"/>
      <c r="CC493" s="9"/>
      <c r="CD493" s="9"/>
      <c r="CE493" s="9"/>
      <c r="CF493" s="9"/>
      <c r="CG493" s="9"/>
      <c r="CH493" s="9"/>
      <c r="CI493" s="9"/>
      <c r="CJ493" s="9"/>
      <c r="CK493" s="9"/>
      <c r="CL493" s="9"/>
      <c r="CM493" s="9"/>
    </row>
    <row r="494" spans="6:91">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9"/>
      <c r="AJ494" s="9"/>
      <c r="AK494" s="9"/>
      <c r="AL494" s="9"/>
      <c r="AM494" s="9"/>
      <c r="AN494" s="9"/>
      <c r="AO494" s="9"/>
      <c r="AP494" s="9"/>
      <c r="AQ494" s="9"/>
      <c r="AR494" s="9"/>
      <c r="AS494" s="9"/>
      <c r="AT494" s="9"/>
      <c r="AU494" s="9"/>
      <c r="AV494" s="9"/>
      <c r="AW494" s="9"/>
      <c r="AX494" s="9"/>
      <c r="AY494" s="9"/>
      <c r="AZ494" s="9"/>
      <c r="BA494" s="9"/>
      <c r="BB494" s="9"/>
      <c r="BC494" s="9"/>
      <c r="BD494" s="9"/>
      <c r="BE494" s="9"/>
      <c r="BF494" s="9"/>
      <c r="BG494" s="9"/>
      <c r="BH494" s="9"/>
      <c r="BI494" s="9"/>
      <c r="BJ494" s="9"/>
      <c r="BK494" s="9"/>
      <c r="BL494" s="9"/>
      <c r="BM494" s="9"/>
      <c r="BN494" s="9"/>
      <c r="BO494" s="9"/>
      <c r="BP494" s="9"/>
      <c r="BQ494" s="9"/>
      <c r="BR494" s="9"/>
      <c r="BS494" s="9"/>
      <c r="BT494" s="9"/>
      <c r="BU494" s="9"/>
      <c r="BV494" s="9"/>
      <c r="BW494" s="9"/>
      <c r="BX494" s="9"/>
      <c r="BY494" s="9"/>
      <c r="BZ494" s="9"/>
      <c r="CA494" s="9"/>
      <c r="CB494" s="9"/>
      <c r="CC494" s="9"/>
      <c r="CD494" s="9"/>
      <c r="CE494" s="9"/>
      <c r="CF494" s="9"/>
      <c r="CG494" s="9"/>
      <c r="CH494" s="9"/>
      <c r="CI494" s="9"/>
      <c r="CJ494" s="9"/>
      <c r="CK494" s="9"/>
      <c r="CL494" s="9"/>
      <c r="CM494" s="9"/>
    </row>
    <row r="495" spans="6:91">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9"/>
      <c r="AJ495" s="9"/>
      <c r="AK495" s="9"/>
      <c r="AL495" s="9"/>
      <c r="AM495" s="9"/>
      <c r="AN495" s="9"/>
      <c r="AO495" s="9"/>
      <c r="AP495" s="9"/>
      <c r="AQ495" s="9"/>
      <c r="AR495" s="9"/>
      <c r="AS495" s="9"/>
      <c r="AT495" s="9"/>
      <c r="AU495" s="9"/>
      <c r="AV495" s="9"/>
      <c r="AW495" s="9"/>
      <c r="AX495" s="9"/>
      <c r="AY495" s="9"/>
      <c r="AZ495" s="9"/>
      <c r="BA495" s="9"/>
      <c r="BB495" s="9"/>
      <c r="BC495" s="9"/>
      <c r="BD495" s="9"/>
      <c r="BE495" s="9"/>
      <c r="BF495" s="9"/>
      <c r="BG495" s="9"/>
      <c r="BH495" s="9"/>
      <c r="BI495" s="9"/>
      <c r="BJ495" s="9"/>
      <c r="BK495" s="9"/>
      <c r="BL495" s="9"/>
      <c r="BM495" s="9"/>
      <c r="BN495" s="9"/>
      <c r="BO495" s="9"/>
      <c r="BP495" s="9"/>
      <c r="BQ495" s="9"/>
      <c r="BR495" s="9"/>
      <c r="BS495" s="9"/>
      <c r="BT495" s="9"/>
      <c r="BU495" s="9"/>
      <c r="BV495" s="9"/>
      <c r="BW495" s="9"/>
      <c r="BX495" s="9"/>
      <c r="BY495" s="9"/>
      <c r="BZ495" s="9"/>
      <c r="CA495" s="9"/>
      <c r="CB495" s="9"/>
      <c r="CC495" s="9"/>
      <c r="CD495" s="9"/>
      <c r="CE495" s="9"/>
      <c r="CF495" s="9"/>
      <c r="CG495" s="9"/>
      <c r="CH495" s="9"/>
      <c r="CI495" s="9"/>
      <c r="CJ495" s="9"/>
      <c r="CK495" s="9"/>
      <c r="CL495" s="9"/>
      <c r="CM495" s="9"/>
    </row>
    <row r="496" spans="6:91">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c r="AI496" s="9"/>
      <c r="AJ496" s="9"/>
      <c r="AK496" s="9"/>
      <c r="AL496" s="9"/>
      <c r="AM496" s="9"/>
      <c r="AN496" s="9"/>
      <c r="AO496" s="9"/>
      <c r="AP496" s="9"/>
      <c r="AQ496" s="9"/>
      <c r="AR496" s="9"/>
      <c r="AS496" s="9"/>
      <c r="AT496" s="9"/>
      <c r="AU496" s="9"/>
      <c r="AV496" s="9"/>
      <c r="AW496" s="9"/>
      <c r="AX496" s="9"/>
      <c r="AY496" s="9"/>
      <c r="AZ496" s="9"/>
      <c r="BA496" s="9"/>
      <c r="BB496" s="9"/>
      <c r="BC496" s="9"/>
      <c r="BD496" s="9"/>
      <c r="BE496" s="9"/>
      <c r="BF496" s="9"/>
      <c r="BG496" s="9"/>
      <c r="BH496" s="9"/>
      <c r="BI496" s="9"/>
      <c r="BJ496" s="9"/>
      <c r="BK496" s="9"/>
      <c r="BL496" s="9"/>
      <c r="BM496" s="9"/>
      <c r="BN496" s="9"/>
      <c r="BO496" s="9"/>
      <c r="BP496" s="9"/>
      <c r="BQ496" s="9"/>
      <c r="BR496" s="9"/>
      <c r="BS496" s="9"/>
      <c r="BT496" s="9"/>
      <c r="BU496" s="9"/>
      <c r="BV496" s="9"/>
      <c r="BW496" s="9"/>
      <c r="BX496" s="9"/>
      <c r="BY496" s="9"/>
      <c r="BZ496" s="9"/>
      <c r="CA496" s="9"/>
      <c r="CB496" s="9"/>
      <c r="CC496" s="9"/>
      <c r="CD496" s="9"/>
      <c r="CE496" s="9"/>
      <c r="CF496" s="9"/>
      <c r="CG496" s="9"/>
      <c r="CH496" s="9"/>
      <c r="CI496" s="9"/>
      <c r="CJ496" s="9"/>
      <c r="CK496" s="9"/>
      <c r="CL496" s="9"/>
      <c r="CM496" s="9"/>
    </row>
    <row r="497" spans="6:91">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9"/>
      <c r="AJ497" s="9"/>
      <c r="AK497" s="9"/>
      <c r="AL497" s="9"/>
      <c r="AM497" s="9"/>
      <c r="AN497" s="9"/>
      <c r="AO497" s="9"/>
      <c r="AP497" s="9"/>
      <c r="AQ497" s="9"/>
      <c r="AR497" s="9"/>
      <c r="AS497" s="9"/>
      <c r="AT497" s="9"/>
      <c r="AU497" s="9"/>
      <c r="AV497" s="9"/>
      <c r="AW497" s="9"/>
      <c r="AX497" s="9"/>
      <c r="AY497" s="9"/>
      <c r="AZ497" s="9"/>
      <c r="BA497" s="9"/>
      <c r="BB497" s="9"/>
      <c r="BC497" s="9"/>
      <c r="BD497" s="9"/>
      <c r="BE497" s="9"/>
      <c r="BF497" s="9"/>
      <c r="BG497" s="9"/>
      <c r="BH497" s="9"/>
      <c r="BI497" s="9"/>
      <c r="BJ497" s="9"/>
      <c r="BK497" s="9"/>
      <c r="BL497" s="9"/>
      <c r="BM497" s="9"/>
      <c r="BN497" s="9"/>
      <c r="BO497" s="9"/>
      <c r="BP497" s="9"/>
      <c r="BQ497" s="9"/>
      <c r="BR497" s="9"/>
      <c r="BS497" s="9"/>
      <c r="BT497" s="9"/>
      <c r="BU497" s="9"/>
      <c r="BV497" s="9"/>
      <c r="BW497" s="9"/>
      <c r="BX497" s="9"/>
      <c r="BY497" s="9"/>
      <c r="BZ497" s="9"/>
      <c r="CA497" s="9"/>
      <c r="CB497" s="9"/>
      <c r="CC497" s="9"/>
      <c r="CD497" s="9"/>
      <c r="CE497" s="9"/>
      <c r="CF497" s="9"/>
      <c r="CG497" s="9"/>
      <c r="CH497" s="9"/>
      <c r="CI497" s="9"/>
      <c r="CJ497" s="9"/>
      <c r="CK497" s="9"/>
      <c r="CL497" s="9"/>
      <c r="CM497" s="9"/>
    </row>
    <row r="498" spans="6:91">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9"/>
      <c r="AJ498" s="9"/>
      <c r="AK498" s="9"/>
      <c r="AL498" s="9"/>
      <c r="AM498" s="9"/>
      <c r="AN498" s="9"/>
      <c r="AO498" s="9"/>
      <c r="AP498" s="9"/>
      <c r="AQ498" s="9"/>
      <c r="AR498" s="9"/>
      <c r="AS498" s="9"/>
      <c r="AT498" s="9"/>
      <c r="AU498" s="9"/>
      <c r="AV498" s="9"/>
      <c r="AW498" s="9"/>
      <c r="AX498" s="9"/>
      <c r="AY498" s="9"/>
      <c r="AZ498" s="9"/>
      <c r="BA498" s="9"/>
      <c r="BB498" s="9"/>
      <c r="BC498" s="9"/>
      <c r="BD498" s="9"/>
      <c r="BE498" s="9"/>
      <c r="BF498" s="9"/>
      <c r="BG498" s="9"/>
      <c r="BH498" s="9"/>
      <c r="BI498" s="9"/>
      <c r="BJ498" s="9"/>
      <c r="BK498" s="9"/>
      <c r="BL498" s="9"/>
      <c r="BM498" s="9"/>
      <c r="BN498" s="9"/>
      <c r="BO498" s="9"/>
      <c r="BP498" s="9"/>
      <c r="BQ498" s="9"/>
      <c r="BR498" s="9"/>
      <c r="BS498" s="9"/>
      <c r="BT498" s="9"/>
      <c r="BU498" s="9"/>
      <c r="BV498" s="9"/>
      <c r="BW498" s="9"/>
      <c r="BX498" s="9"/>
      <c r="BY498" s="9"/>
      <c r="BZ498" s="9"/>
      <c r="CA498" s="9"/>
      <c r="CB498" s="9"/>
      <c r="CC498" s="9"/>
      <c r="CD498" s="9"/>
      <c r="CE498" s="9"/>
      <c r="CF498" s="9"/>
      <c r="CG498" s="9"/>
      <c r="CH498" s="9"/>
      <c r="CI498" s="9"/>
      <c r="CJ498" s="9"/>
      <c r="CK498" s="9"/>
      <c r="CL498" s="9"/>
      <c r="CM498" s="9"/>
    </row>
    <row r="499" spans="6:91">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9"/>
      <c r="AJ499" s="9"/>
      <c r="AK499" s="9"/>
      <c r="AL499" s="9"/>
      <c r="AM499" s="9"/>
      <c r="AN499" s="9"/>
      <c r="AO499" s="9"/>
      <c r="AP499" s="9"/>
      <c r="AQ499" s="9"/>
      <c r="AR499" s="9"/>
      <c r="AS499" s="9"/>
      <c r="AT499" s="9"/>
      <c r="AU499" s="9"/>
      <c r="AV499" s="9"/>
      <c r="AW499" s="9"/>
      <c r="AX499" s="9"/>
      <c r="AY499" s="9"/>
      <c r="AZ499" s="9"/>
      <c r="BA499" s="9"/>
      <c r="BB499" s="9"/>
      <c r="BC499" s="9"/>
      <c r="BD499" s="9"/>
      <c r="BE499" s="9"/>
      <c r="BF499" s="9"/>
      <c r="BG499" s="9"/>
      <c r="BH499" s="9"/>
      <c r="BI499" s="9"/>
      <c r="BJ499" s="9"/>
      <c r="BK499" s="9"/>
      <c r="BL499" s="9"/>
      <c r="BM499" s="9"/>
      <c r="BN499" s="9"/>
      <c r="BO499" s="9"/>
      <c r="BP499" s="9"/>
      <c r="BQ499" s="9"/>
      <c r="BR499" s="9"/>
      <c r="BS499" s="9"/>
      <c r="BT499" s="9"/>
      <c r="BU499" s="9"/>
      <c r="BV499" s="9"/>
      <c r="BW499" s="9"/>
      <c r="BX499" s="9"/>
      <c r="BY499" s="9"/>
      <c r="BZ499" s="9"/>
      <c r="CA499" s="9"/>
      <c r="CB499" s="9"/>
      <c r="CC499" s="9"/>
      <c r="CD499" s="9"/>
      <c r="CE499" s="9"/>
      <c r="CF499" s="9"/>
      <c r="CG499" s="9"/>
      <c r="CH499" s="9"/>
      <c r="CI499" s="9"/>
      <c r="CJ499" s="9"/>
      <c r="CK499" s="9"/>
      <c r="CL499" s="9"/>
      <c r="CM499" s="9"/>
    </row>
    <row r="500" spans="6:91">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c r="AI500" s="9"/>
      <c r="AJ500" s="9"/>
      <c r="AK500" s="9"/>
      <c r="AL500" s="9"/>
      <c r="AM500" s="9"/>
      <c r="AN500" s="9"/>
      <c r="AO500" s="9"/>
      <c r="AP500" s="9"/>
      <c r="AQ500" s="9"/>
      <c r="AR500" s="9"/>
      <c r="AS500" s="9"/>
      <c r="AT500" s="9"/>
      <c r="AU500" s="9"/>
      <c r="AV500" s="9"/>
      <c r="AW500" s="9"/>
      <c r="AX500" s="9"/>
      <c r="AY500" s="9"/>
      <c r="AZ500" s="9"/>
      <c r="BA500" s="9"/>
      <c r="BB500" s="9"/>
      <c r="BC500" s="9"/>
      <c r="BD500" s="9"/>
      <c r="BE500" s="9"/>
      <c r="BF500" s="9"/>
      <c r="BG500" s="9"/>
      <c r="BH500" s="9"/>
      <c r="BI500" s="9"/>
      <c r="BJ500" s="9"/>
      <c r="BK500" s="9"/>
      <c r="BL500" s="9"/>
      <c r="BM500" s="9"/>
      <c r="BN500" s="9"/>
      <c r="BO500" s="9"/>
      <c r="BP500" s="9"/>
      <c r="BQ500" s="9"/>
      <c r="BR500" s="9"/>
      <c r="BS500" s="9"/>
      <c r="BT500" s="9"/>
      <c r="BU500" s="9"/>
      <c r="BV500" s="9"/>
      <c r="BW500" s="9"/>
      <c r="BX500" s="9"/>
      <c r="BY500" s="9"/>
      <c r="BZ500" s="9"/>
      <c r="CA500" s="9"/>
      <c r="CB500" s="9"/>
      <c r="CC500" s="9"/>
      <c r="CD500" s="9"/>
      <c r="CE500" s="9"/>
      <c r="CF500" s="9"/>
      <c r="CG500" s="9"/>
      <c r="CH500" s="9"/>
      <c r="CI500" s="9"/>
      <c r="CJ500" s="9"/>
      <c r="CK500" s="9"/>
      <c r="CL500" s="9"/>
      <c r="CM500" s="9"/>
    </row>
    <row r="501" spans="6:91">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c r="AI501" s="9"/>
      <c r="AJ501" s="9"/>
      <c r="AK501" s="9"/>
      <c r="AL501" s="9"/>
      <c r="AM501" s="9"/>
      <c r="AN501" s="9"/>
      <c r="AO501" s="9"/>
      <c r="AP501" s="9"/>
      <c r="AQ501" s="9"/>
      <c r="AR501" s="9"/>
      <c r="AS501" s="9"/>
      <c r="AT501" s="9"/>
      <c r="AU501" s="9"/>
      <c r="AV501" s="9"/>
      <c r="AW501" s="9"/>
      <c r="AX501" s="9"/>
      <c r="AY501" s="9"/>
      <c r="AZ501" s="9"/>
      <c r="BA501" s="9"/>
      <c r="BB501" s="9"/>
      <c r="BC501" s="9"/>
      <c r="BD501" s="9"/>
      <c r="BE501" s="9"/>
      <c r="BF501" s="9"/>
      <c r="BG501" s="9"/>
      <c r="BH501" s="9"/>
      <c r="BI501" s="9"/>
      <c r="BJ501" s="9"/>
      <c r="BK501" s="9"/>
      <c r="BL501" s="9"/>
      <c r="BM501" s="9"/>
      <c r="BN501" s="9"/>
      <c r="BO501" s="9"/>
      <c r="BP501" s="9"/>
      <c r="BQ501" s="9"/>
      <c r="BR501" s="9"/>
      <c r="BS501" s="9"/>
      <c r="BT501" s="9"/>
      <c r="BU501" s="9"/>
      <c r="BV501" s="9"/>
      <c r="BW501" s="9"/>
      <c r="BX501" s="9"/>
      <c r="BY501" s="9"/>
      <c r="BZ501" s="9"/>
      <c r="CA501" s="9"/>
      <c r="CB501" s="9"/>
      <c r="CC501" s="9"/>
      <c r="CD501" s="9"/>
      <c r="CE501" s="9"/>
      <c r="CF501" s="9"/>
      <c r="CG501" s="9"/>
      <c r="CH501" s="9"/>
      <c r="CI501" s="9"/>
      <c r="CJ501" s="9"/>
      <c r="CK501" s="9"/>
      <c r="CL501" s="9"/>
      <c r="CM501" s="9"/>
    </row>
    <row r="502" spans="6:91">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c r="AI502" s="9"/>
      <c r="AJ502" s="9"/>
      <c r="AK502" s="9"/>
      <c r="AL502" s="9"/>
      <c r="AM502" s="9"/>
      <c r="AN502" s="9"/>
      <c r="AO502" s="9"/>
      <c r="AP502" s="9"/>
      <c r="AQ502" s="9"/>
      <c r="AR502" s="9"/>
      <c r="AS502" s="9"/>
      <c r="AT502" s="9"/>
      <c r="AU502" s="9"/>
      <c r="AV502" s="9"/>
      <c r="AW502" s="9"/>
      <c r="AX502" s="9"/>
      <c r="AY502" s="9"/>
      <c r="AZ502" s="9"/>
      <c r="BA502" s="9"/>
      <c r="BB502" s="9"/>
      <c r="BC502" s="9"/>
      <c r="BD502" s="9"/>
      <c r="BE502" s="9"/>
      <c r="BF502" s="9"/>
      <c r="BG502" s="9"/>
      <c r="BH502" s="9"/>
      <c r="BI502" s="9"/>
      <c r="BJ502" s="9"/>
      <c r="BK502" s="9"/>
      <c r="BL502" s="9"/>
      <c r="BM502" s="9"/>
      <c r="BN502" s="9"/>
      <c r="BO502" s="9"/>
      <c r="BP502" s="9"/>
      <c r="BQ502" s="9"/>
      <c r="BR502" s="9"/>
      <c r="BS502" s="9"/>
      <c r="BT502" s="9"/>
      <c r="BU502" s="9"/>
      <c r="BV502" s="9"/>
      <c r="BW502" s="9"/>
      <c r="BX502" s="9"/>
      <c r="BY502" s="9"/>
      <c r="BZ502" s="9"/>
      <c r="CA502" s="9"/>
      <c r="CB502" s="9"/>
      <c r="CC502" s="9"/>
      <c r="CD502" s="9"/>
      <c r="CE502" s="9"/>
      <c r="CF502" s="9"/>
      <c r="CG502" s="9"/>
      <c r="CH502" s="9"/>
      <c r="CI502" s="9"/>
      <c r="CJ502" s="9"/>
      <c r="CK502" s="9"/>
      <c r="CL502" s="9"/>
      <c r="CM502" s="9"/>
    </row>
    <row r="503" spans="6:91">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c r="AI503" s="9"/>
      <c r="AJ503" s="9"/>
      <c r="AK503" s="9"/>
      <c r="AL503" s="9"/>
      <c r="AM503" s="9"/>
      <c r="AN503" s="9"/>
      <c r="AO503" s="9"/>
      <c r="AP503" s="9"/>
      <c r="AQ503" s="9"/>
      <c r="AR503" s="9"/>
      <c r="AS503" s="9"/>
      <c r="AT503" s="9"/>
      <c r="AU503" s="9"/>
      <c r="AV503" s="9"/>
      <c r="AW503" s="9"/>
      <c r="AX503" s="9"/>
      <c r="AY503" s="9"/>
      <c r="AZ503" s="9"/>
      <c r="BA503" s="9"/>
      <c r="BB503" s="9"/>
      <c r="BC503" s="9"/>
      <c r="BD503" s="9"/>
      <c r="BE503" s="9"/>
      <c r="BF503" s="9"/>
      <c r="BG503" s="9"/>
      <c r="BH503" s="9"/>
      <c r="BI503" s="9"/>
      <c r="BJ503" s="9"/>
      <c r="BK503" s="9"/>
      <c r="BL503" s="9"/>
      <c r="BM503" s="9"/>
      <c r="BN503" s="9"/>
      <c r="BO503" s="9"/>
      <c r="BP503" s="9"/>
      <c r="BQ503" s="9"/>
      <c r="BR503" s="9"/>
      <c r="BS503" s="9"/>
      <c r="BT503" s="9"/>
      <c r="BU503" s="9"/>
      <c r="BV503" s="9"/>
      <c r="BW503" s="9"/>
      <c r="BX503" s="9"/>
      <c r="BY503" s="9"/>
      <c r="BZ503" s="9"/>
      <c r="CA503" s="9"/>
      <c r="CB503" s="9"/>
      <c r="CC503" s="9"/>
      <c r="CD503" s="9"/>
      <c r="CE503" s="9"/>
      <c r="CF503" s="9"/>
      <c r="CG503" s="9"/>
      <c r="CH503" s="9"/>
      <c r="CI503" s="9"/>
      <c r="CJ503" s="9"/>
      <c r="CK503" s="9"/>
      <c r="CL503" s="9"/>
      <c r="CM503" s="9"/>
    </row>
    <row r="504" spans="6:91">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c r="AJ504" s="9"/>
      <c r="AK504" s="9"/>
      <c r="AL504" s="9"/>
      <c r="AM504" s="9"/>
      <c r="AN504" s="9"/>
      <c r="AO504" s="9"/>
      <c r="AP504" s="9"/>
      <c r="AQ504" s="9"/>
      <c r="AR504" s="9"/>
      <c r="AS504" s="9"/>
      <c r="AT504" s="9"/>
      <c r="AU504" s="9"/>
      <c r="AV504" s="9"/>
      <c r="AW504" s="9"/>
      <c r="AX504" s="9"/>
      <c r="AY504" s="9"/>
      <c r="AZ504" s="9"/>
      <c r="BA504" s="9"/>
      <c r="BB504" s="9"/>
      <c r="BC504" s="9"/>
      <c r="BD504" s="9"/>
      <c r="BE504" s="9"/>
      <c r="BF504" s="9"/>
      <c r="BG504" s="9"/>
      <c r="BH504" s="9"/>
      <c r="BI504" s="9"/>
      <c r="BJ504" s="9"/>
      <c r="BK504" s="9"/>
      <c r="BL504" s="9"/>
      <c r="BM504" s="9"/>
      <c r="BN504" s="9"/>
      <c r="BO504" s="9"/>
      <c r="BP504" s="9"/>
      <c r="BQ504" s="9"/>
      <c r="BR504" s="9"/>
      <c r="BS504" s="9"/>
      <c r="BT504" s="9"/>
      <c r="BU504" s="9"/>
      <c r="BV504" s="9"/>
      <c r="BW504" s="9"/>
      <c r="BX504" s="9"/>
      <c r="BY504" s="9"/>
      <c r="BZ504" s="9"/>
      <c r="CA504" s="9"/>
      <c r="CB504" s="9"/>
      <c r="CC504" s="9"/>
      <c r="CD504" s="9"/>
      <c r="CE504" s="9"/>
      <c r="CF504" s="9"/>
      <c r="CG504" s="9"/>
      <c r="CH504" s="9"/>
      <c r="CI504" s="9"/>
      <c r="CJ504" s="9"/>
      <c r="CK504" s="9"/>
      <c r="CL504" s="9"/>
      <c r="CM504" s="9"/>
    </row>
    <row r="505" spans="6:91">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c r="AI505" s="9"/>
      <c r="AJ505" s="9"/>
      <c r="AK505" s="9"/>
      <c r="AL505" s="9"/>
      <c r="AM505" s="9"/>
      <c r="AN505" s="9"/>
      <c r="AO505" s="9"/>
      <c r="AP505" s="9"/>
      <c r="AQ505" s="9"/>
      <c r="AR505" s="9"/>
      <c r="AS505" s="9"/>
      <c r="AT505" s="9"/>
      <c r="AU505" s="9"/>
      <c r="AV505" s="9"/>
      <c r="AW505" s="9"/>
      <c r="AX505" s="9"/>
      <c r="AY505" s="9"/>
      <c r="AZ505" s="9"/>
      <c r="BA505" s="9"/>
      <c r="BB505" s="9"/>
      <c r="BC505" s="9"/>
      <c r="BD505" s="9"/>
      <c r="BE505" s="9"/>
      <c r="BF505" s="9"/>
      <c r="BG505" s="9"/>
      <c r="BH505" s="9"/>
      <c r="BI505" s="9"/>
      <c r="BJ505" s="9"/>
      <c r="BK505" s="9"/>
      <c r="BL505" s="9"/>
      <c r="BM505" s="9"/>
      <c r="BN505" s="9"/>
      <c r="BO505" s="9"/>
      <c r="BP505" s="9"/>
      <c r="BQ505" s="9"/>
      <c r="BR505" s="9"/>
      <c r="BS505" s="9"/>
      <c r="BT505" s="9"/>
      <c r="BU505" s="9"/>
      <c r="BV505" s="9"/>
      <c r="BW505" s="9"/>
      <c r="BX505" s="9"/>
      <c r="BY505" s="9"/>
      <c r="BZ505" s="9"/>
      <c r="CA505" s="9"/>
      <c r="CB505" s="9"/>
      <c r="CC505" s="9"/>
      <c r="CD505" s="9"/>
      <c r="CE505" s="9"/>
      <c r="CF505" s="9"/>
      <c r="CG505" s="9"/>
      <c r="CH505" s="9"/>
      <c r="CI505" s="9"/>
      <c r="CJ505" s="9"/>
      <c r="CK505" s="9"/>
      <c r="CL505" s="9"/>
      <c r="CM505" s="9"/>
    </row>
    <row r="506" spans="6:91">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c r="AI506" s="9"/>
      <c r="AJ506" s="9"/>
      <c r="AK506" s="9"/>
      <c r="AL506" s="9"/>
      <c r="AM506" s="9"/>
      <c r="AN506" s="9"/>
      <c r="AO506" s="9"/>
      <c r="AP506" s="9"/>
      <c r="AQ506" s="9"/>
      <c r="AR506" s="9"/>
      <c r="AS506" s="9"/>
      <c r="AT506" s="9"/>
      <c r="AU506" s="9"/>
      <c r="AV506" s="9"/>
      <c r="AW506" s="9"/>
      <c r="AX506" s="9"/>
      <c r="AY506" s="9"/>
      <c r="AZ506" s="9"/>
      <c r="BA506" s="9"/>
      <c r="BB506" s="9"/>
      <c r="BC506" s="9"/>
      <c r="BD506" s="9"/>
      <c r="BE506" s="9"/>
      <c r="BF506" s="9"/>
      <c r="BG506" s="9"/>
      <c r="BH506" s="9"/>
      <c r="BI506" s="9"/>
      <c r="BJ506" s="9"/>
      <c r="BK506" s="9"/>
      <c r="BL506" s="9"/>
      <c r="BM506" s="9"/>
      <c r="BN506" s="9"/>
      <c r="BO506" s="9"/>
      <c r="BP506" s="9"/>
      <c r="BQ506" s="9"/>
      <c r="BR506" s="9"/>
      <c r="BS506" s="9"/>
      <c r="BT506" s="9"/>
      <c r="BU506" s="9"/>
      <c r="BV506" s="9"/>
      <c r="BW506" s="9"/>
      <c r="BX506" s="9"/>
      <c r="BY506" s="9"/>
      <c r="BZ506" s="9"/>
      <c r="CA506" s="9"/>
      <c r="CB506" s="9"/>
      <c r="CC506" s="9"/>
      <c r="CD506" s="9"/>
      <c r="CE506" s="9"/>
      <c r="CF506" s="9"/>
      <c r="CG506" s="9"/>
      <c r="CH506" s="9"/>
      <c r="CI506" s="9"/>
      <c r="CJ506" s="9"/>
      <c r="CK506" s="9"/>
      <c r="CL506" s="9"/>
      <c r="CM506" s="9"/>
    </row>
    <row r="507" spans="6:91">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c r="CC507" s="9"/>
      <c r="CD507" s="9"/>
      <c r="CE507" s="9"/>
      <c r="CF507" s="9"/>
      <c r="CG507" s="9"/>
      <c r="CH507" s="9"/>
      <c r="CI507" s="9"/>
      <c r="CJ507" s="9"/>
      <c r="CK507" s="9"/>
      <c r="CL507" s="9"/>
      <c r="CM507" s="9"/>
    </row>
    <row r="508" spans="6:91">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c r="AI508" s="9"/>
      <c r="AJ508" s="9"/>
      <c r="AK508" s="9"/>
      <c r="AL508" s="9"/>
      <c r="AM508" s="9"/>
      <c r="AN508" s="9"/>
      <c r="AO508" s="9"/>
      <c r="AP508" s="9"/>
      <c r="AQ508" s="9"/>
      <c r="AR508" s="9"/>
      <c r="AS508" s="9"/>
      <c r="AT508" s="9"/>
      <c r="AU508" s="9"/>
      <c r="AV508" s="9"/>
      <c r="AW508" s="9"/>
      <c r="AX508" s="9"/>
      <c r="AY508" s="9"/>
      <c r="AZ508" s="9"/>
      <c r="BA508" s="9"/>
      <c r="BB508" s="9"/>
      <c r="BC508" s="9"/>
      <c r="BD508" s="9"/>
      <c r="BE508" s="9"/>
      <c r="BF508" s="9"/>
      <c r="BG508" s="9"/>
      <c r="BH508" s="9"/>
      <c r="BI508" s="9"/>
      <c r="BJ508" s="9"/>
      <c r="BK508" s="9"/>
      <c r="BL508" s="9"/>
      <c r="BM508" s="9"/>
      <c r="BN508" s="9"/>
      <c r="BO508" s="9"/>
      <c r="BP508" s="9"/>
      <c r="BQ508" s="9"/>
      <c r="BR508" s="9"/>
      <c r="BS508" s="9"/>
      <c r="BT508" s="9"/>
      <c r="BU508" s="9"/>
      <c r="BV508" s="9"/>
      <c r="BW508" s="9"/>
      <c r="BX508" s="9"/>
      <c r="BY508" s="9"/>
      <c r="BZ508" s="9"/>
      <c r="CA508" s="9"/>
      <c r="CB508" s="9"/>
      <c r="CC508" s="9"/>
      <c r="CD508" s="9"/>
      <c r="CE508" s="9"/>
      <c r="CF508" s="9"/>
      <c r="CG508" s="9"/>
      <c r="CH508" s="9"/>
      <c r="CI508" s="9"/>
      <c r="CJ508" s="9"/>
      <c r="CK508" s="9"/>
      <c r="CL508" s="9"/>
      <c r="CM508" s="9"/>
    </row>
    <row r="509" spans="6:91">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c r="AI509" s="9"/>
      <c r="AJ509" s="9"/>
      <c r="AK509" s="9"/>
      <c r="AL509" s="9"/>
      <c r="AM509" s="9"/>
      <c r="AN509" s="9"/>
      <c r="AO509" s="9"/>
      <c r="AP509" s="9"/>
      <c r="AQ509" s="9"/>
      <c r="AR509" s="9"/>
      <c r="AS509" s="9"/>
      <c r="AT509" s="9"/>
      <c r="AU509" s="9"/>
      <c r="AV509" s="9"/>
      <c r="AW509" s="9"/>
      <c r="AX509" s="9"/>
      <c r="AY509" s="9"/>
      <c r="AZ509" s="9"/>
      <c r="BA509" s="9"/>
      <c r="BB509" s="9"/>
      <c r="BC509" s="9"/>
      <c r="BD509" s="9"/>
      <c r="BE509" s="9"/>
      <c r="BF509" s="9"/>
      <c r="BG509" s="9"/>
      <c r="BH509" s="9"/>
      <c r="BI509" s="9"/>
      <c r="BJ509" s="9"/>
      <c r="BK509" s="9"/>
      <c r="BL509" s="9"/>
      <c r="BM509" s="9"/>
      <c r="BN509" s="9"/>
      <c r="BO509" s="9"/>
      <c r="BP509" s="9"/>
      <c r="BQ509" s="9"/>
      <c r="BR509" s="9"/>
      <c r="BS509" s="9"/>
      <c r="BT509" s="9"/>
      <c r="BU509" s="9"/>
      <c r="BV509" s="9"/>
      <c r="BW509" s="9"/>
      <c r="BX509" s="9"/>
      <c r="BY509" s="9"/>
      <c r="BZ509" s="9"/>
      <c r="CA509" s="9"/>
      <c r="CB509" s="9"/>
      <c r="CC509" s="9"/>
      <c r="CD509" s="9"/>
      <c r="CE509" s="9"/>
      <c r="CF509" s="9"/>
      <c r="CG509" s="9"/>
      <c r="CH509" s="9"/>
      <c r="CI509" s="9"/>
      <c r="CJ509" s="9"/>
      <c r="CK509" s="9"/>
      <c r="CL509" s="9"/>
      <c r="CM509" s="9"/>
    </row>
    <row r="510" spans="6:91">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c r="AI510" s="9"/>
      <c r="AJ510" s="9"/>
      <c r="AK510" s="9"/>
      <c r="AL510" s="9"/>
      <c r="AM510" s="9"/>
      <c r="AN510" s="9"/>
      <c r="AO510" s="9"/>
      <c r="AP510" s="9"/>
      <c r="AQ510" s="9"/>
      <c r="AR510" s="9"/>
      <c r="AS510" s="9"/>
      <c r="AT510" s="9"/>
      <c r="AU510" s="9"/>
      <c r="AV510" s="9"/>
      <c r="AW510" s="9"/>
      <c r="AX510" s="9"/>
      <c r="AY510" s="9"/>
      <c r="AZ510" s="9"/>
      <c r="BA510" s="9"/>
      <c r="BB510" s="9"/>
      <c r="BC510" s="9"/>
      <c r="BD510" s="9"/>
      <c r="BE510" s="9"/>
      <c r="BF510" s="9"/>
      <c r="BG510" s="9"/>
      <c r="BH510" s="9"/>
      <c r="BI510" s="9"/>
      <c r="BJ510" s="9"/>
      <c r="BK510" s="9"/>
      <c r="BL510" s="9"/>
      <c r="BM510" s="9"/>
      <c r="BN510" s="9"/>
      <c r="BO510" s="9"/>
      <c r="BP510" s="9"/>
      <c r="BQ510" s="9"/>
      <c r="BR510" s="9"/>
      <c r="BS510" s="9"/>
      <c r="BT510" s="9"/>
      <c r="BU510" s="9"/>
      <c r="BV510" s="9"/>
      <c r="BW510" s="9"/>
      <c r="BX510" s="9"/>
      <c r="BY510" s="9"/>
      <c r="BZ510" s="9"/>
      <c r="CA510" s="9"/>
      <c r="CB510" s="9"/>
      <c r="CC510" s="9"/>
      <c r="CD510" s="9"/>
      <c r="CE510" s="9"/>
      <c r="CF510" s="9"/>
      <c r="CG510" s="9"/>
      <c r="CH510" s="9"/>
      <c r="CI510" s="9"/>
      <c r="CJ510" s="9"/>
      <c r="CK510" s="9"/>
      <c r="CL510" s="9"/>
      <c r="CM510" s="9"/>
    </row>
    <row r="511" spans="6:91">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c r="AI511" s="9"/>
      <c r="AJ511" s="9"/>
      <c r="AK511" s="9"/>
      <c r="AL511" s="9"/>
      <c r="AM511" s="9"/>
      <c r="AN511" s="9"/>
      <c r="AO511" s="9"/>
      <c r="AP511" s="9"/>
      <c r="AQ511" s="9"/>
      <c r="AR511" s="9"/>
      <c r="AS511" s="9"/>
      <c r="AT511" s="9"/>
      <c r="AU511" s="9"/>
      <c r="AV511" s="9"/>
      <c r="AW511" s="9"/>
      <c r="AX511" s="9"/>
      <c r="AY511" s="9"/>
      <c r="AZ511" s="9"/>
      <c r="BA511" s="9"/>
      <c r="BB511" s="9"/>
      <c r="BC511" s="9"/>
      <c r="BD511" s="9"/>
      <c r="BE511" s="9"/>
      <c r="BF511" s="9"/>
      <c r="BG511" s="9"/>
      <c r="BH511" s="9"/>
      <c r="BI511" s="9"/>
      <c r="BJ511" s="9"/>
      <c r="BK511" s="9"/>
      <c r="BL511" s="9"/>
      <c r="BM511" s="9"/>
      <c r="BN511" s="9"/>
      <c r="BO511" s="9"/>
      <c r="BP511" s="9"/>
      <c r="BQ511" s="9"/>
      <c r="BR511" s="9"/>
      <c r="BS511" s="9"/>
      <c r="BT511" s="9"/>
      <c r="BU511" s="9"/>
      <c r="BV511" s="9"/>
      <c r="BW511" s="9"/>
      <c r="BX511" s="9"/>
      <c r="BY511" s="9"/>
      <c r="BZ511" s="9"/>
      <c r="CA511" s="9"/>
      <c r="CB511" s="9"/>
      <c r="CC511" s="9"/>
      <c r="CD511" s="9"/>
      <c r="CE511" s="9"/>
      <c r="CF511" s="9"/>
      <c r="CG511" s="9"/>
      <c r="CH511" s="9"/>
      <c r="CI511" s="9"/>
      <c r="CJ511" s="9"/>
      <c r="CK511" s="9"/>
      <c r="CL511" s="9"/>
      <c r="CM511" s="9"/>
    </row>
    <row r="512" spans="6:91">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c r="AI512" s="9"/>
      <c r="AJ512" s="9"/>
      <c r="AK512" s="9"/>
      <c r="AL512" s="9"/>
      <c r="AM512" s="9"/>
      <c r="AN512" s="9"/>
      <c r="AO512" s="9"/>
      <c r="AP512" s="9"/>
      <c r="AQ512" s="9"/>
      <c r="AR512" s="9"/>
      <c r="AS512" s="9"/>
      <c r="AT512" s="9"/>
      <c r="AU512" s="9"/>
      <c r="AV512" s="9"/>
      <c r="AW512" s="9"/>
      <c r="AX512" s="9"/>
      <c r="AY512" s="9"/>
      <c r="AZ512" s="9"/>
      <c r="BA512" s="9"/>
      <c r="BB512" s="9"/>
      <c r="BC512" s="9"/>
      <c r="BD512" s="9"/>
      <c r="BE512" s="9"/>
      <c r="BF512" s="9"/>
      <c r="BG512" s="9"/>
      <c r="BH512" s="9"/>
      <c r="BI512" s="9"/>
      <c r="BJ512" s="9"/>
      <c r="BK512" s="9"/>
      <c r="BL512" s="9"/>
      <c r="BM512" s="9"/>
      <c r="BN512" s="9"/>
      <c r="BO512" s="9"/>
      <c r="BP512" s="9"/>
      <c r="BQ512" s="9"/>
      <c r="BR512" s="9"/>
      <c r="BS512" s="9"/>
      <c r="BT512" s="9"/>
      <c r="BU512" s="9"/>
      <c r="BV512" s="9"/>
      <c r="BW512" s="9"/>
      <c r="BX512" s="9"/>
      <c r="BY512" s="9"/>
      <c r="BZ512" s="9"/>
      <c r="CA512" s="9"/>
      <c r="CB512" s="9"/>
      <c r="CC512" s="9"/>
      <c r="CD512" s="9"/>
      <c r="CE512" s="9"/>
      <c r="CF512" s="9"/>
      <c r="CG512" s="9"/>
      <c r="CH512" s="9"/>
      <c r="CI512" s="9"/>
      <c r="CJ512" s="9"/>
      <c r="CK512" s="9"/>
      <c r="CL512" s="9"/>
      <c r="CM512" s="9"/>
    </row>
    <row r="513" spans="6:91">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c r="AI513" s="9"/>
      <c r="AJ513" s="9"/>
      <c r="AK513" s="9"/>
      <c r="AL513" s="9"/>
      <c r="AM513" s="9"/>
      <c r="AN513" s="9"/>
      <c r="AO513" s="9"/>
      <c r="AP513" s="9"/>
      <c r="AQ513" s="9"/>
      <c r="AR513" s="9"/>
      <c r="AS513" s="9"/>
      <c r="AT513" s="9"/>
      <c r="AU513" s="9"/>
      <c r="AV513" s="9"/>
      <c r="AW513" s="9"/>
      <c r="AX513" s="9"/>
      <c r="AY513" s="9"/>
      <c r="AZ513" s="9"/>
      <c r="BA513" s="9"/>
      <c r="BB513" s="9"/>
      <c r="BC513" s="9"/>
      <c r="BD513" s="9"/>
      <c r="BE513" s="9"/>
      <c r="BF513" s="9"/>
      <c r="BG513" s="9"/>
      <c r="BH513" s="9"/>
      <c r="BI513" s="9"/>
      <c r="BJ513" s="9"/>
      <c r="BK513" s="9"/>
      <c r="BL513" s="9"/>
      <c r="BM513" s="9"/>
      <c r="BN513" s="9"/>
      <c r="BO513" s="9"/>
      <c r="BP513" s="9"/>
      <c r="BQ513" s="9"/>
      <c r="BR513" s="9"/>
      <c r="BS513" s="9"/>
      <c r="BT513" s="9"/>
      <c r="BU513" s="9"/>
      <c r="BV513" s="9"/>
      <c r="BW513" s="9"/>
      <c r="BX513" s="9"/>
      <c r="BY513" s="9"/>
      <c r="BZ513" s="9"/>
      <c r="CA513" s="9"/>
      <c r="CB513" s="9"/>
      <c r="CC513" s="9"/>
      <c r="CD513" s="9"/>
      <c r="CE513" s="9"/>
      <c r="CF513" s="9"/>
      <c r="CG513" s="9"/>
      <c r="CH513" s="9"/>
      <c r="CI513" s="9"/>
      <c r="CJ513" s="9"/>
      <c r="CK513" s="9"/>
      <c r="CL513" s="9"/>
      <c r="CM513" s="9"/>
    </row>
    <row r="514" spans="6:91">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c r="AI514" s="9"/>
      <c r="AJ514" s="9"/>
      <c r="AK514" s="9"/>
      <c r="AL514" s="9"/>
      <c r="AM514" s="9"/>
      <c r="AN514" s="9"/>
      <c r="AO514" s="9"/>
      <c r="AP514" s="9"/>
      <c r="AQ514" s="9"/>
      <c r="AR514" s="9"/>
      <c r="AS514" s="9"/>
      <c r="AT514" s="9"/>
      <c r="AU514" s="9"/>
      <c r="AV514" s="9"/>
      <c r="AW514" s="9"/>
      <c r="AX514" s="9"/>
      <c r="AY514" s="9"/>
      <c r="AZ514" s="9"/>
      <c r="BA514" s="9"/>
      <c r="BB514" s="9"/>
      <c r="BC514" s="9"/>
      <c r="BD514" s="9"/>
      <c r="BE514" s="9"/>
      <c r="BF514" s="9"/>
      <c r="BG514" s="9"/>
      <c r="BH514" s="9"/>
      <c r="BI514" s="9"/>
      <c r="BJ514" s="9"/>
      <c r="BK514" s="9"/>
      <c r="BL514" s="9"/>
      <c r="BM514" s="9"/>
      <c r="BN514" s="9"/>
      <c r="BO514" s="9"/>
      <c r="BP514" s="9"/>
      <c r="BQ514" s="9"/>
      <c r="BR514" s="9"/>
      <c r="BS514" s="9"/>
      <c r="BT514" s="9"/>
      <c r="BU514" s="9"/>
      <c r="BV514" s="9"/>
      <c r="BW514" s="9"/>
      <c r="BX514" s="9"/>
      <c r="BY514" s="9"/>
      <c r="BZ514" s="9"/>
      <c r="CA514" s="9"/>
      <c r="CB514" s="9"/>
      <c r="CC514" s="9"/>
      <c r="CD514" s="9"/>
      <c r="CE514" s="9"/>
      <c r="CF514" s="9"/>
      <c r="CG514" s="9"/>
      <c r="CH514" s="9"/>
      <c r="CI514" s="9"/>
      <c r="CJ514" s="9"/>
      <c r="CK514" s="9"/>
      <c r="CL514" s="9"/>
      <c r="CM514" s="9"/>
    </row>
    <row r="515" spans="6:91">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c r="AI515" s="9"/>
      <c r="AJ515" s="9"/>
      <c r="AK515" s="9"/>
      <c r="AL515" s="9"/>
      <c r="AM515" s="9"/>
      <c r="AN515" s="9"/>
      <c r="AO515" s="9"/>
      <c r="AP515" s="9"/>
      <c r="AQ515" s="9"/>
      <c r="AR515" s="9"/>
      <c r="AS515" s="9"/>
      <c r="AT515" s="9"/>
      <c r="AU515" s="9"/>
      <c r="AV515" s="9"/>
      <c r="AW515" s="9"/>
      <c r="AX515" s="9"/>
      <c r="AY515" s="9"/>
      <c r="AZ515" s="9"/>
      <c r="BA515" s="9"/>
      <c r="BB515" s="9"/>
      <c r="BC515" s="9"/>
      <c r="BD515" s="9"/>
      <c r="BE515" s="9"/>
      <c r="BF515" s="9"/>
      <c r="BG515" s="9"/>
      <c r="BH515" s="9"/>
      <c r="BI515" s="9"/>
      <c r="BJ515" s="9"/>
      <c r="BK515" s="9"/>
      <c r="BL515" s="9"/>
      <c r="BM515" s="9"/>
      <c r="BN515" s="9"/>
      <c r="BO515" s="9"/>
      <c r="BP515" s="9"/>
      <c r="BQ515" s="9"/>
      <c r="BR515" s="9"/>
      <c r="BS515" s="9"/>
      <c r="BT515" s="9"/>
      <c r="BU515" s="9"/>
      <c r="BV515" s="9"/>
      <c r="BW515" s="9"/>
      <c r="BX515" s="9"/>
      <c r="BY515" s="9"/>
      <c r="BZ515" s="9"/>
      <c r="CA515" s="9"/>
      <c r="CB515" s="9"/>
      <c r="CC515" s="9"/>
      <c r="CD515" s="9"/>
      <c r="CE515" s="9"/>
      <c r="CF515" s="9"/>
      <c r="CG515" s="9"/>
      <c r="CH515" s="9"/>
      <c r="CI515" s="9"/>
      <c r="CJ515" s="9"/>
      <c r="CK515" s="9"/>
      <c r="CL515" s="9"/>
      <c r="CM515" s="9"/>
    </row>
    <row r="516" spans="6:91">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c r="AI516" s="9"/>
      <c r="AJ516" s="9"/>
      <c r="AK516" s="9"/>
      <c r="AL516" s="9"/>
      <c r="AM516" s="9"/>
      <c r="AN516" s="9"/>
      <c r="AO516" s="9"/>
      <c r="AP516" s="9"/>
      <c r="AQ516" s="9"/>
      <c r="AR516" s="9"/>
      <c r="AS516" s="9"/>
      <c r="AT516" s="9"/>
      <c r="AU516" s="9"/>
      <c r="AV516" s="9"/>
      <c r="AW516" s="9"/>
      <c r="AX516" s="9"/>
      <c r="AY516" s="9"/>
      <c r="AZ516" s="9"/>
      <c r="BA516" s="9"/>
      <c r="BB516" s="9"/>
      <c r="BC516" s="9"/>
      <c r="BD516" s="9"/>
      <c r="BE516" s="9"/>
      <c r="BF516" s="9"/>
      <c r="BG516" s="9"/>
      <c r="BH516" s="9"/>
      <c r="BI516" s="9"/>
      <c r="BJ516" s="9"/>
      <c r="BK516" s="9"/>
      <c r="BL516" s="9"/>
      <c r="BM516" s="9"/>
      <c r="BN516" s="9"/>
      <c r="BO516" s="9"/>
      <c r="BP516" s="9"/>
      <c r="BQ516" s="9"/>
      <c r="BR516" s="9"/>
      <c r="BS516" s="9"/>
      <c r="BT516" s="9"/>
      <c r="BU516" s="9"/>
      <c r="BV516" s="9"/>
      <c r="BW516" s="9"/>
      <c r="BX516" s="9"/>
      <c r="BY516" s="9"/>
      <c r="BZ516" s="9"/>
      <c r="CA516" s="9"/>
      <c r="CB516" s="9"/>
      <c r="CC516" s="9"/>
      <c r="CD516" s="9"/>
      <c r="CE516" s="9"/>
      <c r="CF516" s="9"/>
      <c r="CG516" s="9"/>
      <c r="CH516" s="9"/>
      <c r="CI516" s="9"/>
      <c r="CJ516" s="9"/>
      <c r="CK516" s="9"/>
      <c r="CL516" s="9"/>
      <c r="CM516" s="9"/>
    </row>
    <row r="517" spans="6:91">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c r="AI517" s="9"/>
      <c r="AJ517" s="9"/>
      <c r="AK517" s="9"/>
      <c r="AL517" s="9"/>
      <c r="AM517" s="9"/>
      <c r="AN517" s="9"/>
      <c r="AO517" s="9"/>
      <c r="AP517" s="9"/>
      <c r="AQ517" s="9"/>
      <c r="AR517" s="9"/>
      <c r="AS517" s="9"/>
      <c r="AT517" s="9"/>
      <c r="AU517" s="9"/>
      <c r="AV517" s="9"/>
      <c r="AW517" s="9"/>
      <c r="AX517" s="9"/>
      <c r="AY517" s="9"/>
      <c r="AZ517" s="9"/>
      <c r="BA517" s="9"/>
      <c r="BB517" s="9"/>
      <c r="BC517" s="9"/>
      <c r="BD517" s="9"/>
      <c r="BE517" s="9"/>
      <c r="BF517" s="9"/>
      <c r="BG517" s="9"/>
      <c r="BH517" s="9"/>
      <c r="BI517" s="9"/>
      <c r="BJ517" s="9"/>
      <c r="BK517" s="9"/>
      <c r="BL517" s="9"/>
      <c r="BM517" s="9"/>
      <c r="BN517" s="9"/>
      <c r="BO517" s="9"/>
      <c r="BP517" s="9"/>
      <c r="BQ517" s="9"/>
      <c r="BR517" s="9"/>
      <c r="BS517" s="9"/>
      <c r="BT517" s="9"/>
      <c r="BU517" s="9"/>
      <c r="BV517" s="9"/>
      <c r="BW517" s="9"/>
      <c r="BX517" s="9"/>
      <c r="BY517" s="9"/>
      <c r="BZ517" s="9"/>
      <c r="CA517" s="9"/>
      <c r="CB517" s="9"/>
      <c r="CC517" s="9"/>
      <c r="CD517" s="9"/>
      <c r="CE517" s="9"/>
      <c r="CF517" s="9"/>
      <c r="CG517" s="9"/>
      <c r="CH517" s="9"/>
      <c r="CI517" s="9"/>
      <c r="CJ517" s="9"/>
      <c r="CK517" s="9"/>
      <c r="CL517" s="9"/>
      <c r="CM517" s="9"/>
    </row>
    <row r="518" spans="6:91">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c r="AI518" s="9"/>
      <c r="AJ518" s="9"/>
      <c r="AK518" s="9"/>
      <c r="AL518" s="9"/>
      <c r="AM518" s="9"/>
      <c r="AN518" s="9"/>
      <c r="AO518" s="9"/>
      <c r="AP518" s="9"/>
      <c r="AQ518" s="9"/>
      <c r="AR518" s="9"/>
      <c r="AS518" s="9"/>
      <c r="AT518" s="9"/>
      <c r="AU518" s="9"/>
      <c r="AV518" s="9"/>
      <c r="AW518" s="9"/>
      <c r="AX518" s="9"/>
      <c r="AY518" s="9"/>
      <c r="AZ518" s="9"/>
      <c r="BA518" s="9"/>
      <c r="BB518" s="9"/>
      <c r="BC518" s="9"/>
      <c r="BD518" s="9"/>
      <c r="BE518" s="9"/>
      <c r="BF518" s="9"/>
      <c r="BG518" s="9"/>
      <c r="BH518" s="9"/>
      <c r="BI518" s="9"/>
      <c r="BJ518" s="9"/>
      <c r="BK518" s="9"/>
      <c r="BL518" s="9"/>
      <c r="BM518" s="9"/>
      <c r="BN518" s="9"/>
      <c r="BO518" s="9"/>
      <c r="BP518" s="9"/>
      <c r="BQ518" s="9"/>
      <c r="BR518" s="9"/>
      <c r="BS518" s="9"/>
      <c r="BT518" s="9"/>
      <c r="BU518" s="9"/>
      <c r="BV518" s="9"/>
      <c r="BW518" s="9"/>
      <c r="BX518" s="9"/>
      <c r="BY518" s="9"/>
      <c r="BZ518" s="9"/>
      <c r="CA518" s="9"/>
      <c r="CB518" s="9"/>
      <c r="CC518" s="9"/>
      <c r="CD518" s="9"/>
      <c r="CE518" s="9"/>
      <c r="CF518" s="9"/>
      <c r="CG518" s="9"/>
      <c r="CH518" s="9"/>
      <c r="CI518" s="9"/>
      <c r="CJ518" s="9"/>
      <c r="CK518" s="9"/>
      <c r="CL518" s="9"/>
      <c r="CM518" s="9"/>
    </row>
    <row r="519" spans="6:91">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c r="AI519" s="9"/>
      <c r="AJ519" s="9"/>
      <c r="AK519" s="9"/>
      <c r="AL519" s="9"/>
      <c r="AM519" s="9"/>
      <c r="AN519" s="9"/>
      <c r="AO519" s="9"/>
      <c r="AP519" s="9"/>
      <c r="AQ519" s="9"/>
      <c r="AR519" s="9"/>
      <c r="AS519" s="9"/>
      <c r="AT519" s="9"/>
      <c r="AU519" s="9"/>
      <c r="AV519" s="9"/>
      <c r="AW519" s="9"/>
      <c r="AX519" s="9"/>
      <c r="AY519" s="9"/>
      <c r="AZ519" s="9"/>
      <c r="BA519" s="9"/>
      <c r="BB519" s="9"/>
      <c r="BC519" s="9"/>
      <c r="BD519" s="9"/>
      <c r="BE519" s="9"/>
      <c r="BF519" s="9"/>
      <c r="BG519" s="9"/>
      <c r="BH519" s="9"/>
      <c r="BI519" s="9"/>
      <c r="BJ519" s="9"/>
      <c r="BK519" s="9"/>
      <c r="BL519" s="9"/>
      <c r="BM519" s="9"/>
      <c r="BN519" s="9"/>
      <c r="BO519" s="9"/>
      <c r="BP519" s="9"/>
      <c r="BQ519" s="9"/>
      <c r="BR519" s="9"/>
      <c r="BS519" s="9"/>
      <c r="BT519" s="9"/>
      <c r="BU519" s="9"/>
      <c r="BV519" s="9"/>
      <c r="BW519" s="9"/>
      <c r="BX519" s="9"/>
      <c r="BY519" s="9"/>
      <c r="BZ519" s="9"/>
      <c r="CA519" s="9"/>
      <c r="CB519" s="9"/>
      <c r="CC519" s="9"/>
      <c r="CD519" s="9"/>
      <c r="CE519" s="9"/>
      <c r="CF519" s="9"/>
      <c r="CG519" s="9"/>
      <c r="CH519" s="9"/>
      <c r="CI519" s="9"/>
      <c r="CJ519" s="9"/>
      <c r="CK519" s="9"/>
      <c r="CL519" s="9"/>
      <c r="CM519" s="9"/>
    </row>
    <row r="520" spans="6:91">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c r="AI520" s="9"/>
      <c r="AJ520" s="9"/>
      <c r="AK520" s="9"/>
      <c r="AL520" s="9"/>
      <c r="AM520" s="9"/>
      <c r="AN520" s="9"/>
      <c r="AO520" s="9"/>
      <c r="AP520" s="9"/>
      <c r="AQ520" s="9"/>
      <c r="AR520" s="9"/>
      <c r="AS520" s="9"/>
      <c r="AT520" s="9"/>
      <c r="AU520" s="9"/>
      <c r="AV520" s="9"/>
      <c r="AW520" s="9"/>
      <c r="AX520" s="9"/>
      <c r="AY520" s="9"/>
      <c r="AZ520" s="9"/>
      <c r="BA520" s="9"/>
      <c r="BB520" s="9"/>
      <c r="BC520" s="9"/>
      <c r="BD520" s="9"/>
      <c r="BE520" s="9"/>
      <c r="BF520" s="9"/>
      <c r="BG520" s="9"/>
      <c r="BH520" s="9"/>
      <c r="BI520" s="9"/>
      <c r="BJ520" s="9"/>
      <c r="BK520" s="9"/>
      <c r="BL520" s="9"/>
      <c r="BM520" s="9"/>
      <c r="BN520" s="9"/>
      <c r="BO520" s="9"/>
      <c r="BP520" s="9"/>
      <c r="BQ520" s="9"/>
      <c r="BR520" s="9"/>
      <c r="BS520" s="9"/>
      <c r="BT520" s="9"/>
      <c r="BU520" s="9"/>
      <c r="BV520" s="9"/>
      <c r="BW520" s="9"/>
      <c r="BX520" s="9"/>
      <c r="BY520" s="9"/>
      <c r="BZ520" s="9"/>
      <c r="CA520" s="9"/>
      <c r="CB520" s="9"/>
      <c r="CC520" s="9"/>
      <c r="CD520" s="9"/>
      <c r="CE520" s="9"/>
      <c r="CF520" s="9"/>
      <c r="CG520" s="9"/>
      <c r="CH520" s="9"/>
      <c r="CI520" s="9"/>
      <c r="CJ520" s="9"/>
      <c r="CK520" s="9"/>
      <c r="CL520" s="9"/>
      <c r="CM520" s="9"/>
    </row>
    <row r="521" spans="6:91">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c r="AI521" s="9"/>
      <c r="AJ521" s="9"/>
      <c r="AK521" s="9"/>
      <c r="AL521" s="9"/>
      <c r="AM521" s="9"/>
      <c r="AN521" s="9"/>
      <c r="AO521" s="9"/>
      <c r="AP521" s="9"/>
      <c r="AQ521" s="9"/>
      <c r="AR521" s="9"/>
      <c r="AS521" s="9"/>
      <c r="AT521" s="9"/>
      <c r="AU521" s="9"/>
      <c r="AV521" s="9"/>
      <c r="AW521" s="9"/>
      <c r="AX521" s="9"/>
      <c r="AY521" s="9"/>
      <c r="AZ521" s="9"/>
      <c r="BA521" s="9"/>
      <c r="BB521" s="9"/>
      <c r="BC521" s="9"/>
      <c r="BD521" s="9"/>
      <c r="BE521" s="9"/>
      <c r="BF521" s="9"/>
      <c r="BG521" s="9"/>
      <c r="BH521" s="9"/>
      <c r="BI521" s="9"/>
      <c r="BJ521" s="9"/>
      <c r="BK521" s="9"/>
      <c r="BL521" s="9"/>
      <c r="BM521" s="9"/>
      <c r="BN521" s="9"/>
      <c r="BO521" s="9"/>
      <c r="BP521" s="9"/>
      <c r="BQ521" s="9"/>
      <c r="BR521" s="9"/>
      <c r="BS521" s="9"/>
      <c r="BT521" s="9"/>
      <c r="BU521" s="9"/>
      <c r="BV521" s="9"/>
      <c r="BW521" s="9"/>
      <c r="BX521" s="9"/>
      <c r="BY521" s="9"/>
      <c r="BZ521" s="9"/>
      <c r="CA521" s="9"/>
      <c r="CB521" s="9"/>
      <c r="CC521" s="9"/>
      <c r="CD521" s="9"/>
      <c r="CE521" s="9"/>
      <c r="CF521" s="9"/>
      <c r="CG521" s="9"/>
      <c r="CH521" s="9"/>
      <c r="CI521" s="9"/>
      <c r="CJ521" s="9"/>
      <c r="CK521" s="9"/>
      <c r="CL521" s="9"/>
      <c r="CM521" s="9"/>
    </row>
    <row r="522" spans="6:91">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c r="AI522" s="9"/>
      <c r="AJ522" s="9"/>
      <c r="AK522" s="9"/>
      <c r="AL522" s="9"/>
      <c r="AM522" s="9"/>
      <c r="AN522" s="9"/>
      <c r="AO522" s="9"/>
      <c r="AP522" s="9"/>
      <c r="AQ522" s="9"/>
      <c r="AR522" s="9"/>
      <c r="AS522" s="9"/>
      <c r="AT522" s="9"/>
      <c r="AU522" s="9"/>
      <c r="AV522" s="9"/>
      <c r="AW522" s="9"/>
      <c r="AX522" s="9"/>
      <c r="AY522" s="9"/>
      <c r="AZ522" s="9"/>
      <c r="BA522" s="9"/>
      <c r="BB522" s="9"/>
      <c r="BC522" s="9"/>
      <c r="BD522" s="9"/>
      <c r="BE522" s="9"/>
      <c r="BF522" s="9"/>
      <c r="BG522" s="9"/>
      <c r="BH522" s="9"/>
      <c r="BI522" s="9"/>
      <c r="BJ522" s="9"/>
      <c r="BK522" s="9"/>
      <c r="BL522" s="9"/>
      <c r="BM522" s="9"/>
      <c r="BN522" s="9"/>
      <c r="BO522" s="9"/>
      <c r="BP522" s="9"/>
      <c r="BQ522" s="9"/>
      <c r="BR522" s="9"/>
      <c r="BS522" s="9"/>
      <c r="BT522" s="9"/>
      <c r="BU522" s="9"/>
      <c r="BV522" s="9"/>
      <c r="BW522" s="9"/>
      <c r="BX522" s="9"/>
      <c r="BY522" s="9"/>
      <c r="BZ522" s="9"/>
      <c r="CA522" s="9"/>
      <c r="CB522" s="9"/>
      <c r="CC522" s="9"/>
      <c r="CD522" s="9"/>
      <c r="CE522" s="9"/>
      <c r="CF522" s="9"/>
      <c r="CG522" s="9"/>
      <c r="CH522" s="9"/>
      <c r="CI522" s="9"/>
      <c r="CJ522" s="9"/>
      <c r="CK522" s="9"/>
      <c r="CL522" s="9"/>
      <c r="CM522" s="9"/>
    </row>
    <row r="523" spans="6:91">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c r="AI523" s="9"/>
      <c r="AJ523" s="9"/>
      <c r="AK523" s="9"/>
      <c r="AL523" s="9"/>
      <c r="AM523" s="9"/>
      <c r="AN523" s="9"/>
      <c r="AO523" s="9"/>
      <c r="AP523" s="9"/>
      <c r="AQ523" s="9"/>
      <c r="AR523" s="9"/>
      <c r="AS523" s="9"/>
      <c r="AT523" s="9"/>
      <c r="AU523" s="9"/>
      <c r="AV523" s="9"/>
      <c r="AW523" s="9"/>
      <c r="AX523" s="9"/>
      <c r="AY523" s="9"/>
      <c r="AZ523" s="9"/>
      <c r="BA523" s="9"/>
      <c r="BB523" s="9"/>
      <c r="BC523" s="9"/>
      <c r="BD523" s="9"/>
      <c r="BE523" s="9"/>
      <c r="BF523" s="9"/>
      <c r="BG523" s="9"/>
      <c r="BH523" s="9"/>
      <c r="BI523" s="9"/>
      <c r="BJ523" s="9"/>
      <c r="BK523" s="9"/>
      <c r="BL523" s="9"/>
      <c r="BM523" s="9"/>
      <c r="BN523" s="9"/>
      <c r="BO523" s="9"/>
      <c r="BP523" s="9"/>
      <c r="BQ523" s="9"/>
      <c r="BR523" s="9"/>
      <c r="BS523" s="9"/>
      <c r="BT523" s="9"/>
      <c r="BU523" s="9"/>
      <c r="BV523" s="9"/>
      <c r="BW523" s="9"/>
      <c r="BX523" s="9"/>
      <c r="BY523" s="9"/>
      <c r="BZ523" s="9"/>
      <c r="CA523" s="9"/>
      <c r="CB523" s="9"/>
      <c r="CC523" s="9"/>
      <c r="CD523" s="9"/>
      <c r="CE523" s="9"/>
      <c r="CF523" s="9"/>
      <c r="CG523" s="9"/>
      <c r="CH523" s="9"/>
      <c r="CI523" s="9"/>
      <c r="CJ523" s="9"/>
      <c r="CK523" s="9"/>
      <c r="CL523" s="9"/>
      <c r="CM523" s="9"/>
    </row>
    <row r="524" spans="6:91">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c r="AI524" s="9"/>
      <c r="AJ524" s="9"/>
      <c r="AK524" s="9"/>
      <c r="AL524" s="9"/>
      <c r="AM524" s="9"/>
      <c r="AN524" s="9"/>
      <c r="AO524" s="9"/>
      <c r="AP524" s="9"/>
      <c r="AQ524" s="9"/>
      <c r="AR524" s="9"/>
      <c r="AS524" s="9"/>
      <c r="AT524" s="9"/>
      <c r="AU524" s="9"/>
      <c r="AV524" s="9"/>
      <c r="AW524" s="9"/>
      <c r="AX524" s="9"/>
      <c r="AY524" s="9"/>
      <c r="AZ524" s="9"/>
      <c r="BA524" s="9"/>
      <c r="BB524" s="9"/>
      <c r="BC524" s="9"/>
      <c r="BD524" s="9"/>
      <c r="BE524" s="9"/>
      <c r="BF524" s="9"/>
      <c r="BG524" s="9"/>
      <c r="BH524" s="9"/>
      <c r="BI524" s="9"/>
      <c r="BJ524" s="9"/>
      <c r="BK524" s="9"/>
      <c r="BL524" s="9"/>
      <c r="BM524" s="9"/>
      <c r="BN524" s="9"/>
      <c r="BO524" s="9"/>
      <c r="BP524" s="9"/>
      <c r="BQ524" s="9"/>
      <c r="BR524" s="9"/>
      <c r="BS524" s="9"/>
      <c r="BT524" s="9"/>
      <c r="BU524" s="9"/>
      <c r="BV524" s="9"/>
      <c r="BW524" s="9"/>
      <c r="BX524" s="9"/>
      <c r="BY524" s="9"/>
      <c r="BZ524" s="9"/>
      <c r="CA524" s="9"/>
      <c r="CB524" s="9"/>
      <c r="CC524" s="9"/>
      <c r="CD524" s="9"/>
      <c r="CE524" s="9"/>
      <c r="CF524" s="9"/>
      <c r="CG524" s="9"/>
      <c r="CH524" s="9"/>
      <c r="CI524" s="9"/>
      <c r="CJ524" s="9"/>
      <c r="CK524" s="9"/>
      <c r="CL524" s="9"/>
      <c r="CM524" s="9"/>
    </row>
    <row r="525" spans="6:91">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c r="AI525" s="9"/>
      <c r="AJ525" s="9"/>
      <c r="AK525" s="9"/>
      <c r="AL525" s="9"/>
      <c r="AM525" s="9"/>
      <c r="AN525" s="9"/>
      <c r="AO525" s="9"/>
      <c r="AP525" s="9"/>
      <c r="AQ525" s="9"/>
      <c r="AR525" s="9"/>
      <c r="AS525" s="9"/>
      <c r="AT525" s="9"/>
      <c r="AU525" s="9"/>
      <c r="AV525" s="9"/>
      <c r="AW525" s="9"/>
      <c r="AX525" s="9"/>
      <c r="AY525" s="9"/>
      <c r="AZ525" s="9"/>
      <c r="BA525" s="9"/>
      <c r="BB525" s="9"/>
      <c r="BC525" s="9"/>
      <c r="BD525" s="9"/>
      <c r="BE525" s="9"/>
      <c r="BF525" s="9"/>
      <c r="BG525" s="9"/>
      <c r="BH525" s="9"/>
      <c r="BI525" s="9"/>
      <c r="BJ525" s="9"/>
      <c r="BK525" s="9"/>
      <c r="BL525" s="9"/>
      <c r="BM525" s="9"/>
      <c r="BN525" s="9"/>
      <c r="BO525" s="9"/>
      <c r="BP525" s="9"/>
      <c r="BQ525" s="9"/>
      <c r="BR525" s="9"/>
      <c r="BS525" s="9"/>
      <c r="BT525" s="9"/>
      <c r="BU525" s="9"/>
      <c r="BV525" s="9"/>
      <c r="BW525" s="9"/>
      <c r="BX525" s="9"/>
      <c r="BY525" s="9"/>
      <c r="BZ525" s="9"/>
      <c r="CA525" s="9"/>
      <c r="CB525" s="9"/>
      <c r="CC525" s="9"/>
      <c r="CD525" s="9"/>
      <c r="CE525" s="9"/>
      <c r="CF525" s="9"/>
      <c r="CG525" s="9"/>
      <c r="CH525" s="9"/>
      <c r="CI525" s="9"/>
      <c r="CJ525" s="9"/>
      <c r="CK525" s="9"/>
      <c r="CL525" s="9"/>
      <c r="CM525" s="9"/>
    </row>
    <row r="526" spans="6:91">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c r="AI526" s="9"/>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c r="BN526" s="9"/>
      <c r="BO526" s="9"/>
      <c r="BP526" s="9"/>
      <c r="BQ526" s="9"/>
      <c r="BR526" s="9"/>
      <c r="BS526" s="9"/>
      <c r="BT526" s="9"/>
      <c r="BU526" s="9"/>
      <c r="BV526" s="9"/>
      <c r="BW526" s="9"/>
      <c r="BX526" s="9"/>
      <c r="BY526" s="9"/>
      <c r="BZ526" s="9"/>
      <c r="CA526" s="9"/>
      <c r="CB526" s="9"/>
      <c r="CC526" s="9"/>
      <c r="CD526" s="9"/>
      <c r="CE526" s="9"/>
      <c r="CF526" s="9"/>
      <c r="CG526" s="9"/>
      <c r="CH526" s="9"/>
      <c r="CI526" s="9"/>
      <c r="CJ526" s="9"/>
      <c r="CK526" s="9"/>
      <c r="CL526" s="9"/>
      <c r="CM526" s="9"/>
    </row>
    <row r="527" spans="6:91">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c r="AI527" s="9"/>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c r="BN527" s="9"/>
      <c r="BO527" s="9"/>
      <c r="BP527" s="9"/>
      <c r="BQ527" s="9"/>
      <c r="BR527" s="9"/>
      <c r="BS527" s="9"/>
      <c r="BT527" s="9"/>
      <c r="BU527" s="9"/>
      <c r="BV527" s="9"/>
      <c r="BW527" s="9"/>
      <c r="BX527" s="9"/>
      <c r="BY527" s="9"/>
      <c r="BZ527" s="9"/>
      <c r="CA527" s="9"/>
      <c r="CB527" s="9"/>
      <c r="CC527" s="9"/>
      <c r="CD527" s="9"/>
      <c r="CE527" s="9"/>
      <c r="CF527" s="9"/>
      <c r="CG527" s="9"/>
      <c r="CH527" s="9"/>
      <c r="CI527" s="9"/>
      <c r="CJ527" s="9"/>
      <c r="CK527" s="9"/>
      <c r="CL527" s="9"/>
      <c r="CM527" s="9"/>
    </row>
    <row r="528" spans="6:91">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c r="AI528" s="9"/>
      <c r="AJ528" s="9"/>
      <c r="AK528" s="9"/>
      <c r="AL528" s="9"/>
      <c r="AM528" s="9"/>
      <c r="AN528" s="9"/>
      <c r="AO528" s="9"/>
      <c r="AP528" s="9"/>
      <c r="AQ528" s="9"/>
      <c r="AR528" s="9"/>
      <c r="AS528" s="9"/>
      <c r="AT528" s="9"/>
      <c r="AU528" s="9"/>
      <c r="AV528" s="9"/>
      <c r="AW528" s="9"/>
      <c r="AX528" s="9"/>
      <c r="AY528" s="9"/>
      <c r="AZ528" s="9"/>
      <c r="BA528" s="9"/>
      <c r="BB528" s="9"/>
      <c r="BC528" s="9"/>
      <c r="BD528" s="9"/>
      <c r="BE528" s="9"/>
      <c r="BF528" s="9"/>
      <c r="BG528" s="9"/>
      <c r="BH528" s="9"/>
      <c r="BI528" s="9"/>
      <c r="BJ528" s="9"/>
      <c r="BK528" s="9"/>
      <c r="BL528" s="9"/>
      <c r="BM528" s="9"/>
      <c r="BN528" s="9"/>
      <c r="BO528" s="9"/>
      <c r="BP528" s="9"/>
      <c r="BQ528" s="9"/>
      <c r="BR528" s="9"/>
      <c r="BS528" s="9"/>
      <c r="BT528" s="9"/>
      <c r="BU528" s="9"/>
      <c r="BV528" s="9"/>
      <c r="BW528" s="9"/>
      <c r="BX528" s="9"/>
      <c r="BY528" s="9"/>
      <c r="BZ528" s="9"/>
      <c r="CA528" s="9"/>
      <c r="CB528" s="9"/>
      <c r="CC528" s="9"/>
      <c r="CD528" s="9"/>
      <c r="CE528" s="9"/>
      <c r="CF528" s="9"/>
      <c r="CG528" s="9"/>
      <c r="CH528" s="9"/>
      <c r="CI528" s="9"/>
      <c r="CJ528" s="9"/>
      <c r="CK528" s="9"/>
      <c r="CL528" s="9"/>
      <c r="CM528" s="9"/>
    </row>
    <row r="529" spans="6:91">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c r="AI529" s="9"/>
      <c r="AJ529" s="9"/>
      <c r="AK529" s="9"/>
      <c r="AL529" s="9"/>
      <c r="AM529" s="9"/>
      <c r="AN529" s="9"/>
      <c r="AO529" s="9"/>
      <c r="AP529" s="9"/>
      <c r="AQ529" s="9"/>
      <c r="AR529" s="9"/>
      <c r="AS529" s="9"/>
      <c r="AT529" s="9"/>
      <c r="AU529" s="9"/>
      <c r="AV529" s="9"/>
      <c r="AW529" s="9"/>
      <c r="AX529" s="9"/>
      <c r="AY529" s="9"/>
      <c r="AZ529" s="9"/>
      <c r="BA529" s="9"/>
      <c r="BB529" s="9"/>
      <c r="BC529" s="9"/>
      <c r="BD529" s="9"/>
      <c r="BE529" s="9"/>
      <c r="BF529" s="9"/>
      <c r="BG529" s="9"/>
      <c r="BH529" s="9"/>
      <c r="BI529" s="9"/>
      <c r="BJ529" s="9"/>
      <c r="BK529" s="9"/>
      <c r="BL529" s="9"/>
      <c r="BM529" s="9"/>
      <c r="BN529" s="9"/>
      <c r="BO529" s="9"/>
      <c r="BP529" s="9"/>
      <c r="BQ529" s="9"/>
      <c r="BR529" s="9"/>
      <c r="BS529" s="9"/>
      <c r="BT529" s="9"/>
      <c r="BU529" s="9"/>
      <c r="BV529" s="9"/>
      <c r="BW529" s="9"/>
      <c r="BX529" s="9"/>
      <c r="BY529" s="9"/>
      <c r="BZ529" s="9"/>
      <c r="CA529" s="9"/>
      <c r="CB529" s="9"/>
      <c r="CC529" s="9"/>
      <c r="CD529" s="9"/>
      <c r="CE529" s="9"/>
      <c r="CF529" s="9"/>
      <c r="CG529" s="9"/>
      <c r="CH529" s="9"/>
      <c r="CI529" s="9"/>
      <c r="CJ529" s="9"/>
      <c r="CK529" s="9"/>
      <c r="CL529" s="9"/>
      <c r="CM529" s="9"/>
    </row>
    <row r="530" spans="6:91">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c r="AI530" s="9"/>
      <c r="AJ530" s="9"/>
      <c r="AK530" s="9"/>
      <c r="AL530" s="9"/>
      <c r="AM530" s="9"/>
      <c r="AN530" s="9"/>
      <c r="AO530" s="9"/>
      <c r="AP530" s="9"/>
      <c r="AQ530" s="9"/>
      <c r="AR530" s="9"/>
      <c r="AS530" s="9"/>
      <c r="AT530" s="9"/>
      <c r="AU530" s="9"/>
      <c r="AV530" s="9"/>
      <c r="AW530" s="9"/>
      <c r="AX530" s="9"/>
      <c r="AY530" s="9"/>
      <c r="AZ530" s="9"/>
      <c r="BA530" s="9"/>
      <c r="BB530" s="9"/>
      <c r="BC530" s="9"/>
      <c r="BD530" s="9"/>
      <c r="BE530" s="9"/>
      <c r="BF530" s="9"/>
      <c r="BG530" s="9"/>
      <c r="BH530" s="9"/>
      <c r="BI530" s="9"/>
      <c r="BJ530" s="9"/>
      <c r="BK530" s="9"/>
      <c r="BL530" s="9"/>
      <c r="BM530" s="9"/>
      <c r="BN530" s="9"/>
      <c r="BO530" s="9"/>
      <c r="BP530" s="9"/>
      <c r="BQ530" s="9"/>
      <c r="BR530" s="9"/>
      <c r="BS530" s="9"/>
      <c r="BT530" s="9"/>
      <c r="BU530" s="9"/>
      <c r="BV530" s="9"/>
      <c r="BW530" s="9"/>
      <c r="BX530" s="9"/>
      <c r="BY530" s="9"/>
      <c r="BZ530" s="9"/>
      <c r="CA530" s="9"/>
      <c r="CB530" s="9"/>
      <c r="CC530" s="9"/>
      <c r="CD530" s="9"/>
      <c r="CE530" s="9"/>
      <c r="CF530" s="9"/>
      <c r="CG530" s="9"/>
      <c r="CH530" s="9"/>
      <c r="CI530" s="9"/>
      <c r="CJ530" s="9"/>
      <c r="CK530" s="9"/>
      <c r="CL530" s="9"/>
      <c r="CM530" s="9"/>
    </row>
    <row r="531" spans="6:91">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c r="AI531" s="9"/>
      <c r="AJ531" s="9"/>
      <c r="AK531" s="9"/>
      <c r="AL531" s="9"/>
      <c r="AM531" s="9"/>
      <c r="AN531" s="9"/>
      <c r="AO531" s="9"/>
      <c r="AP531" s="9"/>
      <c r="AQ531" s="9"/>
      <c r="AR531" s="9"/>
      <c r="AS531" s="9"/>
      <c r="AT531" s="9"/>
      <c r="AU531" s="9"/>
      <c r="AV531" s="9"/>
      <c r="AW531" s="9"/>
      <c r="AX531" s="9"/>
      <c r="AY531" s="9"/>
      <c r="AZ531" s="9"/>
      <c r="BA531" s="9"/>
      <c r="BB531" s="9"/>
      <c r="BC531" s="9"/>
      <c r="BD531" s="9"/>
      <c r="BE531" s="9"/>
      <c r="BF531" s="9"/>
      <c r="BG531" s="9"/>
      <c r="BH531" s="9"/>
      <c r="BI531" s="9"/>
      <c r="BJ531" s="9"/>
      <c r="BK531" s="9"/>
      <c r="BL531" s="9"/>
      <c r="BM531" s="9"/>
      <c r="BN531" s="9"/>
      <c r="BO531" s="9"/>
      <c r="BP531" s="9"/>
      <c r="BQ531" s="9"/>
      <c r="BR531" s="9"/>
      <c r="BS531" s="9"/>
      <c r="BT531" s="9"/>
      <c r="BU531" s="9"/>
      <c r="BV531" s="9"/>
      <c r="BW531" s="9"/>
      <c r="BX531" s="9"/>
      <c r="BY531" s="9"/>
      <c r="BZ531" s="9"/>
      <c r="CA531" s="9"/>
      <c r="CB531" s="9"/>
      <c r="CC531" s="9"/>
      <c r="CD531" s="9"/>
      <c r="CE531" s="9"/>
      <c r="CF531" s="9"/>
      <c r="CG531" s="9"/>
      <c r="CH531" s="9"/>
      <c r="CI531" s="9"/>
      <c r="CJ531" s="9"/>
      <c r="CK531" s="9"/>
      <c r="CL531" s="9"/>
      <c r="CM531" s="9"/>
    </row>
    <row r="532" spans="6:91">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c r="AI532" s="9"/>
      <c r="AJ532" s="9"/>
      <c r="AK532" s="9"/>
      <c r="AL532" s="9"/>
      <c r="AM532" s="9"/>
      <c r="AN532" s="9"/>
      <c r="AO532" s="9"/>
      <c r="AP532" s="9"/>
      <c r="AQ532" s="9"/>
      <c r="AR532" s="9"/>
      <c r="AS532" s="9"/>
      <c r="AT532" s="9"/>
      <c r="AU532" s="9"/>
      <c r="AV532" s="9"/>
      <c r="AW532" s="9"/>
      <c r="AX532" s="9"/>
      <c r="AY532" s="9"/>
      <c r="AZ532" s="9"/>
      <c r="BA532" s="9"/>
      <c r="BB532" s="9"/>
      <c r="BC532" s="9"/>
      <c r="BD532" s="9"/>
      <c r="BE532" s="9"/>
      <c r="BF532" s="9"/>
      <c r="BG532" s="9"/>
      <c r="BH532" s="9"/>
      <c r="BI532" s="9"/>
      <c r="BJ532" s="9"/>
      <c r="BK532" s="9"/>
      <c r="BL532" s="9"/>
      <c r="BM532" s="9"/>
      <c r="BN532" s="9"/>
      <c r="BO532" s="9"/>
      <c r="BP532" s="9"/>
      <c r="BQ532" s="9"/>
      <c r="BR532" s="9"/>
      <c r="BS532" s="9"/>
      <c r="BT532" s="9"/>
      <c r="BU532" s="9"/>
      <c r="BV532" s="9"/>
      <c r="BW532" s="9"/>
      <c r="BX532" s="9"/>
      <c r="BY532" s="9"/>
      <c r="BZ532" s="9"/>
      <c r="CA532" s="9"/>
      <c r="CB532" s="9"/>
      <c r="CC532" s="9"/>
      <c r="CD532" s="9"/>
      <c r="CE532" s="9"/>
      <c r="CF532" s="9"/>
      <c r="CG532" s="9"/>
      <c r="CH532" s="9"/>
      <c r="CI532" s="9"/>
      <c r="CJ532" s="9"/>
      <c r="CK532" s="9"/>
      <c r="CL532" s="9"/>
      <c r="CM532" s="9"/>
    </row>
    <row r="533" spans="6:91">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c r="AI533" s="9"/>
      <c r="AJ533" s="9"/>
      <c r="AK533" s="9"/>
      <c r="AL533" s="9"/>
      <c r="AM533" s="9"/>
      <c r="AN533" s="9"/>
      <c r="AO533" s="9"/>
      <c r="AP533" s="9"/>
      <c r="AQ533" s="9"/>
      <c r="AR533" s="9"/>
      <c r="AS533" s="9"/>
      <c r="AT533" s="9"/>
      <c r="AU533" s="9"/>
      <c r="AV533" s="9"/>
      <c r="AW533" s="9"/>
      <c r="AX533" s="9"/>
      <c r="AY533" s="9"/>
      <c r="AZ533" s="9"/>
      <c r="BA533" s="9"/>
      <c r="BB533" s="9"/>
      <c r="BC533" s="9"/>
      <c r="BD533" s="9"/>
      <c r="BE533" s="9"/>
      <c r="BF533" s="9"/>
      <c r="BG533" s="9"/>
      <c r="BH533" s="9"/>
      <c r="BI533" s="9"/>
      <c r="BJ533" s="9"/>
      <c r="BK533" s="9"/>
      <c r="BL533" s="9"/>
      <c r="BM533" s="9"/>
      <c r="BN533" s="9"/>
      <c r="BO533" s="9"/>
      <c r="BP533" s="9"/>
      <c r="BQ533" s="9"/>
      <c r="BR533" s="9"/>
      <c r="BS533" s="9"/>
      <c r="BT533" s="9"/>
      <c r="BU533" s="9"/>
      <c r="BV533" s="9"/>
      <c r="BW533" s="9"/>
      <c r="BX533" s="9"/>
      <c r="BY533" s="9"/>
      <c r="BZ533" s="9"/>
      <c r="CA533" s="9"/>
      <c r="CB533" s="9"/>
      <c r="CC533" s="9"/>
      <c r="CD533" s="9"/>
      <c r="CE533" s="9"/>
      <c r="CF533" s="9"/>
      <c r="CG533" s="9"/>
      <c r="CH533" s="9"/>
      <c r="CI533" s="9"/>
      <c r="CJ533" s="9"/>
      <c r="CK533" s="9"/>
      <c r="CL533" s="9"/>
      <c r="CM533" s="9"/>
    </row>
    <row r="534" spans="6:91">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c r="AI534" s="9"/>
      <c r="AJ534" s="9"/>
      <c r="AK534" s="9"/>
      <c r="AL534" s="9"/>
      <c r="AM534" s="9"/>
      <c r="AN534" s="9"/>
      <c r="AO534" s="9"/>
      <c r="AP534" s="9"/>
      <c r="AQ534" s="9"/>
      <c r="AR534" s="9"/>
      <c r="AS534" s="9"/>
      <c r="AT534" s="9"/>
      <c r="AU534" s="9"/>
      <c r="AV534" s="9"/>
      <c r="AW534" s="9"/>
      <c r="AX534" s="9"/>
      <c r="AY534" s="9"/>
      <c r="AZ534" s="9"/>
      <c r="BA534" s="9"/>
      <c r="BB534" s="9"/>
      <c r="BC534" s="9"/>
      <c r="BD534" s="9"/>
      <c r="BE534" s="9"/>
      <c r="BF534" s="9"/>
      <c r="BG534" s="9"/>
      <c r="BH534" s="9"/>
      <c r="BI534" s="9"/>
      <c r="BJ534" s="9"/>
      <c r="BK534" s="9"/>
      <c r="BL534" s="9"/>
      <c r="BM534" s="9"/>
      <c r="BN534" s="9"/>
      <c r="BO534" s="9"/>
      <c r="BP534" s="9"/>
      <c r="BQ534" s="9"/>
      <c r="BR534" s="9"/>
      <c r="BS534" s="9"/>
      <c r="BT534" s="9"/>
      <c r="BU534" s="9"/>
      <c r="BV534" s="9"/>
      <c r="BW534" s="9"/>
      <c r="BX534" s="9"/>
      <c r="BY534" s="9"/>
      <c r="BZ534" s="9"/>
      <c r="CA534" s="9"/>
      <c r="CB534" s="9"/>
      <c r="CC534" s="9"/>
      <c r="CD534" s="9"/>
      <c r="CE534" s="9"/>
      <c r="CF534" s="9"/>
      <c r="CG534" s="9"/>
      <c r="CH534" s="9"/>
      <c r="CI534" s="9"/>
      <c r="CJ534" s="9"/>
      <c r="CK534" s="9"/>
      <c r="CL534" s="9"/>
      <c r="CM534" s="9"/>
    </row>
    <row r="535" spans="6:91">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c r="AI535" s="9"/>
      <c r="AJ535" s="9"/>
      <c r="AK535" s="9"/>
      <c r="AL535" s="9"/>
      <c r="AM535" s="9"/>
      <c r="AN535" s="9"/>
      <c r="AO535" s="9"/>
      <c r="AP535" s="9"/>
      <c r="AQ535" s="9"/>
      <c r="AR535" s="9"/>
      <c r="AS535" s="9"/>
      <c r="AT535" s="9"/>
      <c r="AU535" s="9"/>
      <c r="AV535" s="9"/>
      <c r="AW535" s="9"/>
      <c r="AX535" s="9"/>
      <c r="AY535" s="9"/>
      <c r="AZ535" s="9"/>
      <c r="BA535" s="9"/>
      <c r="BB535" s="9"/>
      <c r="BC535" s="9"/>
      <c r="BD535" s="9"/>
      <c r="BE535" s="9"/>
      <c r="BF535" s="9"/>
      <c r="BG535" s="9"/>
      <c r="BH535" s="9"/>
      <c r="BI535" s="9"/>
      <c r="BJ535" s="9"/>
      <c r="BK535" s="9"/>
      <c r="BL535" s="9"/>
      <c r="BM535" s="9"/>
      <c r="BN535" s="9"/>
      <c r="BO535" s="9"/>
      <c r="BP535" s="9"/>
      <c r="BQ535" s="9"/>
      <c r="BR535" s="9"/>
      <c r="BS535" s="9"/>
      <c r="BT535" s="9"/>
      <c r="BU535" s="9"/>
      <c r="BV535" s="9"/>
      <c r="BW535" s="9"/>
      <c r="BX535" s="9"/>
      <c r="BY535" s="9"/>
      <c r="BZ535" s="9"/>
      <c r="CA535" s="9"/>
      <c r="CB535" s="9"/>
      <c r="CC535" s="9"/>
      <c r="CD535" s="9"/>
      <c r="CE535" s="9"/>
      <c r="CF535" s="9"/>
      <c r="CG535" s="9"/>
      <c r="CH535" s="9"/>
      <c r="CI535" s="9"/>
      <c r="CJ535" s="9"/>
      <c r="CK535" s="9"/>
      <c r="CL535" s="9"/>
      <c r="CM535" s="9"/>
    </row>
    <row r="536" spans="6:91">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c r="AI536" s="9"/>
      <c r="AJ536" s="9"/>
      <c r="AK536" s="9"/>
      <c r="AL536" s="9"/>
      <c r="AM536" s="9"/>
      <c r="AN536" s="9"/>
      <c r="AO536" s="9"/>
      <c r="AP536" s="9"/>
      <c r="AQ536" s="9"/>
      <c r="AR536" s="9"/>
      <c r="AS536" s="9"/>
      <c r="AT536" s="9"/>
      <c r="AU536" s="9"/>
      <c r="AV536" s="9"/>
      <c r="AW536" s="9"/>
      <c r="AX536" s="9"/>
      <c r="AY536" s="9"/>
      <c r="AZ536" s="9"/>
      <c r="BA536" s="9"/>
      <c r="BB536" s="9"/>
      <c r="BC536" s="9"/>
      <c r="BD536" s="9"/>
      <c r="BE536" s="9"/>
      <c r="BF536" s="9"/>
      <c r="BG536" s="9"/>
      <c r="BH536" s="9"/>
      <c r="BI536" s="9"/>
      <c r="BJ536" s="9"/>
      <c r="BK536" s="9"/>
      <c r="BL536" s="9"/>
      <c r="BM536" s="9"/>
      <c r="BN536" s="9"/>
      <c r="BO536" s="9"/>
      <c r="BP536" s="9"/>
      <c r="BQ536" s="9"/>
      <c r="BR536" s="9"/>
      <c r="BS536" s="9"/>
      <c r="BT536" s="9"/>
      <c r="BU536" s="9"/>
      <c r="BV536" s="9"/>
      <c r="BW536" s="9"/>
      <c r="BX536" s="9"/>
      <c r="BY536" s="9"/>
      <c r="BZ536" s="9"/>
      <c r="CA536" s="9"/>
      <c r="CB536" s="9"/>
      <c r="CC536" s="9"/>
      <c r="CD536" s="9"/>
      <c r="CE536" s="9"/>
      <c r="CF536" s="9"/>
      <c r="CG536" s="9"/>
      <c r="CH536" s="9"/>
      <c r="CI536" s="9"/>
      <c r="CJ536" s="9"/>
      <c r="CK536" s="9"/>
      <c r="CL536" s="9"/>
      <c r="CM536" s="9"/>
    </row>
    <row r="537" spans="6:91">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c r="AJ537" s="9"/>
      <c r="AK537" s="9"/>
      <c r="AL537" s="9"/>
      <c r="AM537" s="9"/>
      <c r="AN537" s="9"/>
      <c r="AO537" s="9"/>
      <c r="AP537" s="9"/>
      <c r="AQ537" s="9"/>
      <c r="AR537" s="9"/>
      <c r="AS537" s="9"/>
      <c r="AT537" s="9"/>
      <c r="AU537" s="9"/>
      <c r="AV537" s="9"/>
      <c r="AW537" s="9"/>
      <c r="AX537" s="9"/>
      <c r="AY537" s="9"/>
      <c r="AZ537" s="9"/>
      <c r="BA537" s="9"/>
      <c r="BB537" s="9"/>
      <c r="BC537" s="9"/>
      <c r="BD537" s="9"/>
      <c r="BE537" s="9"/>
      <c r="BF537" s="9"/>
      <c r="BG537" s="9"/>
      <c r="BH537" s="9"/>
      <c r="BI537" s="9"/>
      <c r="BJ537" s="9"/>
      <c r="BK537" s="9"/>
      <c r="BL537" s="9"/>
      <c r="BM537" s="9"/>
      <c r="BN537" s="9"/>
      <c r="BO537" s="9"/>
      <c r="BP537" s="9"/>
      <c r="BQ537" s="9"/>
      <c r="BR537" s="9"/>
      <c r="BS537" s="9"/>
      <c r="BT537" s="9"/>
      <c r="BU537" s="9"/>
      <c r="BV537" s="9"/>
      <c r="BW537" s="9"/>
      <c r="BX537" s="9"/>
      <c r="BY537" s="9"/>
      <c r="BZ537" s="9"/>
      <c r="CA537" s="9"/>
      <c r="CB537" s="9"/>
      <c r="CC537" s="9"/>
      <c r="CD537" s="9"/>
      <c r="CE537" s="9"/>
      <c r="CF537" s="9"/>
      <c r="CG537" s="9"/>
      <c r="CH537" s="9"/>
      <c r="CI537" s="9"/>
      <c r="CJ537" s="9"/>
      <c r="CK537" s="9"/>
      <c r="CL537" s="9"/>
      <c r="CM537" s="9"/>
    </row>
    <row r="538" spans="6:91">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c r="AJ538" s="9"/>
      <c r="AK538" s="9"/>
      <c r="AL538" s="9"/>
      <c r="AM538" s="9"/>
      <c r="AN538" s="9"/>
      <c r="AO538" s="9"/>
      <c r="AP538" s="9"/>
      <c r="AQ538" s="9"/>
      <c r="AR538" s="9"/>
      <c r="AS538" s="9"/>
      <c r="AT538" s="9"/>
      <c r="AU538" s="9"/>
      <c r="AV538" s="9"/>
      <c r="AW538" s="9"/>
      <c r="AX538" s="9"/>
      <c r="AY538" s="9"/>
      <c r="AZ538" s="9"/>
      <c r="BA538" s="9"/>
      <c r="BB538" s="9"/>
      <c r="BC538" s="9"/>
      <c r="BD538" s="9"/>
      <c r="BE538" s="9"/>
      <c r="BF538" s="9"/>
      <c r="BG538" s="9"/>
      <c r="BH538" s="9"/>
      <c r="BI538" s="9"/>
      <c r="BJ538" s="9"/>
      <c r="BK538" s="9"/>
      <c r="BL538" s="9"/>
      <c r="BM538" s="9"/>
      <c r="BN538" s="9"/>
      <c r="BO538" s="9"/>
      <c r="BP538" s="9"/>
      <c r="BQ538" s="9"/>
      <c r="BR538" s="9"/>
      <c r="BS538" s="9"/>
      <c r="BT538" s="9"/>
      <c r="BU538" s="9"/>
      <c r="BV538" s="9"/>
      <c r="BW538" s="9"/>
      <c r="BX538" s="9"/>
      <c r="BY538" s="9"/>
      <c r="BZ538" s="9"/>
      <c r="CA538" s="9"/>
      <c r="CB538" s="9"/>
      <c r="CC538" s="9"/>
      <c r="CD538" s="9"/>
      <c r="CE538" s="9"/>
      <c r="CF538" s="9"/>
      <c r="CG538" s="9"/>
      <c r="CH538" s="9"/>
      <c r="CI538" s="9"/>
      <c r="CJ538" s="9"/>
      <c r="CK538" s="9"/>
      <c r="CL538" s="9"/>
      <c r="CM538" s="9"/>
    </row>
    <row r="539" spans="6:91">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c r="AJ539" s="9"/>
      <c r="AK539" s="9"/>
      <c r="AL539" s="9"/>
      <c r="AM539" s="9"/>
      <c r="AN539" s="9"/>
      <c r="AO539" s="9"/>
      <c r="AP539" s="9"/>
      <c r="AQ539" s="9"/>
      <c r="AR539" s="9"/>
      <c r="AS539" s="9"/>
      <c r="AT539" s="9"/>
      <c r="AU539" s="9"/>
      <c r="AV539" s="9"/>
      <c r="AW539" s="9"/>
      <c r="AX539" s="9"/>
      <c r="AY539" s="9"/>
      <c r="AZ539" s="9"/>
      <c r="BA539" s="9"/>
      <c r="BB539" s="9"/>
      <c r="BC539" s="9"/>
      <c r="BD539" s="9"/>
      <c r="BE539" s="9"/>
      <c r="BF539" s="9"/>
      <c r="BG539" s="9"/>
      <c r="BH539" s="9"/>
      <c r="BI539" s="9"/>
      <c r="BJ539" s="9"/>
      <c r="BK539" s="9"/>
      <c r="BL539" s="9"/>
      <c r="BM539" s="9"/>
      <c r="BN539" s="9"/>
      <c r="BO539" s="9"/>
      <c r="BP539" s="9"/>
      <c r="BQ539" s="9"/>
      <c r="BR539" s="9"/>
      <c r="BS539" s="9"/>
      <c r="BT539" s="9"/>
      <c r="BU539" s="9"/>
      <c r="BV539" s="9"/>
      <c r="BW539" s="9"/>
      <c r="BX539" s="9"/>
      <c r="BY539" s="9"/>
      <c r="BZ539" s="9"/>
      <c r="CA539" s="9"/>
      <c r="CB539" s="9"/>
      <c r="CC539" s="9"/>
      <c r="CD539" s="9"/>
      <c r="CE539" s="9"/>
      <c r="CF539" s="9"/>
      <c r="CG539" s="9"/>
      <c r="CH539" s="9"/>
      <c r="CI539" s="9"/>
      <c r="CJ539" s="9"/>
      <c r="CK539" s="9"/>
      <c r="CL539" s="9"/>
      <c r="CM539" s="9"/>
    </row>
    <row r="540" spans="6:91">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c r="AJ540" s="9"/>
      <c r="AK540" s="9"/>
      <c r="AL540" s="9"/>
      <c r="AM540" s="9"/>
      <c r="AN540" s="9"/>
      <c r="AO540" s="9"/>
      <c r="AP540" s="9"/>
      <c r="AQ540" s="9"/>
      <c r="AR540" s="9"/>
      <c r="AS540" s="9"/>
      <c r="AT540" s="9"/>
      <c r="AU540" s="9"/>
      <c r="AV540" s="9"/>
      <c r="AW540" s="9"/>
      <c r="AX540" s="9"/>
      <c r="AY540" s="9"/>
      <c r="AZ540" s="9"/>
      <c r="BA540" s="9"/>
      <c r="BB540" s="9"/>
      <c r="BC540" s="9"/>
      <c r="BD540" s="9"/>
      <c r="BE540" s="9"/>
      <c r="BF540" s="9"/>
      <c r="BG540" s="9"/>
      <c r="BH540" s="9"/>
      <c r="BI540" s="9"/>
      <c r="BJ540" s="9"/>
      <c r="BK540" s="9"/>
      <c r="BL540" s="9"/>
      <c r="BM540" s="9"/>
      <c r="BN540" s="9"/>
      <c r="BO540" s="9"/>
      <c r="BP540" s="9"/>
      <c r="BQ540" s="9"/>
      <c r="BR540" s="9"/>
      <c r="BS540" s="9"/>
      <c r="BT540" s="9"/>
      <c r="BU540" s="9"/>
      <c r="BV540" s="9"/>
      <c r="BW540" s="9"/>
      <c r="BX540" s="9"/>
      <c r="BY540" s="9"/>
      <c r="BZ540" s="9"/>
      <c r="CA540" s="9"/>
      <c r="CB540" s="9"/>
      <c r="CC540" s="9"/>
      <c r="CD540" s="9"/>
      <c r="CE540" s="9"/>
      <c r="CF540" s="9"/>
      <c r="CG540" s="9"/>
      <c r="CH540" s="9"/>
      <c r="CI540" s="9"/>
      <c r="CJ540" s="9"/>
      <c r="CK540" s="9"/>
      <c r="CL540" s="9"/>
      <c r="CM540" s="9"/>
    </row>
    <row r="541" spans="6:91">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c r="AI541" s="9"/>
      <c r="AJ541" s="9"/>
      <c r="AK541" s="9"/>
      <c r="AL541" s="9"/>
      <c r="AM541" s="9"/>
      <c r="AN541" s="9"/>
      <c r="AO541" s="9"/>
      <c r="AP541" s="9"/>
      <c r="AQ541" s="9"/>
      <c r="AR541" s="9"/>
      <c r="AS541" s="9"/>
      <c r="AT541" s="9"/>
      <c r="AU541" s="9"/>
      <c r="AV541" s="9"/>
      <c r="AW541" s="9"/>
      <c r="AX541" s="9"/>
      <c r="AY541" s="9"/>
      <c r="AZ541" s="9"/>
      <c r="BA541" s="9"/>
      <c r="BB541" s="9"/>
      <c r="BC541" s="9"/>
      <c r="BD541" s="9"/>
      <c r="BE541" s="9"/>
      <c r="BF541" s="9"/>
      <c r="BG541" s="9"/>
      <c r="BH541" s="9"/>
      <c r="BI541" s="9"/>
      <c r="BJ541" s="9"/>
      <c r="BK541" s="9"/>
      <c r="BL541" s="9"/>
      <c r="BM541" s="9"/>
      <c r="BN541" s="9"/>
      <c r="BO541" s="9"/>
      <c r="BP541" s="9"/>
      <c r="BQ541" s="9"/>
      <c r="BR541" s="9"/>
      <c r="BS541" s="9"/>
      <c r="BT541" s="9"/>
      <c r="BU541" s="9"/>
      <c r="BV541" s="9"/>
      <c r="BW541" s="9"/>
      <c r="BX541" s="9"/>
      <c r="BY541" s="9"/>
      <c r="BZ541" s="9"/>
      <c r="CA541" s="9"/>
      <c r="CB541" s="9"/>
      <c r="CC541" s="9"/>
      <c r="CD541" s="9"/>
      <c r="CE541" s="9"/>
      <c r="CF541" s="9"/>
      <c r="CG541" s="9"/>
      <c r="CH541" s="9"/>
      <c r="CI541" s="9"/>
      <c r="CJ541" s="9"/>
      <c r="CK541" s="9"/>
      <c r="CL541" s="9"/>
      <c r="CM541" s="9"/>
    </row>
    <row r="542" spans="6:91">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c r="AI542" s="9"/>
      <c r="AJ542" s="9"/>
      <c r="AK542" s="9"/>
      <c r="AL542" s="9"/>
      <c r="AM542" s="9"/>
      <c r="AN542" s="9"/>
      <c r="AO542" s="9"/>
      <c r="AP542" s="9"/>
      <c r="AQ542" s="9"/>
      <c r="AR542" s="9"/>
      <c r="AS542" s="9"/>
      <c r="AT542" s="9"/>
      <c r="AU542" s="9"/>
      <c r="AV542" s="9"/>
      <c r="AW542" s="9"/>
      <c r="AX542" s="9"/>
      <c r="AY542" s="9"/>
      <c r="AZ542" s="9"/>
      <c r="BA542" s="9"/>
      <c r="BB542" s="9"/>
      <c r="BC542" s="9"/>
      <c r="BD542" s="9"/>
      <c r="BE542" s="9"/>
      <c r="BF542" s="9"/>
      <c r="BG542" s="9"/>
      <c r="BH542" s="9"/>
      <c r="BI542" s="9"/>
      <c r="BJ542" s="9"/>
      <c r="BK542" s="9"/>
      <c r="BL542" s="9"/>
      <c r="BM542" s="9"/>
      <c r="BN542" s="9"/>
      <c r="BO542" s="9"/>
      <c r="BP542" s="9"/>
      <c r="BQ542" s="9"/>
      <c r="BR542" s="9"/>
      <c r="BS542" s="9"/>
      <c r="BT542" s="9"/>
      <c r="BU542" s="9"/>
      <c r="BV542" s="9"/>
      <c r="BW542" s="9"/>
      <c r="BX542" s="9"/>
      <c r="BY542" s="9"/>
      <c r="BZ542" s="9"/>
      <c r="CA542" s="9"/>
      <c r="CB542" s="9"/>
      <c r="CC542" s="9"/>
      <c r="CD542" s="9"/>
      <c r="CE542" s="9"/>
      <c r="CF542" s="9"/>
      <c r="CG542" s="9"/>
      <c r="CH542" s="9"/>
      <c r="CI542" s="9"/>
      <c r="CJ542" s="9"/>
      <c r="CK542" s="9"/>
      <c r="CL542" s="9"/>
      <c r="CM542" s="9"/>
    </row>
    <row r="543" spans="6:91">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c r="AI543" s="9"/>
      <c r="AJ543" s="9"/>
      <c r="AK543" s="9"/>
      <c r="AL543" s="9"/>
      <c r="AM543" s="9"/>
      <c r="AN543" s="9"/>
      <c r="AO543" s="9"/>
      <c r="AP543" s="9"/>
      <c r="AQ543" s="9"/>
      <c r="AR543" s="9"/>
      <c r="AS543" s="9"/>
      <c r="AT543" s="9"/>
      <c r="AU543" s="9"/>
      <c r="AV543" s="9"/>
      <c r="AW543" s="9"/>
      <c r="AX543" s="9"/>
      <c r="AY543" s="9"/>
      <c r="AZ543" s="9"/>
      <c r="BA543" s="9"/>
      <c r="BB543" s="9"/>
      <c r="BC543" s="9"/>
      <c r="BD543" s="9"/>
      <c r="BE543" s="9"/>
      <c r="BF543" s="9"/>
      <c r="BG543" s="9"/>
      <c r="BH543" s="9"/>
      <c r="BI543" s="9"/>
      <c r="BJ543" s="9"/>
      <c r="BK543" s="9"/>
      <c r="BL543" s="9"/>
      <c r="BM543" s="9"/>
      <c r="BN543" s="9"/>
      <c r="BO543" s="9"/>
      <c r="BP543" s="9"/>
      <c r="BQ543" s="9"/>
      <c r="BR543" s="9"/>
      <c r="BS543" s="9"/>
      <c r="BT543" s="9"/>
      <c r="BU543" s="9"/>
      <c r="BV543" s="9"/>
      <c r="BW543" s="9"/>
      <c r="BX543" s="9"/>
      <c r="BY543" s="9"/>
      <c r="BZ543" s="9"/>
      <c r="CA543" s="9"/>
      <c r="CB543" s="9"/>
      <c r="CC543" s="9"/>
      <c r="CD543" s="9"/>
      <c r="CE543" s="9"/>
      <c r="CF543" s="9"/>
      <c r="CG543" s="9"/>
      <c r="CH543" s="9"/>
      <c r="CI543" s="9"/>
      <c r="CJ543" s="9"/>
      <c r="CK543" s="9"/>
      <c r="CL543" s="9"/>
      <c r="CM543" s="9"/>
    </row>
    <row r="544" spans="6:91">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c r="AI544" s="9"/>
      <c r="AJ544" s="9"/>
      <c r="AK544" s="9"/>
      <c r="AL544" s="9"/>
      <c r="AM544" s="9"/>
      <c r="AN544" s="9"/>
      <c r="AO544" s="9"/>
      <c r="AP544" s="9"/>
      <c r="AQ544" s="9"/>
      <c r="AR544" s="9"/>
      <c r="AS544" s="9"/>
      <c r="AT544" s="9"/>
      <c r="AU544" s="9"/>
      <c r="AV544" s="9"/>
      <c r="AW544" s="9"/>
      <c r="AX544" s="9"/>
      <c r="AY544" s="9"/>
      <c r="AZ544" s="9"/>
      <c r="BA544" s="9"/>
      <c r="BB544" s="9"/>
      <c r="BC544" s="9"/>
      <c r="BD544" s="9"/>
      <c r="BE544" s="9"/>
      <c r="BF544" s="9"/>
      <c r="BG544" s="9"/>
      <c r="BH544" s="9"/>
      <c r="BI544" s="9"/>
      <c r="BJ544" s="9"/>
      <c r="BK544" s="9"/>
      <c r="BL544" s="9"/>
      <c r="BM544" s="9"/>
      <c r="BN544" s="9"/>
      <c r="BO544" s="9"/>
      <c r="BP544" s="9"/>
      <c r="BQ544" s="9"/>
      <c r="BR544" s="9"/>
      <c r="BS544" s="9"/>
      <c r="BT544" s="9"/>
      <c r="BU544" s="9"/>
      <c r="BV544" s="9"/>
      <c r="BW544" s="9"/>
      <c r="BX544" s="9"/>
      <c r="BY544" s="9"/>
      <c r="BZ544" s="9"/>
      <c r="CA544" s="9"/>
      <c r="CB544" s="9"/>
      <c r="CC544" s="9"/>
      <c r="CD544" s="9"/>
      <c r="CE544" s="9"/>
      <c r="CF544" s="9"/>
      <c r="CG544" s="9"/>
      <c r="CH544" s="9"/>
      <c r="CI544" s="9"/>
      <c r="CJ544" s="9"/>
      <c r="CK544" s="9"/>
      <c r="CL544" s="9"/>
      <c r="CM544" s="9"/>
    </row>
    <row r="545" spans="6:91">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c r="AI545" s="9"/>
      <c r="AJ545" s="9"/>
      <c r="AK545" s="9"/>
      <c r="AL545" s="9"/>
      <c r="AM545" s="9"/>
      <c r="AN545" s="9"/>
      <c r="AO545" s="9"/>
      <c r="AP545" s="9"/>
      <c r="AQ545" s="9"/>
      <c r="AR545" s="9"/>
      <c r="AS545" s="9"/>
      <c r="AT545" s="9"/>
      <c r="AU545" s="9"/>
      <c r="AV545" s="9"/>
      <c r="AW545" s="9"/>
      <c r="AX545" s="9"/>
      <c r="AY545" s="9"/>
      <c r="AZ545" s="9"/>
      <c r="BA545" s="9"/>
      <c r="BB545" s="9"/>
      <c r="BC545" s="9"/>
      <c r="BD545" s="9"/>
      <c r="BE545" s="9"/>
      <c r="BF545" s="9"/>
      <c r="BG545" s="9"/>
      <c r="BH545" s="9"/>
      <c r="BI545" s="9"/>
      <c r="BJ545" s="9"/>
      <c r="BK545" s="9"/>
      <c r="BL545" s="9"/>
      <c r="BM545" s="9"/>
      <c r="BN545" s="9"/>
      <c r="BO545" s="9"/>
      <c r="BP545" s="9"/>
      <c r="BQ545" s="9"/>
      <c r="BR545" s="9"/>
      <c r="BS545" s="9"/>
      <c r="BT545" s="9"/>
      <c r="BU545" s="9"/>
      <c r="BV545" s="9"/>
      <c r="BW545" s="9"/>
      <c r="BX545" s="9"/>
      <c r="BY545" s="9"/>
      <c r="BZ545" s="9"/>
      <c r="CA545" s="9"/>
      <c r="CB545" s="9"/>
      <c r="CC545" s="9"/>
      <c r="CD545" s="9"/>
      <c r="CE545" s="9"/>
      <c r="CF545" s="9"/>
      <c r="CG545" s="9"/>
      <c r="CH545" s="9"/>
      <c r="CI545" s="9"/>
      <c r="CJ545" s="9"/>
      <c r="CK545" s="9"/>
      <c r="CL545" s="9"/>
      <c r="CM545" s="9"/>
    </row>
    <row r="546" spans="6:91">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c r="AI546" s="9"/>
      <c r="AJ546" s="9"/>
      <c r="AK546" s="9"/>
      <c r="AL546" s="9"/>
      <c r="AM546" s="9"/>
      <c r="AN546" s="9"/>
      <c r="AO546" s="9"/>
      <c r="AP546" s="9"/>
      <c r="AQ546" s="9"/>
      <c r="AR546" s="9"/>
      <c r="AS546" s="9"/>
      <c r="AT546" s="9"/>
      <c r="AU546" s="9"/>
      <c r="AV546" s="9"/>
      <c r="AW546" s="9"/>
      <c r="AX546" s="9"/>
      <c r="AY546" s="9"/>
      <c r="AZ546" s="9"/>
      <c r="BA546" s="9"/>
      <c r="BB546" s="9"/>
      <c r="BC546" s="9"/>
      <c r="BD546" s="9"/>
      <c r="BE546" s="9"/>
      <c r="BF546" s="9"/>
      <c r="BG546" s="9"/>
      <c r="BH546" s="9"/>
      <c r="BI546" s="9"/>
      <c r="BJ546" s="9"/>
      <c r="BK546" s="9"/>
      <c r="BL546" s="9"/>
      <c r="BM546" s="9"/>
      <c r="BN546" s="9"/>
      <c r="BO546" s="9"/>
      <c r="BP546" s="9"/>
      <c r="BQ546" s="9"/>
      <c r="BR546" s="9"/>
      <c r="BS546" s="9"/>
      <c r="BT546" s="9"/>
      <c r="BU546" s="9"/>
      <c r="BV546" s="9"/>
      <c r="BW546" s="9"/>
      <c r="BX546" s="9"/>
      <c r="BY546" s="9"/>
      <c r="BZ546" s="9"/>
      <c r="CA546" s="9"/>
      <c r="CB546" s="9"/>
      <c r="CC546" s="9"/>
      <c r="CD546" s="9"/>
      <c r="CE546" s="9"/>
      <c r="CF546" s="9"/>
      <c r="CG546" s="9"/>
      <c r="CH546" s="9"/>
      <c r="CI546" s="9"/>
      <c r="CJ546" s="9"/>
      <c r="CK546" s="9"/>
      <c r="CL546" s="9"/>
      <c r="CM546" s="9"/>
    </row>
    <row r="547" spans="6:91">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c r="AI547" s="9"/>
      <c r="AJ547" s="9"/>
      <c r="AK547" s="9"/>
      <c r="AL547" s="9"/>
      <c r="AM547" s="9"/>
      <c r="AN547" s="9"/>
      <c r="AO547" s="9"/>
      <c r="AP547" s="9"/>
      <c r="AQ547" s="9"/>
      <c r="AR547" s="9"/>
      <c r="AS547" s="9"/>
      <c r="AT547" s="9"/>
      <c r="AU547" s="9"/>
      <c r="AV547" s="9"/>
      <c r="AW547" s="9"/>
      <c r="AX547" s="9"/>
      <c r="AY547" s="9"/>
      <c r="AZ547" s="9"/>
      <c r="BA547" s="9"/>
      <c r="BB547" s="9"/>
      <c r="BC547" s="9"/>
      <c r="BD547" s="9"/>
      <c r="BE547" s="9"/>
      <c r="BF547" s="9"/>
      <c r="BG547" s="9"/>
      <c r="BH547" s="9"/>
      <c r="BI547" s="9"/>
      <c r="BJ547" s="9"/>
      <c r="BK547" s="9"/>
      <c r="BL547" s="9"/>
      <c r="BM547" s="9"/>
      <c r="BN547" s="9"/>
      <c r="BO547" s="9"/>
      <c r="BP547" s="9"/>
      <c r="BQ547" s="9"/>
      <c r="BR547" s="9"/>
      <c r="BS547" s="9"/>
      <c r="BT547" s="9"/>
      <c r="BU547" s="9"/>
      <c r="BV547" s="9"/>
      <c r="BW547" s="9"/>
      <c r="BX547" s="9"/>
      <c r="BY547" s="9"/>
      <c r="BZ547" s="9"/>
      <c r="CA547" s="9"/>
      <c r="CB547" s="9"/>
      <c r="CC547" s="9"/>
      <c r="CD547" s="9"/>
      <c r="CE547" s="9"/>
      <c r="CF547" s="9"/>
      <c r="CG547" s="9"/>
      <c r="CH547" s="9"/>
      <c r="CI547" s="9"/>
      <c r="CJ547" s="9"/>
      <c r="CK547" s="9"/>
      <c r="CL547" s="9"/>
      <c r="CM547" s="9"/>
    </row>
    <row r="548" spans="6:91">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c r="AI548" s="9"/>
      <c r="AJ548" s="9"/>
      <c r="AK548" s="9"/>
      <c r="AL548" s="9"/>
      <c r="AM548" s="9"/>
      <c r="AN548" s="9"/>
      <c r="AO548" s="9"/>
      <c r="AP548" s="9"/>
      <c r="AQ548" s="9"/>
      <c r="AR548" s="9"/>
      <c r="AS548" s="9"/>
      <c r="AT548" s="9"/>
      <c r="AU548" s="9"/>
      <c r="AV548" s="9"/>
      <c r="AW548" s="9"/>
      <c r="AX548" s="9"/>
      <c r="AY548" s="9"/>
      <c r="AZ548" s="9"/>
      <c r="BA548" s="9"/>
      <c r="BB548" s="9"/>
      <c r="BC548" s="9"/>
      <c r="BD548" s="9"/>
      <c r="BE548" s="9"/>
      <c r="BF548" s="9"/>
      <c r="BG548" s="9"/>
      <c r="BH548" s="9"/>
      <c r="BI548" s="9"/>
      <c r="BJ548" s="9"/>
      <c r="BK548" s="9"/>
      <c r="BL548" s="9"/>
      <c r="BM548" s="9"/>
      <c r="BN548" s="9"/>
      <c r="BO548" s="9"/>
      <c r="BP548" s="9"/>
      <c r="BQ548" s="9"/>
      <c r="BR548" s="9"/>
      <c r="BS548" s="9"/>
      <c r="BT548" s="9"/>
      <c r="BU548" s="9"/>
      <c r="BV548" s="9"/>
      <c r="BW548" s="9"/>
      <c r="BX548" s="9"/>
      <c r="BY548" s="9"/>
      <c r="BZ548" s="9"/>
      <c r="CA548" s="9"/>
      <c r="CB548" s="9"/>
      <c r="CC548" s="9"/>
      <c r="CD548" s="9"/>
      <c r="CE548" s="9"/>
      <c r="CF548" s="9"/>
      <c r="CG548" s="9"/>
      <c r="CH548" s="9"/>
      <c r="CI548" s="9"/>
      <c r="CJ548" s="9"/>
      <c r="CK548" s="9"/>
      <c r="CL548" s="9"/>
      <c r="CM548" s="9"/>
    </row>
    <row r="549" spans="6:91">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c r="AI549" s="9"/>
      <c r="AJ549" s="9"/>
      <c r="AK549" s="9"/>
      <c r="AL549" s="9"/>
      <c r="AM549" s="9"/>
      <c r="AN549" s="9"/>
      <c r="AO549" s="9"/>
      <c r="AP549" s="9"/>
      <c r="AQ549" s="9"/>
      <c r="AR549" s="9"/>
      <c r="AS549" s="9"/>
      <c r="AT549" s="9"/>
      <c r="AU549" s="9"/>
      <c r="AV549" s="9"/>
      <c r="AW549" s="9"/>
      <c r="AX549" s="9"/>
      <c r="AY549" s="9"/>
      <c r="AZ549" s="9"/>
      <c r="BA549" s="9"/>
      <c r="BB549" s="9"/>
      <c r="BC549" s="9"/>
      <c r="BD549" s="9"/>
      <c r="BE549" s="9"/>
      <c r="BF549" s="9"/>
      <c r="BG549" s="9"/>
      <c r="BH549" s="9"/>
      <c r="BI549" s="9"/>
      <c r="BJ549" s="9"/>
      <c r="BK549" s="9"/>
      <c r="BL549" s="9"/>
      <c r="BM549" s="9"/>
      <c r="BN549" s="9"/>
      <c r="BO549" s="9"/>
      <c r="BP549" s="9"/>
      <c r="BQ549" s="9"/>
      <c r="BR549" s="9"/>
      <c r="BS549" s="9"/>
      <c r="BT549" s="9"/>
      <c r="BU549" s="9"/>
      <c r="BV549" s="9"/>
      <c r="BW549" s="9"/>
      <c r="BX549" s="9"/>
      <c r="BY549" s="9"/>
      <c r="BZ549" s="9"/>
      <c r="CA549" s="9"/>
      <c r="CB549" s="9"/>
      <c r="CC549" s="9"/>
      <c r="CD549" s="9"/>
      <c r="CE549" s="9"/>
      <c r="CF549" s="9"/>
      <c r="CG549" s="9"/>
      <c r="CH549" s="9"/>
      <c r="CI549" s="9"/>
      <c r="CJ549" s="9"/>
      <c r="CK549" s="9"/>
      <c r="CL549" s="9"/>
      <c r="CM549" s="9"/>
    </row>
    <row r="550" spans="6:91">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c r="AI550" s="9"/>
      <c r="AJ550" s="9"/>
      <c r="AK550" s="9"/>
      <c r="AL550" s="9"/>
      <c r="AM550" s="9"/>
      <c r="AN550" s="9"/>
      <c r="AO550" s="9"/>
      <c r="AP550" s="9"/>
      <c r="AQ550" s="9"/>
      <c r="AR550" s="9"/>
      <c r="AS550" s="9"/>
      <c r="AT550" s="9"/>
      <c r="AU550" s="9"/>
      <c r="AV550" s="9"/>
      <c r="AW550" s="9"/>
      <c r="AX550" s="9"/>
      <c r="AY550" s="9"/>
      <c r="AZ550" s="9"/>
      <c r="BA550" s="9"/>
      <c r="BB550" s="9"/>
      <c r="BC550" s="9"/>
      <c r="BD550" s="9"/>
      <c r="BE550" s="9"/>
      <c r="BF550" s="9"/>
      <c r="BG550" s="9"/>
      <c r="BH550" s="9"/>
      <c r="BI550" s="9"/>
      <c r="BJ550" s="9"/>
      <c r="BK550" s="9"/>
      <c r="BL550" s="9"/>
      <c r="BM550" s="9"/>
      <c r="BN550" s="9"/>
      <c r="BO550" s="9"/>
      <c r="BP550" s="9"/>
      <c r="BQ550" s="9"/>
      <c r="BR550" s="9"/>
      <c r="BS550" s="9"/>
      <c r="BT550" s="9"/>
      <c r="BU550" s="9"/>
      <c r="BV550" s="9"/>
      <c r="BW550" s="9"/>
      <c r="BX550" s="9"/>
      <c r="BY550" s="9"/>
      <c r="BZ550" s="9"/>
      <c r="CA550" s="9"/>
      <c r="CB550" s="9"/>
      <c r="CC550" s="9"/>
      <c r="CD550" s="9"/>
      <c r="CE550" s="9"/>
      <c r="CF550" s="9"/>
      <c r="CG550" s="9"/>
      <c r="CH550" s="9"/>
      <c r="CI550" s="9"/>
      <c r="CJ550" s="9"/>
      <c r="CK550" s="9"/>
      <c r="CL550" s="9"/>
      <c r="CM550" s="9"/>
    </row>
    <row r="551" spans="6:91">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c r="AI551" s="9"/>
      <c r="AJ551" s="9"/>
      <c r="AK551" s="9"/>
      <c r="AL551" s="9"/>
      <c r="AM551" s="9"/>
      <c r="AN551" s="9"/>
      <c r="AO551" s="9"/>
      <c r="AP551" s="9"/>
      <c r="AQ551" s="9"/>
      <c r="AR551" s="9"/>
      <c r="AS551" s="9"/>
      <c r="AT551" s="9"/>
      <c r="AU551" s="9"/>
      <c r="AV551" s="9"/>
      <c r="AW551" s="9"/>
      <c r="AX551" s="9"/>
      <c r="AY551" s="9"/>
      <c r="AZ551" s="9"/>
      <c r="BA551" s="9"/>
      <c r="BB551" s="9"/>
      <c r="BC551" s="9"/>
      <c r="BD551" s="9"/>
      <c r="BE551" s="9"/>
      <c r="BF551" s="9"/>
      <c r="BG551" s="9"/>
      <c r="BH551" s="9"/>
      <c r="BI551" s="9"/>
      <c r="BJ551" s="9"/>
      <c r="BK551" s="9"/>
      <c r="BL551" s="9"/>
      <c r="BM551" s="9"/>
      <c r="BN551" s="9"/>
      <c r="BO551" s="9"/>
      <c r="BP551" s="9"/>
      <c r="BQ551" s="9"/>
      <c r="BR551" s="9"/>
      <c r="BS551" s="9"/>
      <c r="BT551" s="9"/>
      <c r="BU551" s="9"/>
      <c r="BV551" s="9"/>
      <c r="BW551" s="9"/>
      <c r="BX551" s="9"/>
      <c r="BY551" s="9"/>
      <c r="BZ551" s="9"/>
      <c r="CA551" s="9"/>
      <c r="CB551" s="9"/>
      <c r="CC551" s="9"/>
      <c r="CD551" s="9"/>
      <c r="CE551" s="9"/>
      <c r="CF551" s="9"/>
      <c r="CG551" s="9"/>
      <c r="CH551" s="9"/>
      <c r="CI551" s="9"/>
      <c r="CJ551" s="9"/>
      <c r="CK551" s="9"/>
      <c r="CL551" s="9"/>
      <c r="CM551" s="9"/>
    </row>
    <row r="552" spans="6:91">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c r="AI552" s="9"/>
      <c r="AJ552" s="9"/>
      <c r="AK552" s="9"/>
      <c r="AL552" s="9"/>
      <c r="AM552" s="9"/>
      <c r="AN552" s="9"/>
      <c r="AO552" s="9"/>
      <c r="AP552" s="9"/>
      <c r="AQ552" s="9"/>
      <c r="AR552" s="9"/>
      <c r="AS552" s="9"/>
      <c r="AT552" s="9"/>
      <c r="AU552" s="9"/>
      <c r="AV552" s="9"/>
      <c r="AW552" s="9"/>
      <c r="AX552" s="9"/>
      <c r="AY552" s="9"/>
      <c r="AZ552" s="9"/>
      <c r="BA552" s="9"/>
      <c r="BB552" s="9"/>
      <c r="BC552" s="9"/>
      <c r="BD552" s="9"/>
      <c r="BE552" s="9"/>
      <c r="BF552" s="9"/>
      <c r="BG552" s="9"/>
      <c r="BH552" s="9"/>
      <c r="BI552" s="9"/>
      <c r="BJ552" s="9"/>
      <c r="BK552" s="9"/>
      <c r="BL552" s="9"/>
      <c r="BM552" s="9"/>
      <c r="BN552" s="9"/>
      <c r="BO552" s="9"/>
      <c r="BP552" s="9"/>
      <c r="BQ552" s="9"/>
      <c r="BR552" s="9"/>
      <c r="BS552" s="9"/>
      <c r="BT552" s="9"/>
      <c r="BU552" s="9"/>
      <c r="BV552" s="9"/>
      <c r="BW552" s="9"/>
      <c r="BX552" s="9"/>
      <c r="BY552" s="9"/>
      <c r="BZ552" s="9"/>
      <c r="CA552" s="9"/>
      <c r="CB552" s="9"/>
      <c r="CC552" s="9"/>
      <c r="CD552" s="9"/>
      <c r="CE552" s="9"/>
      <c r="CF552" s="9"/>
      <c r="CG552" s="9"/>
      <c r="CH552" s="9"/>
      <c r="CI552" s="9"/>
      <c r="CJ552" s="9"/>
      <c r="CK552" s="9"/>
      <c r="CL552" s="9"/>
      <c r="CM552" s="9"/>
    </row>
    <row r="553" spans="6:91">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c r="AI553" s="9"/>
      <c r="AJ553" s="9"/>
      <c r="AK553" s="9"/>
      <c r="AL553" s="9"/>
      <c r="AM553" s="9"/>
      <c r="AN553" s="9"/>
      <c r="AO553" s="9"/>
      <c r="AP553" s="9"/>
      <c r="AQ553" s="9"/>
      <c r="AR553" s="9"/>
      <c r="AS553" s="9"/>
      <c r="AT553" s="9"/>
      <c r="AU553" s="9"/>
      <c r="AV553" s="9"/>
      <c r="AW553" s="9"/>
      <c r="AX553" s="9"/>
      <c r="AY553" s="9"/>
      <c r="AZ553" s="9"/>
      <c r="BA553" s="9"/>
      <c r="BB553" s="9"/>
      <c r="BC553" s="9"/>
      <c r="BD553" s="9"/>
      <c r="BE553" s="9"/>
      <c r="BF553" s="9"/>
      <c r="BG553" s="9"/>
      <c r="BH553" s="9"/>
      <c r="BI553" s="9"/>
      <c r="BJ553" s="9"/>
      <c r="BK553" s="9"/>
      <c r="BL553" s="9"/>
      <c r="BM553" s="9"/>
      <c r="BN553" s="9"/>
      <c r="BO553" s="9"/>
      <c r="BP553" s="9"/>
      <c r="BQ553" s="9"/>
      <c r="BR553" s="9"/>
      <c r="BS553" s="9"/>
      <c r="BT553" s="9"/>
      <c r="BU553" s="9"/>
      <c r="BV553" s="9"/>
      <c r="BW553" s="9"/>
      <c r="BX553" s="9"/>
      <c r="BY553" s="9"/>
      <c r="BZ553" s="9"/>
      <c r="CA553" s="9"/>
      <c r="CB553" s="9"/>
      <c r="CC553" s="9"/>
      <c r="CD553" s="9"/>
      <c r="CE553" s="9"/>
      <c r="CF553" s="9"/>
      <c r="CG553" s="9"/>
      <c r="CH553" s="9"/>
      <c r="CI553" s="9"/>
      <c r="CJ553" s="9"/>
      <c r="CK553" s="9"/>
      <c r="CL553" s="9"/>
      <c r="CM553" s="9"/>
    </row>
    <row r="554" spans="6:91">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c r="AI554" s="9"/>
      <c r="AJ554" s="9"/>
      <c r="AK554" s="9"/>
      <c r="AL554" s="9"/>
      <c r="AM554" s="9"/>
      <c r="AN554" s="9"/>
      <c r="AO554" s="9"/>
      <c r="AP554" s="9"/>
      <c r="AQ554" s="9"/>
      <c r="AR554" s="9"/>
      <c r="AS554" s="9"/>
      <c r="AT554" s="9"/>
      <c r="AU554" s="9"/>
      <c r="AV554" s="9"/>
      <c r="AW554" s="9"/>
      <c r="AX554" s="9"/>
      <c r="AY554" s="9"/>
      <c r="AZ554" s="9"/>
      <c r="BA554" s="9"/>
      <c r="BB554" s="9"/>
      <c r="BC554" s="9"/>
      <c r="BD554" s="9"/>
      <c r="BE554" s="9"/>
      <c r="BF554" s="9"/>
      <c r="BG554" s="9"/>
      <c r="BH554" s="9"/>
      <c r="BI554" s="9"/>
      <c r="BJ554" s="9"/>
      <c r="BK554" s="9"/>
      <c r="BL554" s="9"/>
      <c r="BM554" s="9"/>
      <c r="BN554" s="9"/>
      <c r="BO554" s="9"/>
      <c r="BP554" s="9"/>
      <c r="BQ554" s="9"/>
      <c r="BR554" s="9"/>
      <c r="BS554" s="9"/>
      <c r="BT554" s="9"/>
      <c r="BU554" s="9"/>
      <c r="BV554" s="9"/>
      <c r="BW554" s="9"/>
      <c r="BX554" s="9"/>
      <c r="BY554" s="9"/>
      <c r="BZ554" s="9"/>
      <c r="CA554" s="9"/>
      <c r="CB554" s="9"/>
      <c r="CC554" s="9"/>
      <c r="CD554" s="9"/>
      <c r="CE554" s="9"/>
      <c r="CF554" s="9"/>
      <c r="CG554" s="9"/>
      <c r="CH554" s="9"/>
      <c r="CI554" s="9"/>
      <c r="CJ554" s="9"/>
      <c r="CK554" s="9"/>
      <c r="CL554" s="9"/>
      <c r="CM554" s="9"/>
    </row>
    <row r="555" spans="6:91">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c r="AI555" s="9"/>
      <c r="AJ555" s="9"/>
      <c r="AK555" s="9"/>
      <c r="AL555" s="9"/>
      <c r="AM555" s="9"/>
      <c r="AN555" s="9"/>
      <c r="AO555" s="9"/>
      <c r="AP555" s="9"/>
      <c r="AQ555" s="9"/>
      <c r="AR555" s="9"/>
      <c r="AS555" s="9"/>
      <c r="AT555" s="9"/>
      <c r="AU555" s="9"/>
      <c r="AV555" s="9"/>
      <c r="AW555" s="9"/>
      <c r="AX555" s="9"/>
      <c r="AY555" s="9"/>
      <c r="AZ555" s="9"/>
      <c r="BA555" s="9"/>
      <c r="BB555" s="9"/>
      <c r="BC555" s="9"/>
      <c r="BD555" s="9"/>
      <c r="BE555" s="9"/>
      <c r="BF555" s="9"/>
      <c r="BG555" s="9"/>
      <c r="BH555" s="9"/>
      <c r="BI555" s="9"/>
      <c r="BJ555" s="9"/>
      <c r="BK555" s="9"/>
      <c r="BL555" s="9"/>
      <c r="BM555" s="9"/>
      <c r="BN555" s="9"/>
      <c r="BO555" s="9"/>
      <c r="BP555" s="9"/>
      <c r="BQ555" s="9"/>
      <c r="BR555" s="9"/>
      <c r="BS555" s="9"/>
      <c r="BT555" s="9"/>
      <c r="BU555" s="9"/>
      <c r="BV555" s="9"/>
      <c r="BW555" s="9"/>
      <c r="BX555" s="9"/>
      <c r="BY555" s="9"/>
      <c r="BZ555" s="9"/>
      <c r="CA555" s="9"/>
      <c r="CB555" s="9"/>
      <c r="CC555" s="9"/>
      <c r="CD555" s="9"/>
      <c r="CE555" s="9"/>
      <c r="CF555" s="9"/>
      <c r="CG555" s="9"/>
      <c r="CH555" s="9"/>
      <c r="CI555" s="9"/>
      <c r="CJ555" s="9"/>
      <c r="CK555" s="9"/>
      <c r="CL555" s="9"/>
      <c r="CM555" s="9"/>
    </row>
    <row r="556" spans="6:91">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c r="AI556" s="9"/>
      <c r="AJ556" s="9"/>
      <c r="AK556" s="9"/>
      <c r="AL556" s="9"/>
      <c r="AM556" s="9"/>
      <c r="AN556" s="9"/>
      <c r="AO556" s="9"/>
      <c r="AP556" s="9"/>
      <c r="AQ556" s="9"/>
      <c r="AR556" s="9"/>
      <c r="AS556" s="9"/>
      <c r="AT556" s="9"/>
      <c r="AU556" s="9"/>
      <c r="AV556" s="9"/>
      <c r="AW556" s="9"/>
      <c r="AX556" s="9"/>
      <c r="AY556" s="9"/>
      <c r="AZ556" s="9"/>
      <c r="BA556" s="9"/>
      <c r="BB556" s="9"/>
      <c r="BC556" s="9"/>
      <c r="BD556" s="9"/>
      <c r="BE556" s="9"/>
      <c r="BF556" s="9"/>
      <c r="BG556" s="9"/>
      <c r="BH556" s="9"/>
      <c r="BI556" s="9"/>
      <c r="BJ556" s="9"/>
      <c r="BK556" s="9"/>
      <c r="BL556" s="9"/>
      <c r="BM556" s="9"/>
      <c r="BN556" s="9"/>
      <c r="BO556" s="9"/>
      <c r="BP556" s="9"/>
      <c r="BQ556" s="9"/>
      <c r="BR556" s="9"/>
      <c r="BS556" s="9"/>
      <c r="BT556" s="9"/>
      <c r="BU556" s="9"/>
      <c r="BV556" s="9"/>
      <c r="BW556" s="9"/>
      <c r="BX556" s="9"/>
      <c r="BY556" s="9"/>
      <c r="BZ556" s="9"/>
      <c r="CA556" s="9"/>
      <c r="CB556" s="9"/>
      <c r="CC556" s="9"/>
      <c r="CD556" s="9"/>
      <c r="CE556" s="9"/>
      <c r="CF556" s="9"/>
      <c r="CG556" s="9"/>
      <c r="CH556" s="9"/>
      <c r="CI556" s="9"/>
      <c r="CJ556" s="9"/>
      <c r="CK556" s="9"/>
      <c r="CL556" s="9"/>
      <c r="CM556" s="9"/>
    </row>
    <row r="557" spans="6:91">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c r="AI557" s="9"/>
      <c r="AJ557" s="9"/>
      <c r="AK557" s="9"/>
      <c r="AL557" s="9"/>
      <c r="AM557" s="9"/>
      <c r="AN557" s="9"/>
      <c r="AO557" s="9"/>
      <c r="AP557" s="9"/>
      <c r="AQ557" s="9"/>
      <c r="AR557" s="9"/>
      <c r="AS557" s="9"/>
      <c r="AT557" s="9"/>
      <c r="AU557" s="9"/>
      <c r="AV557" s="9"/>
      <c r="AW557" s="9"/>
      <c r="AX557" s="9"/>
      <c r="AY557" s="9"/>
      <c r="AZ557" s="9"/>
      <c r="BA557" s="9"/>
      <c r="BB557" s="9"/>
      <c r="BC557" s="9"/>
      <c r="BD557" s="9"/>
      <c r="BE557" s="9"/>
      <c r="BF557" s="9"/>
      <c r="BG557" s="9"/>
      <c r="BH557" s="9"/>
      <c r="BI557" s="9"/>
      <c r="BJ557" s="9"/>
      <c r="BK557" s="9"/>
      <c r="BL557" s="9"/>
      <c r="BM557" s="9"/>
      <c r="BN557" s="9"/>
      <c r="BO557" s="9"/>
      <c r="BP557" s="9"/>
      <c r="BQ557" s="9"/>
      <c r="BR557" s="9"/>
      <c r="BS557" s="9"/>
      <c r="BT557" s="9"/>
      <c r="BU557" s="9"/>
      <c r="BV557" s="9"/>
      <c r="BW557" s="9"/>
      <c r="BX557" s="9"/>
      <c r="BY557" s="9"/>
      <c r="BZ557" s="9"/>
      <c r="CA557" s="9"/>
      <c r="CB557" s="9"/>
      <c r="CC557" s="9"/>
      <c r="CD557" s="9"/>
      <c r="CE557" s="9"/>
      <c r="CF557" s="9"/>
      <c r="CG557" s="9"/>
      <c r="CH557" s="9"/>
      <c r="CI557" s="9"/>
      <c r="CJ557" s="9"/>
      <c r="CK557" s="9"/>
      <c r="CL557" s="9"/>
      <c r="CM557" s="9"/>
    </row>
    <row r="558" spans="6:91">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c r="AI558" s="9"/>
      <c r="AJ558" s="9"/>
      <c r="AK558" s="9"/>
      <c r="AL558" s="9"/>
      <c r="AM558" s="9"/>
      <c r="AN558" s="9"/>
      <c r="AO558" s="9"/>
      <c r="AP558" s="9"/>
      <c r="AQ558" s="9"/>
      <c r="AR558" s="9"/>
      <c r="AS558" s="9"/>
      <c r="AT558" s="9"/>
      <c r="AU558" s="9"/>
      <c r="AV558" s="9"/>
      <c r="AW558" s="9"/>
      <c r="AX558" s="9"/>
      <c r="AY558" s="9"/>
      <c r="AZ558" s="9"/>
      <c r="BA558" s="9"/>
      <c r="BB558" s="9"/>
      <c r="BC558" s="9"/>
      <c r="BD558" s="9"/>
      <c r="BE558" s="9"/>
      <c r="BF558" s="9"/>
      <c r="BG558" s="9"/>
      <c r="BH558" s="9"/>
      <c r="BI558" s="9"/>
      <c r="BJ558" s="9"/>
      <c r="BK558" s="9"/>
      <c r="BL558" s="9"/>
      <c r="BM558" s="9"/>
      <c r="BN558" s="9"/>
      <c r="BO558" s="9"/>
      <c r="BP558" s="9"/>
      <c r="BQ558" s="9"/>
      <c r="BR558" s="9"/>
      <c r="BS558" s="9"/>
      <c r="BT558" s="9"/>
      <c r="BU558" s="9"/>
      <c r="BV558" s="9"/>
      <c r="BW558" s="9"/>
      <c r="BX558" s="9"/>
      <c r="BY558" s="9"/>
      <c r="BZ558" s="9"/>
      <c r="CA558" s="9"/>
      <c r="CB558" s="9"/>
      <c r="CC558" s="9"/>
      <c r="CD558" s="9"/>
      <c r="CE558" s="9"/>
      <c r="CF558" s="9"/>
      <c r="CG558" s="9"/>
      <c r="CH558" s="9"/>
      <c r="CI558" s="9"/>
      <c r="CJ558" s="9"/>
      <c r="CK558" s="9"/>
      <c r="CL558" s="9"/>
      <c r="CM558" s="9"/>
    </row>
    <row r="559" spans="6:91">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c r="AI559" s="9"/>
      <c r="AJ559" s="9"/>
      <c r="AK559" s="9"/>
      <c r="AL559" s="9"/>
      <c r="AM559" s="9"/>
      <c r="AN559" s="9"/>
      <c r="AO559" s="9"/>
      <c r="AP559" s="9"/>
      <c r="AQ559" s="9"/>
      <c r="AR559" s="9"/>
      <c r="AS559" s="9"/>
      <c r="AT559" s="9"/>
      <c r="AU559" s="9"/>
      <c r="AV559" s="9"/>
      <c r="AW559" s="9"/>
      <c r="AX559" s="9"/>
      <c r="AY559" s="9"/>
      <c r="AZ559" s="9"/>
      <c r="BA559" s="9"/>
      <c r="BB559" s="9"/>
      <c r="BC559" s="9"/>
      <c r="BD559" s="9"/>
      <c r="BE559" s="9"/>
      <c r="BF559" s="9"/>
      <c r="BG559" s="9"/>
      <c r="BH559" s="9"/>
      <c r="BI559" s="9"/>
      <c r="BJ559" s="9"/>
      <c r="BK559" s="9"/>
      <c r="BL559" s="9"/>
      <c r="BM559" s="9"/>
      <c r="BN559" s="9"/>
      <c r="BO559" s="9"/>
      <c r="BP559" s="9"/>
      <c r="BQ559" s="9"/>
      <c r="BR559" s="9"/>
      <c r="BS559" s="9"/>
      <c r="BT559" s="9"/>
      <c r="BU559" s="9"/>
      <c r="BV559" s="9"/>
      <c r="BW559" s="9"/>
      <c r="BX559" s="9"/>
      <c r="BY559" s="9"/>
      <c r="BZ559" s="9"/>
      <c r="CA559" s="9"/>
      <c r="CB559" s="9"/>
      <c r="CC559" s="9"/>
      <c r="CD559" s="9"/>
      <c r="CE559" s="9"/>
      <c r="CF559" s="9"/>
      <c r="CG559" s="9"/>
      <c r="CH559" s="9"/>
      <c r="CI559" s="9"/>
      <c r="CJ559" s="9"/>
      <c r="CK559" s="9"/>
      <c r="CL559" s="9"/>
      <c r="CM559" s="9"/>
    </row>
    <row r="560" spans="6:91">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c r="AI560" s="9"/>
      <c r="AJ560" s="9"/>
      <c r="AK560" s="9"/>
      <c r="AL560" s="9"/>
      <c r="AM560" s="9"/>
      <c r="AN560" s="9"/>
      <c r="AO560" s="9"/>
      <c r="AP560" s="9"/>
      <c r="AQ560" s="9"/>
      <c r="AR560" s="9"/>
      <c r="AS560" s="9"/>
      <c r="AT560" s="9"/>
      <c r="AU560" s="9"/>
      <c r="AV560" s="9"/>
      <c r="AW560" s="9"/>
      <c r="AX560" s="9"/>
      <c r="AY560" s="9"/>
      <c r="AZ560" s="9"/>
      <c r="BA560" s="9"/>
      <c r="BB560" s="9"/>
      <c r="BC560" s="9"/>
      <c r="BD560" s="9"/>
      <c r="BE560" s="9"/>
      <c r="BF560" s="9"/>
      <c r="BG560" s="9"/>
      <c r="BH560" s="9"/>
      <c r="BI560" s="9"/>
      <c r="BJ560" s="9"/>
      <c r="BK560" s="9"/>
      <c r="BL560" s="9"/>
      <c r="BM560" s="9"/>
      <c r="BN560" s="9"/>
      <c r="BO560" s="9"/>
      <c r="BP560" s="9"/>
      <c r="BQ560" s="9"/>
      <c r="BR560" s="9"/>
      <c r="BS560" s="9"/>
      <c r="BT560" s="9"/>
      <c r="BU560" s="9"/>
      <c r="BV560" s="9"/>
      <c r="BW560" s="9"/>
      <c r="BX560" s="9"/>
      <c r="BY560" s="9"/>
      <c r="BZ560" s="9"/>
      <c r="CA560" s="9"/>
      <c r="CB560" s="9"/>
      <c r="CC560" s="9"/>
      <c r="CD560" s="9"/>
      <c r="CE560" s="9"/>
      <c r="CF560" s="9"/>
      <c r="CG560" s="9"/>
      <c r="CH560" s="9"/>
      <c r="CI560" s="9"/>
      <c r="CJ560" s="9"/>
      <c r="CK560" s="9"/>
      <c r="CL560" s="9"/>
      <c r="CM560" s="9"/>
    </row>
    <row r="561" spans="6:91">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c r="AI561" s="9"/>
      <c r="AJ561" s="9"/>
      <c r="AK561" s="9"/>
      <c r="AL561" s="9"/>
      <c r="AM561" s="9"/>
      <c r="AN561" s="9"/>
      <c r="AO561" s="9"/>
      <c r="AP561" s="9"/>
      <c r="AQ561" s="9"/>
      <c r="AR561" s="9"/>
      <c r="AS561" s="9"/>
      <c r="AT561" s="9"/>
      <c r="AU561" s="9"/>
      <c r="AV561" s="9"/>
      <c r="AW561" s="9"/>
      <c r="AX561" s="9"/>
      <c r="AY561" s="9"/>
      <c r="AZ561" s="9"/>
      <c r="BA561" s="9"/>
      <c r="BB561" s="9"/>
      <c r="BC561" s="9"/>
      <c r="BD561" s="9"/>
      <c r="BE561" s="9"/>
      <c r="BF561" s="9"/>
      <c r="BG561" s="9"/>
      <c r="BH561" s="9"/>
      <c r="BI561" s="9"/>
      <c r="BJ561" s="9"/>
      <c r="BK561" s="9"/>
      <c r="BL561" s="9"/>
      <c r="BM561" s="9"/>
      <c r="BN561" s="9"/>
      <c r="BO561" s="9"/>
      <c r="BP561" s="9"/>
      <c r="BQ561" s="9"/>
      <c r="BR561" s="9"/>
      <c r="BS561" s="9"/>
      <c r="BT561" s="9"/>
      <c r="BU561" s="9"/>
      <c r="BV561" s="9"/>
      <c r="BW561" s="9"/>
      <c r="BX561" s="9"/>
      <c r="BY561" s="9"/>
      <c r="BZ561" s="9"/>
      <c r="CA561" s="9"/>
      <c r="CB561" s="9"/>
      <c r="CC561" s="9"/>
      <c r="CD561" s="9"/>
      <c r="CE561" s="9"/>
      <c r="CF561" s="9"/>
      <c r="CG561" s="9"/>
      <c r="CH561" s="9"/>
      <c r="CI561" s="9"/>
      <c r="CJ561" s="9"/>
      <c r="CK561" s="9"/>
      <c r="CL561" s="9"/>
      <c r="CM561" s="9"/>
    </row>
    <row r="562" spans="6:91">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c r="AI562" s="9"/>
      <c r="AJ562" s="9"/>
      <c r="AK562" s="9"/>
      <c r="AL562" s="9"/>
      <c r="AM562" s="9"/>
      <c r="AN562" s="9"/>
      <c r="AO562" s="9"/>
      <c r="AP562" s="9"/>
      <c r="AQ562" s="9"/>
      <c r="AR562" s="9"/>
      <c r="AS562" s="9"/>
      <c r="AT562" s="9"/>
      <c r="AU562" s="9"/>
      <c r="AV562" s="9"/>
      <c r="AW562" s="9"/>
      <c r="AX562" s="9"/>
      <c r="AY562" s="9"/>
      <c r="AZ562" s="9"/>
      <c r="BA562" s="9"/>
      <c r="BB562" s="9"/>
      <c r="BC562" s="9"/>
      <c r="BD562" s="9"/>
      <c r="BE562" s="9"/>
      <c r="BF562" s="9"/>
      <c r="BG562" s="9"/>
      <c r="BH562" s="9"/>
      <c r="BI562" s="9"/>
      <c r="BJ562" s="9"/>
      <c r="BK562" s="9"/>
      <c r="BL562" s="9"/>
      <c r="BM562" s="9"/>
      <c r="BN562" s="9"/>
      <c r="BO562" s="9"/>
      <c r="BP562" s="9"/>
      <c r="BQ562" s="9"/>
      <c r="BR562" s="9"/>
      <c r="BS562" s="9"/>
      <c r="BT562" s="9"/>
      <c r="BU562" s="9"/>
      <c r="BV562" s="9"/>
      <c r="BW562" s="9"/>
      <c r="BX562" s="9"/>
      <c r="BY562" s="9"/>
      <c r="BZ562" s="9"/>
      <c r="CA562" s="9"/>
      <c r="CB562" s="9"/>
      <c r="CC562" s="9"/>
      <c r="CD562" s="9"/>
      <c r="CE562" s="9"/>
      <c r="CF562" s="9"/>
      <c r="CG562" s="9"/>
      <c r="CH562" s="9"/>
      <c r="CI562" s="9"/>
      <c r="CJ562" s="9"/>
      <c r="CK562" s="9"/>
      <c r="CL562" s="9"/>
      <c r="CM562" s="9"/>
    </row>
    <row r="563" spans="6:91">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c r="AI563" s="9"/>
      <c r="AJ563" s="9"/>
      <c r="AK563" s="9"/>
      <c r="AL563" s="9"/>
      <c r="AM563" s="9"/>
      <c r="AN563" s="9"/>
      <c r="AO563" s="9"/>
      <c r="AP563" s="9"/>
      <c r="AQ563" s="9"/>
      <c r="AR563" s="9"/>
      <c r="AS563" s="9"/>
      <c r="AT563" s="9"/>
      <c r="AU563" s="9"/>
      <c r="AV563" s="9"/>
      <c r="AW563" s="9"/>
      <c r="AX563" s="9"/>
      <c r="AY563" s="9"/>
      <c r="AZ563" s="9"/>
      <c r="BA563" s="9"/>
      <c r="BB563" s="9"/>
      <c r="BC563" s="9"/>
      <c r="BD563" s="9"/>
      <c r="BE563" s="9"/>
      <c r="BF563" s="9"/>
      <c r="BG563" s="9"/>
      <c r="BH563" s="9"/>
      <c r="BI563" s="9"/>
      <c r="BJ563" s="9"/>
      <c r="BK563" s="9"/>
      <c r="BL563" s="9"/>
      <c r="BM563" s="9"/>
      <c r="BN563" s="9"/>
      <c r="BO563" s="9"/>
      <c r="BP563" s="9"/>
      <c r="BQ563" s="9"/>
      <c r="BR563" s="9"/>
      <c r="BS563" s="9"/>
      <c r="BT563" s="9"/>
      <c r="BU563" s="9"/>
      <c r="BV563" s="9"/>
      <c r="BW563" s="9"/>
      <c r="BX563" s="9"/>
      <c r="BY563" s="9"/>
      <c r="BZ563" s="9"/>
      <c r="CA563" s="9"/>
      <c r="CB563" s="9"/>
      <c r="CC563" s="9"/>
      <c r="CD563" s="9"/>
      <c r="CE563" s="9"/>
      <c r="CF563" s="9"/>
      <c r="CG563" s="9"/>
      <c r="CH563" s="9"/>
      <c r="CI563" s="9"/>
      <c r="CJ563" s="9"/>
      <c r="CK563" s="9"/>
      <c r="CL563" s="9"/>
      <c r="CM563" s="9"/>
    </row>
    <row r="564" spans="6:91">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c r="AI564" s="9"/>
      <c r="AJ564" s="9"/>
      <c r="AK564" s="9"/>
      <c r="AL564" s="9"/>
      <c r="AM564" s="9"/>
      <c r="AN564" s="9"/>
      <c r="AO564" s="9"/>
      <c r="AP564" s="9"/>
      <c r="AQ564" s="9"/>
      <c r="AR564" s="9"/>
      <c r="AS564" s="9"/>
      <c r="AT564" s="9"/>
      <c r="AU564" s="9"/>
      <c r="AV564" s="9"/>
      <c r="AW564" s="9"/>
      <c r="AX564" s="9"/>
      <c r="AY564" s="9"/>
      <c r="AZ564" s="9"/>
      <c r="BA564" s="9"/>
      <c r="BB564" s="9"/>
      <c r="BC564" s="9"/>
      <c r="BD564" s="9"/>
      <c r="BE564" s="9"/>
      <c r="BF564" s="9"/>
      <c r="BG564" s="9"/>
      <c r="BH564" s="9"/>
      <c r="BI564" s="9"/>
      <c r="BJ564" s="9"/>
      <c r="BK564" s="9"/>
      <c r="BL564" s="9"/>
      <c r="BM564" s="9"/>
      <c r="BN564" s="9"/>
      <c r="BO564" s="9"/>
      <c r="BP564" s="9"/>
      <c r="BQ564" s="9"/>
      <c r="BR564" s="9"/>
      <c r="BS564" s="9"/>
      <c r="BT564" s="9"/>
      <c r="BU564" s="9"/>
      <c r="BV564" s="9"/>
      <c r="BW564" s="9"/>
      <c r="BX564" s="9"/>
      <c r="BY564" s="9"/>
      <c r="BZ564" s="9"/>
      <c r="CA564" s="9"/>
      <c r="CB564" s="9"/>
      <c r="CC564" s="9"/>
      <c r="CD564" s="9"/>
      <c r="CE564" s="9"/>
      <c r="CF564" s="9"/>
      <c r="CG564" s="9"/>
      <c r="CH564" s="9"/>
      <c r="CI564" s="9"/>
      <c r="CJ564" s="9"/>
      <c r="CK564" s="9"/>
      <c r="CL564" s="9"/>
      <c r="CM564" s="9"/>
    </row>
    <row r="565" spans="6:91">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c r="AI565" s="9"/>
      <c r="AJ565" s="9"/>
      <c r="AK565" s="9"/>
      <c r="AL565" s="9"/>
      <c r="AM565" s="9"/>
      <c r="AN565" s="9"/>
      <c r="AO565" s="9"/>
      <c r="AP565" s="9"/>
      <c r="AQ565" s="9"/>
      <c r="AR565" s="9"/>
      <c r="AS565" s="9"/>
      <c r="AT565" s="9"/>
      <c r="AU565" s="9"/>
      <c r="AV565" s="9"/>
      <c r="AW565" s="9"/>
      <c r="AX565" s="9"/>
      <c r="AY565" s="9"/>
      <c r="AZ565" s="9"/>
      <c r="BA565" s="9"/>
      <c r="BB565" s="9"/>
      <c r="BC565" s="9"/>
      <c r="BD565" s="9"/>
      <c r="BE565" s="9"/>
      <c r="BF565" s="9"/>
      <c r="BG565" s="9"/>
      <c r="BH565" s="9"/>
      <c r="BI565" s="9"/>
      <c r="BJ565" s="9"/>
      <c r="BK565" s="9"/>
      <c r="BL565" s="9"/>
      <c r="BM565" s="9"/>
      <c r="BN565" s="9"/>
      <c r="BO565" s="9"/>
      <c r="BP565" s="9"/>
      <c r="BQ565" s="9"/>
      <c r="BR565" s="9"/>
      <c r="BS565" s="9"/>
      <c r="BT565" s="9"/>
      <c r="BU565" s="9"/>
      <c r="BV565" s="9"/>
      <c r="BW565" s="9"/>
      <c r="BX565" s="9"/>
      <c r="BY565" s="9"/>
      <c r="BZ565" s="9"/>
      <c r="CA565" s="9"/>
      <c r="CB565" s="9"/>
      <c r="CC565" s="9"/>
      <c r="CD565" s="9"/>
      <c r="CE565" s="9"/>
      <c r="CF565" s="9"/>
      <c r="CG565" s="9"/>
      <c r="CH565" s="9"/>
      <c r="CI565" s="9"/>
      <c r="CJ565" s="9"/>
      <c r="CK565" s="9"/>
      <c r="CL565" s="9"/>
      <c r="CM565" s="9"/>
    </row>
    <row r="566" spans="6:91">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c r="AI566" s="9"/>
      <c r="AJ566" s="9"/>
      <c r="AK566" s="9"/>
      <c r="AL566" s="9"/>
      <c r="AM566" s="9"/>
      <c r="AN566" s="9"/>
      <c r="AO566" s="9"/>
      <c r="AP566" s="9"/>
      <c r="AQ566" s="9"/>
      <c r="AR566" s="9"/>
      <c r="AS566" s="9"/>
      <c r="AT566" s="9"/>
      <c r="AU566" s="9"/>
      <c r="AV566" s="9"/>
      <c r="AW566" s="9"/>
      <c r="AX566" s="9"/>
      <c r="AY566" s="9"/>
      <c r="AZ566" s="9"/>
      <c r="BA566" s="9"/>
      <c r="BB566" s="9"/>
      <c r="BC566" s="9"/>
      <c r="BD566" s="9"/>
      <c r="BE566" s="9"/>
      <c r="BF566" s="9"/>
      <c r="BG566" s="9"/>
      <c r="BH566" s="9"/>
      <c r="BI566" s="9"/>
      <c r="BJ566" s="9"/>
      <c r="BK566" s="9"/>
      <c r="BL566" s="9"/>
      <c r="BM566" s="9"/>
      <c r="BN566" s="9"/>
      <c r="BO566" s="9"/>
      <c r="BP566" s="9"/>
      <c r="BQ566" s="9"/>
      <c r="BR566" s="9"/>
      <c r="BS566" s="9"/>
      <c r="BT566" s="9"/>
      <c r="BU566" s="9"/>
      <c r="BV566" s="9"/>
      <c r="BW566" s="9"/>
      <c r="BX566" s="9"/>
      <c r="BY566" s="9"/>
      <c r="BZ566" s="9"/>
      <c r="CA566" s="9"/>
      <c r="CB566" s="9"/>
      <c r="CC566" s="9"/>
      <c r="CD566" s="9"/>
      <c r="CE566" s="9"/>
      <c r="CF566" s="9"/>
      <c r="CG566" s="9"/>
      <c r="CH566" s="9"/>
      <c r="CI566" s="9"/>
      <c r="CJ566" s="9"/>
      <c r="CK566" s="9"/>
      <c r="CL566" s="9"/>
      <c r="CM566" s="9"/>
    </row>
    <row r="567" spans="6:91">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c r="AI567" s="9"/>
      <c r="AJ567" s="9"/>
      <c r="AK567" s="9"/>
      <c r="AL567" s="9"/>
      <c r="AM567" s="9"/>
      <c r="AN567" s="9"/>
      <c r="AO567" s="9"/>
      <c r="AP567" s="9"/>
      <c r="AQ567" s="9"/>
      <c r="AR567" s="9"/>
      <c r="AS567" s="9"/>
      <c r="AT567" s="9"/>
      <c r="AU567" s="9"/>
      <c r="AV567" s="9"/>
      <c r="AW567" s="9"/>
      <c r="AX567" s="9"/>
      <c r="AY567" s="9"/>
      <c r="AZ567" s="9"/>
      <c r="BA567" s="9"/>
      <c r="BB567" s="9"/>
      <c r="BC567" s="9"/>
      <c r="BD567" s="9"/>
      <c r="BE567" s="9"/>
      <c r="BF567" s="9"/>
      <c r="BG567" s="9"/>
      <c r="BH567" s="9"/>
      <c r="BI567" s="9"/>
      <c r="BJ567" s="9"/>
      <c r="BK567" s="9"/>
      <c r="BL567" s="9"/>
      <c r="BM567" s="9"/>
      <c r="BN567" s="9"/>
      <c r="BO567" s="9"/>
      <c r="BP567" s="9"/>
      <c r="BQ567" s="9"/>
      <c r="BR567" s="9"/>
      <c r="BS567" s="9"/>
      <c r="BT567" s="9"/>
      <c r="BU567" s="9"/>
      <c r="BV567" s="9"/>
      <c r="BW567" s="9"/>
      <c r="BX567" s="9"/>
      <c r="BY567" s="9"/>
      <c r="BZ567" s="9"/>
      <c r="CA567" s="9"/>
      <c r="CB567" s="9"/>
      <c r="CC567" s="9"/>
      <c r="CD567" s="9"/>
      <c r="CE567" s="9"/>
      <c r="CF567" s="9"/>
      <c r="CG567" s="9"/>
      <c r="CH567" s="9"/>
      <c r="CI567" s="9"/>
      <c r="CJ567" s="9"/>
      <c r="CK567" s="9"/>
      <c r="CL567" s="9"/>
      <c r="CM567" s="9"/>
    </row>
    <row r="568" spans="6:91">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c r="AI568" s="9"/>
      <c r="AJ568" s="9"/>
      <c r="AK568" s="9"/>
      <c r="AL568" s="9"/>
      <c r="AM568" s="9"/>
      <c r="AN568" s="9"/>
      <c r="AO568" s="9"/>
      <c r="AP568" s="9"/>
      <c r="AQ568" s="9"/>
      <c r="AR568" s="9"/>
      <c r="AS568" s="9"/>
      <c r="AT568" s="9"/>
      <c r="AU568" s="9"/>
      <c r="AV568" s="9"/>
      <c r="AW568" s="9"/>
      <c r="AX568" s="9"/>
      <c r="AY568" s="9"/>
      <c r="AZ568" s="9"/>
      <c r="BA568" s="9"/>
      <c r="BB568" s="9"/>
      <c r="BC568" s="9"/>
      <c r="BD568" s="9"/>
      <c r="BE568" s="9"/>
      <c r="BF568" s="9"/>
      <c r="BG568" s="9"/>
      <c r="BH568" s="9"/>
      <c r="BI568" s="9"/>
      <c r="BJ568" s="9"/>
      <c r="BK568" s="9"/>
      <c r="BL568" s="9"/>
      <c r="BM568" s="9"/>
      <c r="BN568" s="9"/>
      <c r="BO568" s="9"/>
      <c r="BP568" s="9"/>
      <c r="BQ568" s="9"/>
      <c r="BR568" s="9"/>
      <c r="BS568" s="9"/>
      <c r="BT568" s="9"/>
      <c r="BU568" s="9"/>
      <c r="BV568" s="9"/>
      <c r="BW568" s="9"/>
      <c r="BX568" s="9"/>
      <c r="BY568" s="9"/>
      <c r="BZ568" s="9"/>
      <c r="CA568" s="9"/>
      <c r="CB568" s="9"/>
      <c r="CC568" s="9"/>
      <c r="CD568" s="9"/>
      <c r="CE568" s="9"/>
      <c r="CF568" s="9"/>
      <c r="CG568" s="9"/>
      <c r="CH568" s="9"/>
      <c r="CI568" s="9"/>
      <c r="CJ568" s="9"/>
      <c r="CK568" s="9"/>
      <c r="CL568" s="9"/>
      <c r="CM568" s="9"/>
    </row>
    <row r="569" spans="6:91">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c r="AI569" s="9"/>
      <c r="AJ569" s="9"/>
      <c r="AK569" s="9"/>
      <c r="AL569" s="9"/>
      <c r="AM569" s="9"/>
      <c r="AN569" s="9"/>
      <c r="AO569" s="9"/>
      <c r="AP569" s="9"/>
      <c r="AQ569" s="9"/>
      <c r="AR569" s="9"/>
      <c r="AS569" s="9"/>
      <c r="AT569" s="9"/>
      <c r="AU569" s="9"/>
      <c r="AV569" s="9"/>
      <c r="AW569" s="9"/>
      <c r="AX569" s="9"/>
      <c r="AY569" s="9"/>
      <c r="AZ569" s="9"/>
      <c r="BA569" s="9"/>
      <c r="BB569" s="9"/>
      <c r="BC569" s="9"/>
      <c r="BD569" s="9"/>
      <c r="BE569" s="9"/>
      <c r="BF569" s="9"/>
      <c r="BG569" s="9"/>
      <c r="BH569" s="9"/>
      <c r="BI569" s="9"/>
      <c r="BJ569" s="9"/>
      <c r="BK569" s="9"/>
      <c r="BL569" s="9"/>
      <c r="BM569" s="9"/>
      <c r="BN569" s="9"/>
      <c r="BO569" s="9"/>
      <c r="BP569" s="9"/>
      <c r="BQ569" s="9"/>
      <c r="BR569" s="9"/>
      <c r="BS569" s="9"/>
      <c r="BT569" s="9"/>
      <c r="BU569" s="9"/>
      <c r="BV569" s="9"/>
      <c r="BW569" s="9"/>
      <c r="BX569" s="9"/>
      <c r="BY569" s="9"/>
      <c r="BZ569" s="9"/>
      <c r="CA569" s="9"/>
      <c r="CB569" s="9"/>
      <c r="CC569" s="9"/>
      <c r="CD569" s="9"/>
      <c r="CE569" s="9"/>
      <c r="CF569" s="9"/>
      <c r="CG569" s="9"/>
      <c r="CH569" s="9"/>
      <c r="CI569" s="9"/>
      <c r="CJ569" s="9"/>
      <c r="CK569" s="9"/>
      <c r="CL569" s="9"/>
      <c r="CM569" s="9"/>
    </row>
    <row r="570" spans="6:91">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c r="AI570" s="9"/>
      <c r="AJ570" s="9"/>
      <c r="AK570" s="9"/>
      <c r="AL570" s="9"/>
      <c r="AM570" s="9"/>
      <c r="AN570" s="9"/>
      <c r="AO570" s="9"/>
      <c r="AP570" s="9"/>
      <c r="AQ570" s="9"/>
      <c r="AR570" s="9"/>
      <c r="AS570" s="9"/>
      <c r="AT570" s="9"/>
      <c r="AU570" s="9"/>
      <c r="AV570" s="9"/>
      <c r="AW570" s="9"/>
      <c r="AX570" s="9"/>
      <c r="AY570" s="9"/>
      <c r="AZ570" s="9"/>
      <c r="BA570" s="9"/>
      <c r="BB570" s="9"/>
      <c r="BC570" s="9"/>
      <c r="BD570" s="9"/>
      <c r="BE570" s="9"/>
      <c r="BF570" s="9"/>
      <c r="BG570" s="9"/>
      <c r="BH570" s="9"/>
      <c r="BI570" s="9"/>
      <c r="BJ570" s="9"/>
      <c r="BK570" s="9"/>
      <c r="BL570" s="9"/>
      <c r="BM570" s="9"/>
      <c r="BN570" s="9"/>
      <c r="BO570" s="9"/>
      <c r="BP570" s="9"/>
      <c r="BQ570" s="9"/>
      <c r="BR570" s="9"/>
      <c r="BS570" s="9"/>
      <c r="BT570" s="9"/>
      <c r="BU570" s="9"/>
      <c r="BV570" s="9"/>
      <c r="BW570" s="9"/>
      <c r="BX570" s="9"/>
      <c r="BY570" s="9"/>
      <c r="BZ570" s="9"/>
      <c r="CA570" s="9"/>
      <c r="CB570" s="9"/>
      <c r="CC570" s="9"/>
      <c r="CD570" s="9"/>
      <c r="CE570" s="9"/>
      <c r="CF570" s="9"/>
      <c r="CG570" s="9"/>
      <c r="CH570" s="9"/>
      <c r="CI570" s="9"/>
      <c r="CJ570" s="9"/>
      <c r="CK570" s="9"/>
      <c r="CL570" s="9"/>
      <c r="CM570" s="9"/>
    </row>
    <row r="571" spans="6:91">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c r="AI571" s="9"/>
      <c r="AJ571" s="9"/>
      <c r="AK571" s="9"/>
      <c r="AL571" s="9"/>
      <c r="AM571" s="9"/>
      <c r="AN571" s="9"/>
      <c r="AO571" s="9"/>
      <c r="AP571" s="9"/>
      <c r="AQ571" s="9"/>
      <c r="AR571" s="9"/>
      <c r="AS571" s="9"/>
      <c r="AT571" s="9"/>
      <c r="AU571" s="9"/>
      <c r="AV571" s="9"/>
      <c r="AW571" s="9"/>
      <c r="AX571" s="9"/>
      <c r="AY571" s="9"/>
      <c r="AZ571" s="9"/>
      <c r="BA571" s="9"/>
      <c r="BB571" s="9"/>
      <c r="BC571" s="9"/>
      <c r="BD571" s="9"/>
      <c r="BE571" s="9"/>
      <c r="BF571" s="9"/>
      <c r="BG571" s="9"/>
      <c r="BH571" s="9"/>
      <c r="BI571" s="9"/>
      <c r="BJ571" s="9"/>
      <c r="BK571" s="9"/>
      <c r="BL571" s="9"/>
      <c r="BM571" s="9"/>
      <c r="BN571" s="9"/>
      <c r="BO571" s="9"/>
      <c r="BP571" s="9"/>
      <c r="BQ571" s="9"/>
      <c r="BR571" s="9"/>
      <c r="BS571" s="9"/>
      <c r="BT571" s="9"/>
      <c r="BU571" s="9"/>
      <c r="BV571" s="9"/>
      <c r="BW571" s="9"/>
      <c r="BX571" s="9"/>
      <c r="BY571" s="9"/>
      <c r="BZ571" s="9"/>
      <c r="CA571" s="9"/>
      <c r="CB571" s="9"/>
      <c r="CC571" s="9"/>
      <c r="CD571" s="9"/>
      <c r="CE571" s="9"/>
      <c r="CF571" s="9"/>
      <c r="CG571" s="9"/>
      <c r="CH571" s="9"/>
      <c r="CI571" s="9"/>
      <c r="CJ571" s="9"/>
      <c r="CK571" s="9"/>
      <c r="CL571" s="9"/>
      <c r="CM571" s="9"/>
    </row>
    <row r="572" spans="6:91">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c r="AI572" s="9"/>
      <c r="AJ572" s="9"/>
      <c r="AK572" s="9"/>
      <c r="AL572" s="9"/>
      <c r="AM572" s="9"/>
      <c r="AN572" s="9"/>
      <c r="AO572" s="9"/>
      <c r="AP572" s="9"/>
      <c r="AQ572" s="9"/>
      <c r="AR572" s="9"/>
      <c r="AS572" s="9"/>
      <c r="AT572" s="9"/>
      <c r="AU572" s="9"/>
      <c r="AV572" s="9"/>
      <c r="AW572" s="9"/>
      <c r="AX572" s="9"/>
      <c r="AY572" s="9"/>
      <c r="AZ572" s="9"/>
      <c r="BA572" s="9"/>
      <c r="BB572" s="9"/>
      <c r="BC572" s="9"/>
      <c r="BD572" s="9"/>
      <c r="BE572" s="9"/>
      <c r="BF572" s="9"/>
      <c r="BG572" s="9"/>
      <c r="BH572" s="9"/>
      <c r="BI572" s="9"/>
      <c r="BJ572" s="9"/>
      <c r="BK572" s="9"/>
      <c r="BL572" s="9"/>
      <c r="BM572" s="9"/>
      <c r="BN572" s="9"/>
      <c r="BO572" s="9"/>
      <c r="BP572" s="9"/>
      <c r="BQ572" s="9"/>
      <c r="BR572" s="9"/>
      <c r="BS572" s="9"/>
      <c r="BT572" s="9"/>
      <c r="BU572" s="9"/>
      <c r="BV572" s="9"/>
      <c r="BW572" s="9"/>
      <c r="BX572" s="9"/>
      <c r="BY572" s="9"/>
      <c r="BZ572" s="9"/>
      <c r="CA572" s="9"/>
      <c r="CB572" s="9"/>
      <c r="CC572" s="9"/>
      <c r="CD572" s="9"/>
      <c r="CE572" s="9"/>
      <c r="CF572" s="9"/>
      <c r="CG572" s="9"/>
      <c r="CH572" s="9"/>
      <c r="CI572" s="9"/>
      <c r="CJ572" s="9"/>
      <c r="CK572" s="9"/>
      <c r="CL572" s="9"/>
      <c r="CM572" s="9"/>
    </row>
    <row r="573" spans="6:91">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c r="AI573" s="9"/>
      <c r="AJ573" s="9"/>
      <c r="AK573" s="9"/>
      <c r="AL573" s="9"/>
      <c r="AM573" s="9"/>
      <c r="AN573" s="9"/>
      <c r="AO573" s="9"/>
      <c r="AP573" s="9"/>
      <c r="AQ573" s="9"/>
      <c r="AR573" s="9"/>
      <c r="AS573" s="9"/>
      <c r="AT573" s="9"/>
      <c r="AU573" s="9"/>
      <c r="AV573" s="9"/>
      <c r="AW573" s="9"/>
      <c r="AX573" s="9"/>
      <c r="AY573" s="9"/>
      <c r="AZ573" s="9"/>
      <c r="BA573" s="9"/>
      <c r="BB573" s="9"/>
      <c r="BC573" s="9"/>
      <c r="BD573" s="9"/>
      <c r="BE573" s="9"/>
      <c r="BF573" s="9"/>
      <c r="BG573" s="9"/>
      <c r="BH573" s="9"/>
      <c r="BI573" s="9"/>
      <c r="BJ573" s="9"/>
      <c r="BK573" s="9"/>
      <c r="BL573" s="9"/>
      <c r="BM573" s="9"/>
      <c r="BN573" s="9"/>
      <c r="BO573" s="9"/>
      <c r="BP573" s="9"/>
      <c r="BQ573" s="9"/>
      <c r="BR573" s="9"/>
      <c r="BS573" s="9"/>
      <c r="BT573" s="9"/>
      <c r="BU573" s="9"/>
      <c r="BV573" s="9"/>
      <c r="BW573" s="9"/>
      <c r="BX573" s="9"/>
      <c r="BY573" s="9"/>
      <c r="BZ573" s="9"/>
      <c r="CA573" s="9"/>
      <c r="CB573" s="9"/>
      <c r="CC573" s="9"/>
      <c r="CD573" s="9"/>
      <c r="CE573" s="9"/>
      <c r="CF573" s="9"/>
      <c r="CG573" s="9"/>
      <c r="CH573" s="9"/>
      <c r="CI573" s="9"/>
      <c r="CJ573" s="9"/>
      <c r="CK573" s="9"/>
      <c r="CL573" s="9"/>
      <c r="CM573" s="9"/>
    </row>
    <row r="574" spans="6:91">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c r="AI574" s="9"/>
      <c r="AJ574" s="9"/>
      <c r="AK574" s="9"/>
      <c r="AL574" s="9"/>
      <c r="AM574" s="9"/>
      <c r="AN574" s="9"/>
      <c r="AO574" s="9"/>
      <c r="AP574" s="9"/>
      <c r="AQ574" s="9"/>
      <c r="AR574" s="9"/>
      <c r="AS574" s="9"/>
      <c r="AT574" s="9"/>
      <c r="AU574" s="9"/>
      <c r="AV574" s="9"/>
      <c r="AW574" s="9"/>
      <c r="AX574" s="9"/>
      <c r="AY574" s="9"/>
      <c r="AZ574" s="9"/>
      <c r="BA574" s="9"/>
      <c r="BB574" s="9"/>
      <c r="BC574" s="9"/>
      <c r="BD574" s="9"/>
      <c r="BE574" s="9"/>
      <c r="BF574" s="9"/>
      <c r="BG574" s="9"/>
      <c r="BH574" s="9"/>
      <c r="BI574" s="9"/>
      <c r="BJ574" s="9"/>
      <c r="BK574" s="9"/>
      <c r="BL574" s="9"/>
      <c r="BM574" s="9"/>
      <c r="BN574" s="9"/>
      <c r="BO574" s="9"/>
      <c r="BP574" s="9"/>
      <c r="BQ574" s="9"/>
      <c r="BR574" s="9"/>
      <c r="BS574" s="9"/>
      <c r="BT574" s="9"/>
      <c r="BU574" s="9"/>
      <c r="BV574" s="9"/>
      <c r="BW574" s="9"/>
      <c r="BX574" s="9"/>
      <c r="BY574" s="9"/>
      <c r="BZ574" s="9"/>
      <c r="CA574" s="9"/>
      <c r="CB574" s="9"/>
      <c r="CC574" s="9"/>
      <c r="CD574" s="9"/>
      <c r="CE574" s="9"/>
      <c r="CF574" s="9"/>
      <c r="CG574" s="9"/>
      <c r="CH574" s="9"/>
      <c r="CI574" s="9"/>
      <c r="CJ574" s="9"/>
      <c r="CK574" s="9"/>
      <c r="CL574" s="9"/>
      <c r="CM574" s="9"/>
    </row>
    <row r="575" spans="6:91">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c r="AI575" s="9"/>
      <c r="AJ575" s="9"/>
      <c r="AK575" s="9"/>
      <c r="AL575" s="9"/>
      <c r="AM575" s="9"/>
      <c r="AN575" s="9"/>
      <c r="AO575" s="9"/>
      <c r="AP575" s="9"/>
      <c r="AQ575" s="9"/>
      <c r="AR575" s="9"/>
      <c r="AS575" s="9"/>
      <c r="AT575" s="9"/>
      <c r="AU575" s="9"/>
      <c r="AV575" s="9"/>
      <c r="AW575" s="9"/>
      <c r="AX575" s="9"/>
      <c r="AY575" s="9"/>
      <c r="AZ575" s="9"/>
      <c r="BA575" s="9"/>
      <c r="BB575" s="9"/>
      <c r="BC575" s="9"/>
      <c r="BD575" s="9"/>
      <c r="BE575" s="9"/>
      <c r="BF575" s="9"/>
      <c r="BG575" s="9"/>
      <c r="BH575" s="9"/>
      <c r="BI575" s="9"/>
      <c r="BJ575" s="9"/>
      <c r="BK575" s="9"/>
      <c r="BL575" s="9"/>
      <c r="BM575" s="9"/>
      <c r="BN575" s="9"/>
      <c r="BO575" s="9"/>
      <c r="BP575" s="9"/>
      <c r="BQ575" s="9"/>
      <c r="BR575" s="9"/>
      <c r="BS575" s="9"/>
      <c r="BT575" s="9"/>
      <c r="BU575" s="9"/>
      <c r="BV575" s="9"/>
      <c r="BW575" s="9"/>
      <c r="BX575" s="9"/>
      <c r="BY575" s="9"/>
      <c r="BZ575" s="9"/>
      <c r="CA575" s="9"/>
      <c r="CB575" s="9"/>
      <c r="CC575" s="9"/>
      <c r="CD575" s="9"/>
      <c r="CE575" s="9"/>
      <c r="CF575" s="9"/>
      <c r="CG575" s="9"/>
      <c r="CH575" s="9"/>
      <c r="CI575" s="9"/>
      <c r="CJ575" s="9"/>
      <c r="CK575" s="9"/>
      <c r="CL575" s="9"/>
      <c r="CM575" s="9"/>
    </row>
    <row r="576" spans="6:91">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c r="AI576" s="9"/>
      <c r="AJ576" s="9"/>
      <c r="AK576" s="9"/>
      <c r="AL576" s="9"/>
      <c r="AM576" s="9"/>
      <c r="AN576" s="9"/>
      <c r="AO576" s="9"/>
      <c r="AP576" s="9"/>
      <c r="AQ576" s="9"/>
      <c r="AR576" s="9"/>
      <c r="AS576" s="9"/>
      <c r="AT576" s="9"/>
      <c r="AU576" s="9"/>
      <c r="AV576" s="9"/>
      <c r="AW576" s="9"/>
      <c r="AX576" s="9"/>
      <c r="AY576" s="9"/>
      <c r="AZ576" s="9"/>
      <c r="BA576" s="9"/>
      <c r="BB576" s="9"/>
      <c r="BC576" s="9"/>
      <c r="BD576" s="9"/>
      <c r="BE576" s="9"/>
      <c r="BF576" s="9"/>
      <c r="BG576" s="9"/>
      <c r="BH576" s="9"/>
      <c r="BI576" s="9"/>
      <c r="BJ576" s="9"/>
      <c r="BK576" s="9"/>
      <c r="BL576" s="9"/>
      <c r="BM576" s="9"/>
      <c r="BN576" s="9"/>
      <c r="BO576" s="9"/>
      <c r="BP576" s="9"/>
      <c r="BQ576" s="9"/>
      <c r="BR576" s="9"/>
      <c r="BS576" s="9"/>
      <c r="BT576" s="9"/>
      <c r="BU576" s="9"/>
      <c r="BV576" s="9"/>
      <c r="BW576" s="9"/>
      <c r="BX576" s="9"/>
      <c r="BY576" s="9"/>
      <c r="BZ576" s="9"/>
      <c r="CA576" s="9"/>
      <c r="CB576" s="9"/>
      <c r="CC576" s="9"/>
      <c r="CD576" s="9"/>
      <c r="CE576" s="9"/>
      <c r="CF576" s="9"/>
      <c r="CG576" s="9"/>
      <c r="CH576" s="9"/>
      <c r="CI576" s="9"/>
      <c r="CJ576" s="9"/>
      <c r="CK576" s="9"/>
      <c r="CL576" s="9"/>
      <c r="CM576" s="9"/>
    </row>
    <row r="577" spans="6:91">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c r="AI577" s="9"/>
      <c r="AJ577" s="9"/>
      <c r="AK577" s="9"/>
      <c r="AL577" s="9"/>
      <c r="AM577" s="9"/>
      <c r="AN577" s="9"/>
      <c r="AO577" s="9"/>
      <c r="AP577" s="9"/>
      <c r="AQ577" s="9"/>
      <c r="AR577" s="9"/>
      <c r="AS577" s="9"/>
      <c r="AT577" s="9"/>
      <c r="AU577" s="9"/>
      <c r="AV577" s="9"/>
      <c r="AW577" s="9"/>
      <c r="AX577" s="9"/>
      <c r="AY577" s="9"/>
      <c r="AZ577" s="9"/>
      <c r="BA577" s="9"/>
      <c r="BB577" s="9"/>
      <c r="BC577" s="9"/>
      <c r="BD577" s="9"/>
      <c r="BE577" s="9"/>
      <c r="BF577" s="9"/>
      <c r="BG577" s="9"/>
      <c r="BH577" s="9"/>
      <c r="BI577" s="9"/>
      <c r="BJ577" s="9"/>
      <c r="BK577" s="9"/>
      <c r="BL577" s="9"/>
      <c r="BM577" s="9"/>
      <c r="BN577" s="9"/>
      <c r="BO577" s="9"/>
      <c r="BP577" s="9"/>
      <c r="BQ577" s="9"/>
      <c r="BR577" s="9"/>
      <c r="BS577" s="9"/>
      <c r="BT577" s="9"/>
      <c r="BU577" s="9"/>
      <c r="BV577" s="9"/>
      <c r="BW577" s="9"/>
      <c r="BX577" s="9"/>
      <c r="BY577" s="9"/>
      <c r="BZ577" s="9"/>
      <c r="CA577" s="9"/>
      <c r="CB577" s="9"/>
      <c r="CC577" s="9"/>
      <c r="CD577" s="9"/>
      <c r="CE577" s="9"/>
      <c r="CF577" s="9"/>
      <c r="CG577" s="9"/>
      <c r="CH577" s="9"/>
      <c r="CI577" s="9"/>
      <c r="CJ577" s="9"/>
      <c r="CK577" s="9"/>
      <c r="CL577" s="9"/>
      <c r="CM577" s="9"/>
    </row>
    <row r="578" spans="6:91">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c r="AI578" s="9"/>
      <c r="AJ578" s="9"/>
      <c r="AK578" s="9"/>
      <c r="AL578" s="9"/>
      <c r="AM578" s="9"/>
      <c r="AN578" s="9"/>
      <c r="AO578" s="9"/>
      <c r="AP578" s="9"/>
      <c r="AQ578" s="9"/>
      <c r="AR578" s="9"/>
      <c r="AS578" s="9"/>
      <c r="AT578" s="9"/>
      <c r="AU578" s="9"/>
      <c r="AV578" s="9"/>
      <c r="AW578" s="9"/>
      <c r="AX578" s="9"/>
      <c r="AY578" s="9"/>
      <c r="AZ578" s="9"/>
      <c r="BA578" s="9"/>
      <c r="BB578" s="9"/>
      <c r="BC578" s="9"/>
      <c r="BD578" s="9"/>
      <c r="BE578" s="9"/>
      <c r="BF578" s="9"/>
      <c r="BG578" s="9"/>
      <c r="BH578" s="9"/>
      <c r="BI578" s="9"/>
      <c r="BJ578" s="9"/>
      <c r="BK578" s="9"/>
      <c r="BL578" s="9"/>
      <c r="BM578" s="9"/>
      <c r="BN578" s="9"/>
      <c r="BO578" s="9"/>
      <c r="BP578" s="9"/>
      <c r="BQ578" s="9"/>
      <c r="BR578" s="9"/>
      <c r="BS578" s="9"/>
      <c r="BT578" s="9"/>
      <c r="BU578" s="9"/>
      <c r="BV578" s="9"/>
      <c r="BW578" s="9"/>
      <c r="BX578" s="9"/>
      <c r="BY578" s="9"/>
      <c r="BZ578" s="9"/>
      <c r="CA578" s="9"/>
      <c r="CB578" s="9"/>
      <c r="CC578" s="9"/>
      <c r="CD578" s="9"/>
      <c r="CE578" s="9"/>
      <c r="CF578" s="9"/>
      <c r="CG578" s="9"/>
      <c r="CH578" s="9"/>
      <c r="CI578" s="9"/>
      <c r="CJ578" s="9"/>
      <c r="CK578" s="9"/>
      <c r="CL578" s="9"/>
      <c r="CM578" s="9"/>
    </row>
    <row r="579" spans="6:91">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c r="AI579" s="9"/>
      <c r="AJ579" s="9"/>
      <c r="AK579" s="9"/>
      <c r="AL579" s="9"/>
      <c r="AM579" s="9"/>
      <c r="AN579" s="9"/>
      <c r="AO579" s="9"/>
      <c r="AP579" s="9"/>
      <c r="AQ579" s="9"/>
      <c r="AR579" s="9"/>
      <c r="AS579" s="9"/>
      <c r="AT579" s="9"/>
      <c r="AU579" s="9"/>
      <c r="AV579" s="9"/>
      <c r="AW579" s="9"/>
      <c r="AX579" s="9"/>
      <c r="AY579" s="9"/>
      <c r="AZ579" s="9"/>
      <c r="BA579" s="9"/>
      <c r="BB579" s="9"/>
      <c r="BC579" s="9"/>
      <c r="BD579" s="9"/>
      <c r="BE579" s="9"/>
      <c r="BF579" s="9"/>
      <c r="BG579" s="9"/>
      <c r="BH579" s="9"/>
      <c r="BI579" s="9"/>
      <c r="BJ579" s="9"/>
      <c r="BK579" s="9"/>
      <c r="BL579" s="9"/>
      <c r="BM579" s="9"/>
      <c r="BN579" s="9"/>
      <c r="BO579" s="9"/>
      <c r="BP579" s="9"/>
      <c r="BQ579" s="9"/>
      <c r="BR579" s="9"/>
      <c r="BS579" s="9"/>
      <c r="BT579" s="9"/>
      <c r="BU579" s="9"/>
      <c r="BV579" s="9"/>
      <c r="BW579" s="9"/>
      <c r="BX579" s="9"/>
      <c r="BY579" s="9"/>
      <c r="BZ579" s="9"/>
      <c r="CA579" s="9"/>
      <c r="CB579" s="9"/>
      <c r="CC579" s="9"/>
      <c r="CD579" s="9"/>
      <c r="CE579" s="9"/>
      <c r="CF579" s="9"/>
      <c r="CG579" s="9"/>
      <c r="CH579" s="9"/>
      <c r="CI579" s="9"/>
      <c r="CJ579" s="9"/>
      <c r="CK579" s="9"/>
      <c r="CL579" s="9"/>
      <c r="CM579" s="9"/>
    </row>
    <row r="580" spans="6:91">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c r="AI580" s="9"/>
      <c r="AJ580" s="9"/>
      <c r="AK580" s="9"/>
      <c r="AL580" s="9"/>
      <c r="AM580" s="9"/>
      <c r="AN580" s="9"/>
      <c r="AO580" s="9"/>
      <c r="AP580" s="9"/>
      <c r="AQ580" s="9"/>
      <c r="AR580" s="9"/>
      <c r="AS580" s="9"/>
      <c r="AT580" s="9"/>
      <c r="AU580" s="9"/>
      <c r="AV580" s="9"/>
      <c r="AW580" s="9"/>
      <c r="AX580" s="9"/>
      <c r="AY580" s="9"/>
      <c r="AZ580" s="9"/>
      <c r="BA580" s="9"/>
      <c r="BB580" s="9"/>
      <c r="BC580" s="9"/>
      <c r="BD580" s="9"/>
      <c r="BE580" s="9"/>
      <c r="BF580" s="9"/>
      <c r="BG580" s="9"/>
      <c r="BH580" s="9"/>
      <c r="BI580" s="9"/>
      <c r="BJ580" s="9"/>
      <c r="BK580" s="9"/>
      <c r="BL580" s="9"/>
      <c r="BM580" s="9"/>
      <c r="BN580" s="9"/>
      <c r="BO580" s="9"/>
      <c r="BP580" s="9"/>
      <c r="BQ580" s="9"/>
      <c r="BR580" s="9"/>
      <c r="BS580" s="9"/>
      <c r="BT580" s="9"/>
      <c r="BU580" s="9"/>
      <c r="BV580" s="9"/>
      <c r="BW580" s="9"/>
      <c r="BX580" s="9"/>
      <c r="BY580" s="9"/>
      <c r="BZ580" s="9"/>
      <c r="CA580" s="9"/>
      <c r="CB580" s="9"/>
      <c r="CC580" s="9"/>
      <c r="CD580" s="9"/>
      <c r="CE580" s="9"/>
      <c r="CF580" s="9"/>
      <c r="CG580" s="9"/>
      <c r="CH580" s="9"/>
      <c r="CI580" s="9"/>
      <c r="CJ580" s="9"/>
      <c r="CK580" s="9"/>
      <c r="CL580" s="9"/>
      <c r="CM580" s="9"/>
    </row>
    <row r="581" spans="6:91">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c r="AI581" s="9"/>
      <c r="AJ581" s="9"/>
      <c r="AK581" s="9"/>
      <c r="AL581" s="9"/>
      <c r="AM581" s="9"/>
      <c r="AN581" s="9"/>
      <c r="AO581" s="9"/>
      <c r="AP581" s="9"/>
      <c r="AQ581" s="9"/>
      <c r="AR581" s="9"/>
      <c r="AS581" s="9"/>
      <c r="AT581" s="9"/>
      <c r="AU581" s="9"/>
      <c r="AV581" s="9"/>
      <c r="AW581" s="9"/>
      <c r="AX581" s="9"/>
      <c r="AY581" s="9"/>
      <c r="AZ581" s="9"/>
      <c r="BA581" s="9"/>
      <c r="BB581" s="9"/>
      <c r="BC581" s="9"/>
      <c r="BD581" s="9"/>
      <c r="BE581" s="9"/>
      <c r="BF581" s="9"/>
      <c r="BG581" s="9"/>
      <c r="BH581" s="9"/>
      <c r="BI581" s="9"/>
      <c r="BJ581" s="9"/>
      <c r="BK581" s="9"/>
      <c r="BL581" s="9"/>
      <c r="BM581" s="9"/>
      <c r="BN581" s="9"/>
      <c r="BO581" s="9"/>
      <c r="BP581" s="9"/>
      <c r="BQ581" s="9"/>
      <c r="BR581" s="9"/>
      <c r="BS581" s="9"/>
      <c r="BT581" s="9"/>
      <c r="BU581" s="9"/>
      <c r="BV581" s="9"/>
      <c r="BW581" s="9"/>
      <c r="BX581" s="9"/>
      <c r="BY581" s="9"/>
      <c r="BZ581" s="9"/>
      <c r="CA581" s="9"/>
      <c r="CB581" s="9"/>
      <c r="CC581" s="9"/>
      <c r="CD581" s="9"/>
      <c r="CE581" s="9"/>
      <c r="CF581" s="9"/>
      <c r="CG581" s="9"/>
      <c r="CH581" s="9"/>
      <c r="CI581" s="9"/>
      <c r="CJ581" s="9"/>
      <c r="CK581" s="9"/>
      <c r="CL581" s="9"/>
      <c r="CM581" s="9"/>
    </row>
    <row r="582" spans="6:91">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c r="AI582" s="9"/>
      <c r="AJ582" s="9"/>
      <c r="AK582" s="9"/>
      <c r="AL582" s="9"/>
      <c r="AM582" s="9"/>
      <c r="AN582" s="9"/>
      <c r="AO582" s="9"/>
      <c r="AP582" s="9"/>
      <c r="AQ582" s="9"/>
      <c r="AR582" s="9"/>
      <c r="AS582" s="9"/>
      <c r="AT582" s="9"/>
      <c r="AU582" s="9"/>
      <c r="AV582" s="9"/>
      <c r="AW582" s="9"/>
      <c r="AX582" s="9"/>
      <c r="AY582" s="9"/>
      <c r="AZ582" s="9"/>
      <c r="BA582" s="9"/>
      <c r="BB582" s="9"/>
      <c r="BC582" s="9"/>
      <c r="BD582" s="9"/>
      <c r="BE582" s="9"/>
      <c r="BF582" s="9"/>
      <c r="BG582" s="9"/>
      <c r="BH582" s="9"/>
      <c r="BI582" s="9"/>
      <c r="BJ582" s="9"/>
      <c r="BK582" s="9"/>
      <c r="BL582" s="9"/>
      <c r="BM582" s="9"/>
      <c r="BN582" s="9"/>
      <c r="BO582" s="9"/>
      <c r="BP582" s="9"/>
      <c r="BQ582" s="9"/>
      <c r="BR582" s="9"/>
      <c r="BS582" s="9"/>
      <c r="BT582" s="9"/>
      <c r="BU582" s="9"/>
      <c r="BV582" s="9"/>
      <c r="BW582" s="9"/>
      <c r="BX582" s="9"/>
      <c r="BY582" s="9"/>
      <c r="BZ582" s="9"/>
      <c r="CA582" s="9"/>
      <c r="CB582" s="9"/>
      <c r="CC582" s="9"/>
      <c r="CD582" s="9"/>
      <c r="CE582" s="9"/>
      <c r="CF582" s="9"/>
      <c r="CG582" s="9"/>
      <c r="CH582" s="9"/>
      <c r="CI582" s="9"/>
      <c r="CJ582" s="9"/>
      <c r="CK582" s="9"/>
      <c r="CL582" s="9"/>
      <c r="CM582" s="9"/>
    </row>
    <row r="583" spans="6:91">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c r="AI583" s="9"/>
      <c r="AJ583" s="9"/>
      <c r="AK583" s="9"/>
      <c r="AL583" s="9"/>
      <c r="AM583" s="9"/>
      <c r="AN583" s="9"/>
      <c r="AO583" s="9"/>
      <c r="AP583" s="9"/>
      <c r="AQ583" s="9"/>
      <c r="AR583" s="9"/>
      <c r="AS583" s="9"/>
      <c r="AT583" s="9"/>
      <c r="AU583" s="9"/>
      <c r="AV583" s="9"/>
      <c r="AW583" s="9"/>
      <c r="AX583" s="9"/>
      <c r="AY583" s="9"/>
      <c r="AZ583" s="9"/>
      <c r="BA583" s="9"/>
      <c r="BB583" s="9"/>
      <c r="BC583" s="9"/>
      <c r="BD583" s="9"/>
      <c r="BE583" s="9"/>
      <c r="BF583" s="9"/>
      <c r="BG583" s="9"/>
      <c r="BH583" s="9"/>
      <c r="BI583" s="9"/>
      <c r="BJ583" s="9"/>
      <c r="BK583" s="9"/>
      <c r="BL583" s="9"/>
      <c r="BM583" s="9"/>
      <c r="BN583" s="9"/>
      <c r="BO583" s="9"/>
      <c r="BP583" s="9"/>
      <c r="BQ583" s="9"/>
      <c r="BR583" s="9"/>
      <c r="BS583" s="9"/>
      <c r="BT583" s="9"/>
      <c r="BU583" s="9"/>
      <c r="BV583" s="9"/>
      <c r="BW583" s="9"/>
      <c r="BX583" s="9"/>
      <c r="BY583" s="9"/>
      <c r="BZ583" s="9"/>
      <c r="CA583" s="9"/>
      <c r="CB583" s="9"/>
      <c r="CC583" s="9"/>
      <c r="CD583" s="9"/>
      <c r="CE583" s="9"/>
      <c r="CF583" s="9"/>
      <c r="CG583" s="9"/>
      <c r="CH583" s="9"/>
      <c r="CI583" s="9"/>
      <c r="CJ583" s="9"/>
      <c r="CK583" s="9"/>
      <c r="CL583" s="9"/>
      <c r="CM583" s="9"/>
    </row>
    <row r="584" spans="6:91">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c r="AI584" s="9"/>
      <c r="AJ584" s="9"/>
      <c r="AK584" s="9"/>
      <c r="AL584" s="9"/>
      <c r="AM584" s="9"/>
      <c r="AN584" s="9"/>
      <c r="AO584" s="9"/>
      <c r="AP584" s="9"/>
      <c r="AQ584" s="9"/>
      <c r="AR584" s="9"/>
      <c r="AS584" s="9"/>
      <c r="AT584" s="9"/>
      <c r="AU584" s="9"/>
      <c r="AV584" s="9"/>
      <c r="AW584" s="9"/>
      <c r="AX584" s="9"/>
      <c r="AY584" s="9"/>
      <c r="AZ584" s="9"/>
      <c r="BA584" s="9"/>
      <c r="BB584" s="9"/>
      <c r="BC584" s="9"/>
      <c r="BD584" s="9"/>
      <c r="BE584" s="9"/>
      <c r="BF584" s="9"/>
      <c r="BG584" s="9"/>
      <c r="BH584" s="9"/>
      <c r="BI584" s="9"/>
      <c r="BJ584" s="9"/>
      <c r="BK584" s="9"/>
      <c r="BL584" s="9"/>
      <c r="BM584" s="9"/>
      <c r="BN584" s="9"/>
      <c r="BO584" s="9"/>
      <c r="BP584" s="9"/>
      <c r="BQ584" s="9"/>
      <c r="BR584" s="9"/>
      <c r="BS584" s="9"/>
      <c r="BT584" s="9"/>
      <c r="BU584" s="9"/>
      <c r="BV584" s="9"/>
      <c r="BW584" s="9"/>
      <c r="BX584" s="9"/>
      <c r="BY584" s="9"/>
      <c r="BZ584" s="9"/>
      <c r="CA584" s="9"/>
      <c r="CB584" s="9"/>
      <c r="CC584" s="9"/>
      <c r="CD584" s="9"/>
      <c r="CE584" s="9"/>
      <c r="CF584" s="9"/>
      <c r="CG584" s="9"/>
      <c r="CH584" s="9"/>
      <c r="CI584" s="9"/>
      <c r="CJ584" s="9"/>
      <c r="CK584" s="9"/>
      <c r="CL584" s="9"/>
      <c r="CM584" s="9"/>
    </row>
    <row r="585" spans="6:91">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c r="AI585" s="9"/>
      <c r="AJ585" s="9"/>
      <c r="AK585" s="9"/>
      <c r="AL585" s="9"/>
      <c r="AM585" s="9"/>
      <c r="AN585" s="9"/>
      <c r="AO585" s="9"/>
      <c r="AP585" s="9"/>
      <c r="AQ585" s="9"/>
      <c r="AR585" s="9"/>
      <c r="AS585" s="9"/>
      <c r="AT585" s="9"/>
      <c r="AU585" s="9"/>
      <c r="AV585" s="9"/>
      <c r="AW585" s="9"/>
      <c r="AX585" s="9"/>
      <c r="AY585" s="9"/>
      <c r="AZ585" s="9"/>
      <c r="BA585" s="9"/>
      <c r="BB585" s="9"/>
      <c r="BC585" s="9"/>
      <c r="BD585" s="9"/>
      <c r="BE585" s="9"/>
      <c r="BF585" s="9"/>
      <c r="BG585" s="9"/>
      <c r="BH585" s="9"/>
      <c r="BI585" s="9"/>
      <c r="BJ585" s="9"/>
      <c r="BK585" s="9"/>
      <c r="BL585" s="9"/>
      <c r="BM585" s="9"/>
      <c r="BN585" s="9"/>
      <c r="BO585" s="9"/>
      <c r="BP585" s="9"/>
      <c r="BQ585" s="9"/>
      <c r="BR585" s="9"/>
      <c r="BS585" s="9"/>
      <c r="BT585" s="9"/>
      <c r="BU585" s="9"/>
      <c r="BV585" s="9"/>
      <c r="BW585" s="9"/>
      <c r="BX585" s="9"/>
      <c r="BY585" s="9"/>
      <c r="BZ585" s="9"/>
      <c r="CA585" s="9"/>
      <c r="CB585" s="9"/>
      <c r="CC585" s="9"/>
      <c r="CD585" s="9"/>
      <c r="CE585" s="9"/>
      <c r="CF585" s="9"/>
      <c r="CG585" s="9"/>
      <c r="CH585" s="9"/>
      <c r="CI585" s="9"/>
      <c r="CJ585" s="9"/>
      <c r="CK585" s="9"/>
      <c r="CL585" s="9"/>
      <c r="CM585" s="9"/>
    </row>
    <row r="586" spans="6:91">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c r="AI586" s="9"/>
      <c r="AJ586" s="9"/>
      <c r="AK586" s="9"/>
      <c r="AL586" s="9"/>
      <c r="AM586" s="9"/>
      <c r="AN586" s="9"/>
      <c r="AO586" s="9"/>
      <c r="AP586" s="9"/>
      <c r="AQ586" s="9"/>
      <c r="AR586" s="9"/>
      <c r="AS586" s="9"/>
      <c r="AT586" s="9"/>
      <c r="AU586" s="9"/>
      <c r="AV586" s="9"/>
      <c r="AW586" s="9"/>
      <c r="AX586" s="9"/>
      <c r="AY586" s="9"/>
      <c r="AZ586" s="9"/>
      <c r="BA586" s="9"/>
      <c r="BB586" s="9"/>
      <c r="BC586" s="9"/>
      <c r="BD586" s="9"/>
      <c r="BE586" s="9"/>
      <c r="BF586" s="9"/>
      <c r="BG586" s="9"/>
      <c r="BH586" s="9"/>
      <c r="BI586" s="9"/>
      <c r="BJ586" s="9"/>
      <c r="BK586" s="9"/>
      <c r="BL586" s="9"/>
      <c r="BM586" s="9"/>
      <c r="BN586" s="9"/>
      <c r="BO586" s="9"/>
      <c r="BP586" s="9"/>
      <c r="BQ586" s="9"/>
      <c r="BR586" s="9"/>
      <c r="BS586" s="9"/>
      <c r="BT586" s="9"/>
      <c r="BU586" s="9"/>
      <c r="BV586" s="9"/>
      <c r="BW586" s="9"/>
      <c r="BX586" s="9"/>
      <c r="BY586" s="9"/>
      <c r="BZ586" s="9"/>
      <c r="CA586" s="9"/>
      <c r="CB586" s="9"/>
      <c r="CC586" s="9"/>
      <c r="CD586" s="9"/>
      <c r="CE586" s="9"/>
      <c r="CF586" s="9"/>
      <c r="CG586" s="9"/>
      <c r="CH586" s="9"/>
      <c r="CI586" s="9"/>
      <c r="CJ586" s="9"/>
      <c r="CK586" s="9"/>
      <c r="CL586" s="9"/>
      <c r="CM586" s="9"/>
    </row>
    <row r="587" spans="6:91">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c r="AI587" s="9"/>
      <c r="AJ587" s="9"/>
      <c r="AK587" s="9"/>
      <c r="AL587" s="9"/>
      <c r="AM587" s="9"/>
      <c r="AN587" s="9"/>
      <c r="AO587" s="9"/>
      <c r="AP587" s="9"/>
      <c r="AQ587" s="9"/>
      <c r="AR587" s="9"/>
      <c r="AS587" s="9"/>
      <c r="AT587" s="9"/>
      <c r="AU587" s="9"/>
      <c r="AV587" s="9"/>
      <c r="AW587" s="9"/>
      <c r="AX587" s="9"/>
      <c r="AY587" s="9"/>
      <c r="AZ587" s="9"/>
      <c r="BA587" s="9"/>
      <c r="BB587" s="9"/>
      <c r="BC587" s="9"/>
      <c r="BD587" s="9"/>
      <c r="BE587" s="9"/>
      <c r="BF587" s="9"/>
      <c r="BG587" s="9"/>
      <c r="BH587" s="9"/>
      <c r="BI587" s="9"/>
      <c r="BJ587" s="9"/>
      <c r="BK587" s="9"/>
      <c r="BL587" s="9"/>
      <c r="BM587" s="9"/>
      <c r="BN587" s="9"/>
      <c r="BO587" s="9"/>
      <c r="BP587" s="9"/>
      <c r="BQ587" s="9"/>
      <c r="BR587" s="9"/>
      <c r="BS587" s="9"/>
      <c r="BT587" s="9"/>
      <c r="BU587" s="9"/>
      <c r="BV587" s="9"/>
      <c r="BW587" s="9"/>
      <c r="BX587" s="9"/>
      <c r="BY587" s="9"/>
      <c r="BZ587" s="9"/>
      <c r="CA587" s="9"/>
      <c r="CB587" s="9"/>
      <c r="CC587" s="9"/>
      <c r="CD587" s="9"/>
      <c r="CE587" s="9"/>
      <c r="CF587" s="9"/>
      <c r="CG587" s="9"/>
      <c r="CH587" s="9"/>
      <c r="CI587" s="9"/>
      <c r="CJ587" s="9"/>
      <c r="CK587" s="9"/>
      <c r="CL587" s="9"/>
      <c r="CM587" s="9"/>
    </row>
    <row r="588" spans="6:91">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c r="AI588" s="9"/>
      <c r="AJ588" s="9"/>
      <c r="AK588" s="9"/>
      <c r="AL588" s="9"/>
      <c r="AM588" s="9"/>
      <c r="AN588" s="9"/>
      <c r="AO588" s="9"/>
      <c r="AP588" s="9"/>
      <c r="AQ588" s="9"/>
      <c r="AR588" s="9"/>
      <c r="AS588" s="9"/>
      <c r="AT588" s="9"/>
      <c r="AU588" s="9"/>
      <c r="AV588" s="9"/>
      <c r="AW588" s="9"/>
      <c r="AX588" s="9"/>
      <c r="AY588" s="9"/>
      <c r="AZ588" s="9"/>
      <c r="BA588" s="9"/>
      <c r="BB588" s="9"/>
      <c r="BC588" s="9"/>
      <c r="BD588" s="9"/>
      <c r="BE588" s="9"/>
      <c r="BF588" s="9"/>
      <c r="BG588" s="9"/>
      <c r="BH588" s="9"/>
      <c r="BI588" s="9"/>
      <c r="BJ588" s="9"/>
      <c r="BK588" s="9"/>
      <c r="BL588" s="9"/>
      <c r="BM588" s="9"/>
      <c r="BN588" s="9"/>
      <c r="BO588" s="9"/>
      <c r="BP588" s="9"/>
      <c r="BQ588" s="9"/>
      <c r="BR588" s="9"/>
      <c r="BS588" s="9"/>
      <c r="BT588" s="9"/>
      <c r="BU588" s="9"/>
      <c r="BV588" s="9"/>
      <c r="BW588" s="9"/>
      <c r="BX588" s="9"/>
      <c r="BY588" s="9"/>
      <c r="BZ588" s="9"/>
      <c r="CA588" s="9"/>
      <c r="CB588" s="9"/>
      <c r="CC588" s="9"/>
      <c r="CD588" s="9"/>
      <c r="CE588" s="9"/>
      <c r="CF588" s="9"/>
      <c r="CG588" s="9"/>
      <c r="CH588" s="9"/>
      <c r="CI588" s="9"/>
      <c r="CJ588" s="9"/>
      <c r="CK588" s="9"/>
      <c r="CL588" s="9"/>
      <c r="CM588" s="9"/>
    </row>
    <row r="589" spans="6:91">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c r="AI589" s="9"/>
      <c r="AJ589" s="9"/>
      <c r="AK589" s="9"/>
      <c r="AL589" s="9"/>
      <c r="AM589" s="9"/>
      <c r="AN589" s="9"/>
      <c r="AO589" s="9"/>
      <c r="AP589" s="9"/>
      <c r="AQ589" s="9"/>
      <c r="AR589" s="9"/>
      <c r="AS589" s="9"/>
      <c r="AT589" s="9"/>
      <c r="AU589" s="9"/>
      <c r="AV589" s="9"/>
      <c r="AW589" s="9"/>
      <c r="AX589" s="9"/>
      <c r="AY589" s="9"/>
      <c r="AZ589" s="9"/>
      <c r="BA589" s="9"/>
      <c r="BB589" s="9"/>
      <c r="BC589" s="9"/>
      <c r="BD589" s="9"/>
      <c r="BE589" s="9"/>
      <c r="BF589" s="9"/>
      <c r="BG589" s="9"/>
      <c r="BH589" s="9"/>
      <c r="BI589" s="9"/>
      <c r="BJ589" s="9"/>
      <c r="BK589" s="9"/>
      <c r="BL589" s="9"/>
      <c r="BM589" s="9"/>
      <c r="BN589" s="9"/>
      <c r="BO589" s="9"/>
      <c r="BP589" s="9"/>
      <c r="BQ589" s="9"/>
      <c r="BR589" s="9"/>
      <c r="BS589" s="9"/>
      <c r="BT589" s="9"/>
      <c r="BU589" s="9"/>
      <c r="BV589" s="9"/>
      <c r="BW589" s="9"/>
      <c r="BX589" s="9"/>
      <c r="BY589" s="9"/>
      <c r="BZ589" s="9"/>
      <c r="CA589" s="9"/>
      <c r="CB589" s="9"/>
      <c r="CC589" s="9"/>
      <c r="CD589" s="9"/>
      <c r="CE589" s="9"/>
      <c r="CF589" s="9"/>
      <c r="CG589" s="9"/>
      <c r="CH589" s="9"/>
      <c r="CI589" s="9"/>
      <c r="CJ589" s="9"/>
      <c r="CK589" s="9"/>
      <c r="CL589" s="9"/>
      <c r="CM589" s="9"/>
    </row>
    <row r="590" spans="6:91">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c r="AI590" s="9"/>
      <c r="AJ590" s="9"/>
      <c r="AK590" s="9"/>
      <c r="AL590" s="9"/>
      <c r="AM590" s="9"/>
      <c r="AN590" s="9"/>
      <c r="AO590" s="9"/>
      <c r="AP590" s="9"/>
      <c r="AQ590" s="9"/>
      <c r="AR590" s="9"/>
      <c r="AS590" s="9"/>
      <c r="AT590" s="9"/>
      <c r="AU590" s="9"/>
      <c r="AV590" s="9"/>
      <c r="AW590" s="9"/>
      <c r="AX590" s="9"/>
      <c r="AY590" s="9"/>
      <c r="AZ590" s="9"/>
      <c r="BA590" s="9"/>
      <c r="BB590" s="9"/>
      <c r="BC590" s="9"/>
      <c r="BD590" s="9"/>
      <c r="BE590" s="9"/>
      <c r="BF590" s="9"/>
      <c r="BG590" s="9"/>
      <c r="BH590" s="9"/>
      <c r="BI590" s="9"/>
      <c r="BJ590" s="9"/>
      <c r="BK590" s="9"/>
      <c r="BL590" s="9"/>
      <c r="BM590" s="9"/>
      <c r="BN590" s="9"/>
      <c r="BO590" s="9"/>
      <c r="BP590" s="9"/>
      <c r="BQ590" s="9"/>
      <c r="BR590" s="9"/>
      <c r="BS590" s="9"/>
      <c r="BT590" s="9"/>
      <c r="BU590" s="9"/>
      <c r="BV590" s="9"/>
      <c r="BW590" s="9"/>
      <c r="BX590" s="9"/>
      <c r="BY590" s="9"/>
      <c r="BZ590" s="9"/>
      <c r="CA590" s="9"/>
      <c r="CB590" s="9"/>
      <c r="CC590" s="9"/>
      <c r="CD590" s="9"/>
      <c r="CE590" s="9"/>
      <c r="CF590" s="9"/>
      <c r="CG590" s="9"/>
      <c r="CH590" s="9"/>
      <c r="CI590" s="9"/>
      <c r="CJ590" s="9"/>
      <c r="CK590" s="9"/>
      <c r="CL590" s="9"/>
      <c r="CM590" s="9"/>
    </row>
    <row r="591" spans="6:91">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c r="AI591" s="9"/>
      <c r="AJ591" s="9"/>
      <c r="AK591" s="9"/>
      <c r="AL591" s="9"/>
      <c r="AM591" s="9"/>
      <c r="AN591" s="9"/>
      <c r="AO591" s="9"/>
      <c r="AP591" s="9"/>
      <c r="AQ591" s="9"/>
      <c r="AR591" s="9"/>
      <c r="AS591" s="9"/>
      <c r="AT591" s="9"/>
      <c r="AU591" s="9"/>
      <c r="AV591" s="9"/>
      <c r="AW591" s="9"/>
      <c r="AX591" s="9"/>
      <c r="AY591" s="9"/>
      <c r="AZ591" s="9"/>
      <c r="BA591" s="9"/>
      <c r="BB591" s="9"/>
      <c r="BC591" s="9"/>
      <c r="BD591" s="9"/>
      <c r="BE591" s="9"/>
      <c r="BF591" s="9"/>
      <c r="BG591" s="9"/>
      <c r="BH591" s="9"/>
      <c r="BI591" s="9"/>
      <c r="BJ591" s="9"/>
      <c r="BK591" s="9"/>
      <c r="BL591" s="9"/>
      <c r="BM591" s="9"/>
      <c r="BN591" s="9"/>
      <c r="BO591" s="9"/>
      <c r="BP591" s="9"/>
      <c r="BQ591" s="9"/>
      <c r="BR591" s="9"/>
      <c r="BS591" s="9"/>
      <c r="BT591" s="9"/>
      <c r="BU591" s="9"/>
      <c r="BV591" s="9"/>
      <c r="BW591" s="9"/>
      <c r="BX591" s="9"/>
      <c r="BY591" s="9"/>
      <c r="BZ591" s="9"/>
      <c r="CA591" s="9"/>
      <c r="CB591" s="9"/>
      <c r="CC591" s="9"/>
      <c r="CD591" s="9"/>
      <c r="CE591" s="9"/>
      <c r="CF591" s="9"/>
      <c r="CG591" s="9"/>
      <c r="CH591" s="9"/>
      <c r="CI591" s="9"/>
      <c r="CJ591" s="9"/>
      <c r="CK591" s="9"/>
      <c r="CL591" s="9"/>
      <c r="CM591" s="9"/>
    </row>
    <row r="592" spans="6:91">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c r="AI592" s="9"/>
      <c r="AJ592" s="9"/>
      <c r="AK592" s="9"/>
      <c r="AL592" s="9"/>
      <c r="AM592" s="9"/>
      <c r="AN592" s="9"/>
      <c r="AO592" s="9"/>
      <c r="AP592" s="9"/>
      <c r="AQ592" s="9"/>
      <c r="AR592" s="9"/>
      <c r="AS592" s="9"/>
      <c r="AT592" s="9"/>
      <c r="AU592" s="9"/>
      <c r="AV592" s="9"/>
      <c r="AW592" s="9"/>
      <c r="AX592" s="9"/>
      <c r="AY592" s="9"/>
      <c r="AZ592" s="9"/>
      <c r="BA592" s="9"/>
      <c r="BB592" s="9"/>
      <c r="BC592" s="9"/>
      <c r="BD592" s="9"/>
      <c r="BE592" s="9"/>
      <c r="BF592" s="9"/>
      <c r="BG592" s="9"/>
      <c r="BH592" s="9"/>
      <c r="BI592" s="9"/>
      <c r="BJ592" s="9"/>
      <c r="BK592" s="9"/>
      <c r="BL592" s="9"/>
      <c r="BM592" s="9"/>
      <c r="BN592" s="9"/>
      <c r="BO592" s="9"/>
      <c r="BP592" s="9"/>
      <c r="BQ592" s="9"/>
      <c r="BR592" s="9"/>
      <c r="BS592" s="9"/>
      <c r="BT592" s="9"/>
      <c r="BU592" s="9"/>
      <c r="BV592" s="9"/>
      <c r="BW592" s="9"/>
      <c r="BX592" s="9"/>
      <c r="BY592" s="9"/>
      <c r="BZ592" s="9"/>
      <c r="CA592" s="9"/>
      <c r="CB592" s="9"/>
      <c r="CC592" s="9"/>
      <c r="CD592" s="9"/>
      <c r="CE592" s="9"/>
      <c r="CF592" s="9"/>
      <c r="CG592" s="9"/>
      <c r="CH592" s="9"/>
      <c r="CI592" s="9"/>
      <c r="CJ592" s="9"/>
      <c r="CK592" s="9"/>
      <c r="CL592" s="9"/>
      <c r="CM592" s="9"/>
    </row>
    <row r="593" spans="6:91">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c r="AI593" s="9"/>
      <c r="AJ593" s="9"/>
      <c r="AK593" s="9"/>
      <c r="AL593" s="9"/>
      <c r="AM593" s="9"/>
      <c r="AN593" s="9"/>
      <c r="AO593" s="9"/>
      <c r="AP593" s="9"/>
      <c r="AQ593" s="9"/>
      <c r="AR593" s="9"/>
      <c r="AS593" s="9"/>
      <c r="AT593" s="9"/>
      <c r="AU593" s="9"/>
      <c r="AV593" s="9"/>
      <c r="AW593" s="9"/>
      <c r="AX593" s="9"/>
      <c r="AY593" s="9"/>
      <c r="AZ593" s="9"/>
      <c r="BA593" s="9"/>
      <c r="BB593" s="9"/>
      <c r="BC593" s="9"/>
      <c r="BD593" s="9"/>
      <c r="BE593" s="9"/>
      <c r="BF593" s="9"/>
      <c r="BG593" s="9"/>
      <c r="BH593" s="9"/>
      <c r="BI593" s="9"/>
      <c r="BJ593" s="9"/>
      <c r="BK593" s="9"/>
      <c r="BL593" s="9"/>
      <c r="BM593" s="9"/>
      <c r="BN593" s="9"/>
      <c r="BO593" s="9"/>
      <c r="BP593" s="9"/>
      <c r="BQ593" s="9"/>
      <c r="BR593" s="9"/>
      <c r="BS593" s="9"/>
      <c r="BT593" s="9"/>
      <c r="BU593" s="9"/>
      <c r="BV593" s="9"/>
      <c r="BW593" s="9"/>
      <c r="BX593" s="9"/>
      <c r="BY593" s="9"/>
      <c r="BZ593" s="9"/>
      <c r="CA593" s="9"/>
      <c r="CB593" s="9"/>
      <c r="CC593" s="9"/>
      <c r="CD593" s="9"/>
      <c r="CE593" s="9"/>
      <c r="CF593" s="9"/>
      <c r="CG593" s="9"/>
      <c r="CH593" s="9"/>
      <c r="CI593" s="9"/>
      <c r="CJ593" s="9"/>
      <c r="CK593" s="9"/>
      <c r="CL593" s="9"/>
      <c r="CM593" s="9"/>
    </row>
    <row r="594" spans="6:91">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c r="AI594" s="9"/>
      <c r="AJ594" s="9"/>
      <c r="AK594" s="9"/>
      <c r="AL594" s="9"/>
      <c r="AM594" s="9"/>
      <c r="AN594" s="9"/>
      <c r="AO594" s="9"/>
      <c r="AP594" s="9"/>
      <c r="AQ594" s="9"/>
      <c r="AR594" s="9"/>
      <c r="AS594" s="9"/>
      <c r="AT594" s="9"/>
      <c r="AU594" s="9"/>
      <c r="AV594" s="9"/>
      <c r="AW594" s="9"/>
      <c r="AX594" s="9"/>
      <c r="AY594" s="9"/>
      <c r="AZ594" s="9"/>
      <c r="BA594" s="9"/>
      <c r="BB594" s="9"/>
      <c r="BC594" s="9"/>
      <c r="BD594" s="9"/>
      <c r="BE594" s="9"/>
      <c r="BF594" s="9"/>
      <c r="BG594" s="9"/>
      <c r="BH594" s="9"/>
      <c r="BI594" s="9"/>
      <c r="BJ594" s="9"/>
      <c r="BK594" s="9"/>
      <c r="BL594" s="9"/>
      <c r="BM594" s="9"/>
      <c r="BN594" s="9"/>
      <c r="BO594" s="9"/>
      <c r="BP594" s="9"/>
      <c r="BQ594" s="9"/>
      <c r="BR594" s="9"/>
      <c r="BS594" s="9"/>
      <c r="BT594" s="9"/>
      <c r="BU594" s="9"/>
      <c r="BV594" s="9"/>
      <c r="BW594" s="9"/>
      <c r="BX594" s="9"/>
      <c r="BY594" s="9"/>
      <c r="BZ594" s="9"/>
      <c r="CA594" s="9"/>
      <c r="CB594" s="9"/>
      <c r="CC594" s="9"/>
      <c r="CD594" s="9"/>
      <c r="CE594" s="9"/>
      <c r="CF594" s="9"/>
      <c r="CG594" s="9"/>
      <c r="CH594" s="9"/>
      <c r="CI594" s="9"/>
      <c r="CJ594" s="9"/>
      <c r="CK594" s="9"/>
      <c r="CL594" s="9"/>
      <c r="CM594" s="9"/>
    </row>
    <row r="595" spans="6:91">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c r="AI595" s="9"/>
      <c r="AJ595" s="9"/>
      <c r="AK595" s="9"/>
      <c r="AL595" s="9"/>
      <c r="AM595" s="9"/>
      <c r="AN595" s="9"/>
      <c r="AO595" s="9"/>
      <c r="AP595" s="9"/>
      <c r="AQ595" s="9"/>
      <c r="AR595" s="9"/>
      <c r="AS595" s="9"/>
      <c r="AT595" s="9"/>
      <c r="AU595" s="9"/>
      <c r="AV595" s="9"/>
      <c r="AW595" s="9"/>
      <c r="AX595" s="9"/>
      <c r="AY595" s="9"/>
      <c r="AZ595" s="9"/>
      <c r="BA595" s="9"/>
      <c r="BB595" s="9"/>
      <c r="BC595" s="9"/>
      <c r="BD595" s="9"/>
      <c r="BE595" s="9"/>
      <c r="BF595" s="9"/>
      <c r="BG595" s="9"/>
      <c r="BH595" s="9"/>
      <c r="BI595" s="9"/>
      <c r="BJ595" s="9"/>
      <c r="BK595" s="9"/>
      <c r="BL595" s="9"/>
      <c r="BM595" s="9"/>
      <c r="BN595" s="9"/>
      <c r="BO595" s="9"/>
      <c r="BP595" s="9"/>
      <c r="BQ595" s="9"/>
      <c r="BR595" s="9"/>
      <c r="BS595" s="9"/>
      <c r="BT595" s="9"/>
      <c r="BU595" s="9"/>
      <c r="BV595" s="9"/>
      <c r="BW595" s="9"/>
      <c r="BX595" s="9"/>
      <c r="BY595" s="9"/>
      <c r="BZ595" s="9"/>
      <c r="CA595" s="9"/>
      <c r="CB595" s="9"/>
      <c r="CC595" s="9"/>
      <c r="CD595" s="9"/>
      <c r="CE595" s="9"/>
      <c r="CF595" s="9"/>
      <c r="CG595" s="9"/>
      <c r="CH595" s="9"/>
      <c r="CI595" s="9"/>
      <c r="CJ595" s="9"/>
      <c r="CK595" s="9"/>
      <c r="CL595" s="9"/>
      <c r="CM595" s="9"/>
    </row>
    <row r="596" spans="6:91">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c r="AI596" s="9"/>
      <c r="AJ596" s="9"/>
      <c r="AK596" s="9"/>
      <c r="AL596" s="9"/>
      <c r="AM596" s="9"/>
      <c r="AN596" s="9"/>
      <c r="AO596" s="9"/>
      <c r="AP596" s="9"/>
      <c r="AQ596" s="9"/>
      <c r="AR596" s="9"/>
      <c r="AS596" s="9"/>
      <c r="AT596" s="9"/>
      <c r="AU596" s="9"/>
      <c r="AV596" s="9"/>
      <c r="AW596" s="9"/>
      <c r="AX596" s="9"/>
      <c r="AY596" s="9"/>
      <c r="AZ596" s="9"/>
      <c r="BA596" s="9"/>
      <c r="BB596" s="9"/>
      <c r="BC596" s="9"/>
      <c r="BD596" s="9"/>
      <c r="BE596" s="9"/>
      <c r="BF596" s="9"/>
      <c r="BG596" s="9"/>
      <c r="BH596" s="9"/>
      <c r="BI596" s="9"/>
      <c r="BJ596" s="9"/>
      <c r="BK596" s="9"/>
      <c r="BL596" s="9"/>
      <c r="BM596" s="9"/>
      <c r="BN596" s="9"/>
      <c r="BO596" s="9"/>
      <c r="BP596" s="9"/>
      <c r="BQ596" s="9"/>
      <c r="BR596" s="9"/>
      <c r="BS596" s="9"/>
      <c r="BT596" s="9"/>
      <c r="BU596" s="9"/>
      <c r="BV596" s="9"/>
      <c r="BW596" s="9"/>
      <c r="BX596" s="9"/>
      <c r="BY596" s="9"/>
      <c r="BZ596" s="9"/>
      <c r="CA596" s="9"/>
      <c r="CB596" s="9"/>
      <c r="CC596" s="9"/>
      <c r="CD596" s="9"/>
      <c r="CE596" s="9"/>
      <c r="CF596" s="9"/>
      <c r="CG596" s="9"/>
      <c r="CH596" s="9"/>
      <c r="CI596" s="9"/>
      <c r="CJ596" s="9"/>
      <c r="CK596" s="9"/>
      <c r="CL596" s="9"/>
      <c r="CM596" s="9"/>
    </row>
    <row r="597" spans="6:91">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c r="AI597" s="9"/>
      <c r="AJ597" s="9"/>
      <c r="AK597" s="9"/>
      <c r="AL597" s="9"/>
      <c r="AM597" s="9"/>
      <c r="AN597" s="9"/>
      <c r="AO597" s="9"/>
      <c r="AP597" s="9"/>
      <c r="AQ597" s="9"/>
      <c r="AR597" s="9"/>
      <c r="AS597" s="9"/>
      <c r="AT597" s="9"/>
      <c r="AU597" s="9"/>
      <c r="AV597" s="9"/>
      <c r="AW597" s="9"/>
      <c r="AX597" s="9"/>
      <c r="AY597" s="9"/>
      <c r="AZ597" s="9"/>
      <c r="BA597" s="9"/>
      <c r="BB597" s="9"/>
      <c r="BC597" s="9"/>
      <c r="BD597" s="9"/>
      <c r="BE597" s="9"/>
      <c r="BF597" s="9"/>
      <c r="BG597" s="9"/>
      <c r="BH597" s="9"/>
      <c r="BI597" s="9"/>
      <c r="BJ597" s="9"/>
      <c r="BK597" s="9"/>
      <c r="BL597" s="9"/>
      <c r="BM597" s="9"/>
      <c r="BN597" s="9"/>
      <c r="BO597" s="9"/>
      <c r="BP597" s="9"/>
      <c r="BQ597" s="9"/>
      <c r="BR597" s="9"/>
      <c r="BS597" s="9"/>
      <c r="BT597" s="9"/>
      <c r="BU597" s="9"/>
      <c r="BV597" s="9"/>
      <c r="BW597" s="9"/>
      <c r="BX597" s="9"/>
      <c r="BY597" s="9"/>
      <c r="BZ597" s="9"/>
      <c r="CA597" s="9"/>
      <c r="CB597" s="9"/>
      <c r="CC597" s="9"/>
      <c r="CD597" s="9"/>
      <c r="CE597" s="9"/>
      <c r="CF597" s="9"/>
      <c r="CG597" s="9"/>
      <c r="CH597" s="9"/>
      <c r="CI597" s="9"/>
      <c r="CJ597" s="9"/>
      <c r="CK597" s="9"/>
      <c r="CL597" s="9"/>
      <c r="CM597" s="9"/>
    </row>
    <row r="598" spans="6:91">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c r="AI598" s="9"/>
      <c r="AJ598" s="9"/>
      <c r="AK598" s="9"/>
      <c r="AL598" s="9"/>
      <c r="AM598" s="9"/>
      <c r="AN598" s="9"/>
      <c r="AO598" s="9"/>
      <c r="AP598" s="9"/>
      <c r="AQ598" s="9"/>
      <c r="AR598" s="9"/>
      <c r="AS598" s="9"/>
      <c r="AT598" s="9"/>
      <c r="AU598" s="9"/>
      <c r="AV598" s="9"/>
      <c r="AW598" s="9"/>
      <c r="AX598" s="9"/>
      <c r="AY598" s="9"/>
      <c r="AZ598" s="9"/>
      <c r="BA598" s="9"/>
      <c r="BB598" s="9"/>
      <c r="BC598" s="9"/>
      <c r="BD598" s="9"/>
      <c r="BE598" s="9"/>
      <c r="BF598" s="9"/>
      <c r="BG598" s="9"/>
      <c r="BH598" s="9"/>
      <c r="BI598" s="9"/>
      <c r="BJ598" s="9"/>
      <c r="BK598" s="9"/>
      <c r="BL598" s="9"/>
      <c r="BM598" s="9"/>
      <c r="BN598" s="9"/>
      <c r="BO598" s="9"/>
      <c r="BP598" s="9"/>
      <c r="BQ598" s="9"/>
      <c r="BR598" s="9"/>
      <c r="BS598" s="9"/>
      <c r="BT598" s="9"/>
      <c r="BU598" s="9"/>
      <c r="BV598" s="9"/>
      <c r="BW598" s="9"/>
      <c r="BX598" s="9"/>
      <c r="BY598" s="9"/>
      <c r="BZ598" s="9"/>
      <c r="CA598" s="9"/>
      <c r="CB598" s="9"/>
      <c r="CC598" s="9"/>
      <c r="CD598" s="9"/>
      <c r="CE598" s="9"/>
      <c r="CF598" s="9"/>
      <c r="CG598" s="9"/>
      <c r="CH598" s="9"/>
      <c r="CI598" s="9"/>
      <c r="CJ598" s="9"/>
      <c r="CK598" s="9"/>
      <c r="CL598" s="9"/>
      <c r="CM598" s="9"/>
    </row>
    <row r="599" spans="6:91">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c r="AI599" s="9"/>
      <c r="AJ599" s="9"/>
      <c r="AK599" s="9"/>
      <c r="AL599" s="9"/>
      <c r="AM599" s="9"/>
      <c r="AN599" s="9"/>
      <c r="AO599" s="9"/>
      <c r="AP599" s="9"/>
      <c r="AQ599" s="9"/>
      <c r="AR599" s="9"/>
      <c r="AS599" s="9"/>
      <c r="AT599" s="9"/>
      <c r="AU599" s="9"/>
      <c r="AV599" s="9"/>
      <c r="AW599" s="9"/>
      <c r="AX599" s="9"/>
      <c r="AY599" s="9"/>
      <c r="AZ599" s="9"/>
      <c r="BA599" s="9"/>
      <c r="BB599" s="9"/>
      <c r="BC599" s="9"/>
      <c r="BD599" s="9"/>
      <c r="BE599" s="9"/>
      <c r="BF599" s="9"/>
      <c r="BG599" s="9"/>
      <c r="BH599" s="9"/>
      <c r="BI599" s="9"/>
      <c r="BJ599" s="9"/>
      <c r="BK599" s="9"/>
      <c r="BL599" s="9"/>
      <c r="BM599" s="9"/>
      <c r="BN599" s="9"/>
      <c r="BO599" s="9"/>
      <c r="BP599" s="9"/>
      <c r="BQ599" s="9"/>
      <c r="BR599" s="9"/>
      <c r="BS599" s="9"/>
      <c r="BT599" s="9"/>
      <c r="BU599" s="9"/>
      <c r="BV599" s="9"/>
      <c r="BW599" s="9"/>
      <c r="BX599" s="9"/>
      <c r="BY599" s="9"/>
      <c r="BZ599" s="9"/>
      <c r="CA599" s="9"/>
      <c r="CB599" s="9"/>
      <c r="CC599" s="9"/>
      <c r="CD599" s="9"/>
      <c r="CE599" s="9"/>
      <c r="CF599" s="9"/>
      <c r="CG599" s="9"/>
      <c r="CH599" s="9"/>
      <c r="CI599" s="9"/>
      <c r="CJ599" s="9"/>
      <c r="CK599" s="9"/>
      <c r="CL599" s="9"/>
      <c r="CM599" s="9"/>
    </row>
    <row r="600" spans="6:91">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c r="AI600" s="9"/>
      <c r="AJ600" s="9"/>
      <c r="AK600" s="9"/>
      <c r="AL600" s="9"/>
      <c r="AM600" s="9"/>
      <c r="AN600" s="9"/>
      <c r="AO600" s="9"/>
      <c r="AP600" s="9"/>
      <c r="AQ600" s="9"/>
      <c r="AR600" s="9"/>
      <c r="AS600" s="9"/>
      <c r="AT600" s="9"/>
      <c r="AU600" s="9"/>
      <c r="AV600" s="9"/>
      <c r="AW600" s="9"/>
      <c r="AX600" s="9"/>
      <c r="AY600" s="9"/>
      <c r="AZ600" s="9"/>
      <c r="BA600" s="9"/>
      <c r="BB600" s="9"/>
      <c r="BC600" s="9"/>
      <c r="BD600" s="9"/>
      <c r="BE600" s="9"/>
      <c r="BF600" s="9"/>
      <c r="BG600" s="9"/>
      <c r="BH600" s="9"/>
      <c r="BI600" s="9"/>
      <c r="BJ600" s="9"/>
      <c r="BK600" s="9"/>
      <c r="BL600" s="9"/>
      <c r="BM600" s="9"/>
      <c r="BN600" s="9"/>
      <c r="BO600" s="9"/>
      <c r="BP600" s="9"/>
      <c r="BQ600" s="9"/>
      <c r="BR600" s="9"/>
      <c r="BS600" s="9"/>
      <c r="BT600" s="9"/>
      <c r="BU600" s="9"/>
      <c r="BV600" s="9"/>
      <c r="BW600" s="9"/>
      <c r="BX600" s="9"/>
      <c r="BY600" s="9"/>
      <c r="BZ600" s="9"/>
      <c r="CA600" s="9"/>
      <c r="CB600" s="9"/>
      <c r="CC600" s="9"/>
      <c r="CD600" s="9"/>
      <c r="CE600" s="9"/>
      <c r="CF600" s="9"/>
      <c r="CG600" s="9"/>
      <c r="CH600" s="9"/>
      <c r="CI600" s="9"/>
      <c r="CJ600" s="9"/>
      <c r="CK600" s="9"/>
      <c r="CL600" s="9"/>
      <c r="CM600" s="9"/>
    </row>
    <row r="601" spans="6:91">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c r="AI601" s="9"/>
      <c r="AJ601" s="9"/>
      <c r="AK601" s="9"/>
      <c r="AL601" s="9"/>
      <c r="AM601" s="9"/>
      <c r="AN601" s="9"/>
      <c r="AO601" s="9"/>
      <c r="AP601" s="9"/>
      <c r="AQ601" s="9"/>
      <c r="AR601" s="9"/>
      <c r="AS601" s="9"/>
      <c r="AT601" s="9"/>
      <c r="AU601" s="9"/>
      <c r="AV601" s="9"/>
      <c r="AW601" s="9"/>
      <c r="AX601" s="9"/>
      <c r="AY601" s="9"/>
      <c r="AZ601" s="9"/>
      <c r="BA601" s="9"/>
      <c r="BB601" s="9"/>
      <c r="BC601" s="9"/>
      <c r="BD601" s="9"/>
      <c r="BE601" s="9"/>
      <c r="BF601" s="9"/>
      <c r="BG601" s="9"/>
      <c r="BH601" s="9"/>
      <c r="BI601" s="9"/>
      <c r="BJ601" s="9"/>
      <c r="BK601" s="9"/>
      <c r="BL601" s="9"/>
      <c r="BM601" s="9"/>
      <c r="BN601" s="9"/>
      <c r="BO601" s="9"/>
      <c r="BP601" s="9"/>
      <c r="BQ601" s="9"/>
      <c r="BR601" s="9"/>
      <c r="BS601" s="9"/>
      <c r="BT601" s="9"/>
      <c r="BU601" s="9"/>
      <c r="BV601" s="9"/>
      <c r="BW601" s="9"/>
      <c r="BX601" s="9"/>
      <c r="BY601" s="9"/>
      <c r="BZ601" s="9"/>
      <c r="CA601" s="9"/>
      <c r="CB601" s="9"/>
      <c r="CC601" s="9"/>
      <c r="CD601" s="9"/>
      <c r="CE601" s="9"/>
      <c r="CF601" s="9"/>
      <c r="CG601" s="9"/>
      <c r="CH601" s="9"/>
      <c r="CI601" s="9"/>
      <c r="CJ601" s="9"/>
      <c r="CK601" s="9"/>
      <c r="CL601" s="9"/>
      <c r="CM601" s="9"/>
    </row>
    <row r="602" spans="6:91">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c r="AI602" s="9"/>
      <c r="AJ602" s="9"/>
      <c r="AK602" s="9"/>
      <c r="AL602" s="9"/>
      <c r="AM602" s="9"/>
      <c r="AN602" s="9"/>
      <c r="AO602" s="9"/>
      <c r="AP602" s="9"/>
      <c r="AQ602" s="9"/>
      <c r="AR602" s="9"/>
      <c r="AS602" s="9"/>
      <c r="AT602" s="9"/>
      <c r="AU602" s="9"/>
      <c r="AV602" s="9"/>
      <c r="AW602" s="9"/>
      <c r="AX602" s="9"/>
      <c r="AY602" s="9"/>
      <c r="AZ602" s="9"/>
      <c r="BA602" s="9"/>
      <c r="BB602" s="9"/>
      <c r="BC602" s="9"/>
      <c r="BD602" s="9"/>
      <c r="BE602" s="9"/>
      <c r="BF602" s="9"/>
      <c r="BG602" s="9"/>
      <c r="BH602" s="9"/>
      <c r="BI602" s="9"/>
      <c r="BJ602" s="9"/>
      <c r="BK602" s="9"/>
      <c r="BL602" s="9"/>
      <c r="BM602" s="9"/>
      <c r="BN602" s="9"/>
      <c r="BO602" s="9"/>
      <c r="BP602" s="9"/>
      <c r="BQ602" s="9"/>
      <c r="BR602" s="9"/>
      <c r="BS602" s="9"/>
      <c r="BT602" s="9"/>
      <c r="BU602" s="9"/>
      <c r="BV602" s="9"/>
      <c r="BW602" s="9"/>
      <c r="BX602" s="9"/>
      <c r="BY602" s="9"/>
      <c r="BZ602" s="9"/>
      <c r="CA602" s="9"/>
      <c r="CB602" s="9"/>
      <c r="CC602" s="9"/>
      <c r="CD602" s="9"/>
      <c r="CE602" s="9"/>
      <c r="CF602" s="9"/>
      <c r="CG602" s="9"/>
      <c r="CH602" s="9"/>
      <c r="CI602" s="9"/>
      <c r="CJ602" s="9"/>
      <c r="CK602" s="9"/>
      <c r="CL602" s="9"/>
      <c r="CM602" s="9"/>
    </row>
    <row r="603" spans="6:91">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c r="AI603" s="9"/>
      <c r="AJ603" s="9"/>
      <c r="AK603" s="9"/>
      <c r="AL603" s="9"/>
      <c r="AM603" s="9"/>
      <c r="AN603" s="9"/>
      <c r="AO603" s="9"/>
      <c r="AP603" s="9"/>
      <c r="AQ603" s="9"/>
      <c r="AR603" s="9"/>
      <c r="AS603" s="9"/>
      <c r="AT603" s="9"/>
      <c r="AU603" s="9"/>
      <c r="AV603" s="9"/>
      <c r="AW603" s="9"/>
      <c r="AX603" s="9"/>
      <c r="AY603" s="9"/>
      <c r="AZ603" s="9"/>
      <c r="BA603" s="9"/>
      <c r="BB603" s="9"/>
      <c r="BC603" s="9"/>
      <c r="BD603" s="9"/>
      <c r="BE603" s="9"/>
      <c r="BF603" s="9"/>
      <c r="BG603" s="9"/>
      <c r="BH603" s="9"/>
      <c r="BI603" s="9"/>
      <c r="BJ603" s="9"/>
      <c r="BK603" s="9"/>
      <c r="BL603" s="9"/>
      <c r="BM603" s="9"/>
      <c r="BN603" s="9"/>
      <c r="BO603" s="9"/>
      <c r="BP603" s="9"/>
      <c r="BQ603" s="9"/>
      <c r="BR603" s="9"/>
      <c r="BS603" s="9"/>
      <c r="BT603" s="9"/>
      <c r="BU603" s="9"/>
      <c r="BV603" s="9"/>
      <c r="BW603" s="9"/>
      <c r="BX603" s="9"/>
      <c r="BY603" s="9"/>
      <c r="BZ603" s="9"/>
      <c r="CA603" s="9"/>
      <c r="CB603" s="9"/>
      <c r="CC603" s="9"/>
      <c r="CD603" s="9"/>
      <c r="CE603" s="9"/>
      <c r="CF603" s="9"/>
      <c r="CG603" s="9"/>
      <c r="CH603" s="9"/>
      <c r="CI603" s="9"/>
      <c r="CJ603" s="9"/>
      <c r="CK603" s="9"/>
      <c r="CL603" s="9"/>
      <c r="CM603" s="9"/>
    </row>
    <row r="604" spans="6:91">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c r="AI604" s="9"/>
      <c r="AJ604" s="9"/>
      <c r="AK604" s="9"/>
      <c r="AL604" s="9"/>
      <c r="AM604" s="9"/>
      <c r="AN604" s="9"/>
      <c r="AO604" s="9"/>
      <c r="AP604" s="9"/>
      <c r="AQ604" s="9"/>
      <c r="AR604" s="9"/>
      <c r="AS604" s="9"/>
      <c r="AT604" s="9"/>
      <c r="AU604" s="9"/>
      <c r="AV604" s="9"/>
      <c r="AW604" s="9"/>
      <c r="AX604" s="9"/>
      <c r="AY604" s="9"/>
      <c r="AZ604" s="9"/>
      <c r="BA604" s="9"/>
      <c r="BB604" s="9"/>
      <c r="BC604" s="9"/>
      <c r="BD604" s="9"/>
      <c r="BE604" s="9"/>
      <c r="BF604" s="9"/>
      <c r="BG604" s="9"/>
      <c r="BH604" s="9"/>
      <c r="BI604" s="9"/>
      <c r="BJ604" s="9"/>
      <c r="BK604" s="9"/>
      <c r="BL604" s="9"/>
      <c r="BM604" s="9"/>
      <c r="BN604" s="9"/>
      <c r="BO604" s="9"/>
      <c r="BP604" s="9"/>
      <c r="BQ604" s="9"/>
      <c r="BR604" s="9"/>
      <c r="BS604" s="9"/>
      <c r="BT604" s="9"/>
      <c r="BU604" s="9"/>
      <c r="BV604" s="9"/>
      <c r="BW604" s="9"/>
      <c r="BX604" s="9"/>
      <c r="BY604" s="9"/>
      <c r="BZ604" s="9"/>
      <c r="CA604" s="9"/>
      <c r="CB604" s="9"/>
      <c r="CC604" s="9"/>
      <c r="CD604" s="9"/>
      <c r="CE604" s="9"/>
      <c r="CF604" s="9"/>
      <c r="CG604" s="9"/>
      <c r="CH604" s="9"/>
      <c r="CI604" s="9"/>
      <c r="CJ604" s="9"/>
      <c r="CK604" s="9"/>
      <c r="CL604" s="9"/>
      <c r="CM604" s="9"/>
    </row>
    <row r="605" spans="6:91">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c r="AI605" s="9"/>
      <c r="AJ605" s="9"/>
      <c r="AK605" s="9"/>
      <c r="AL605" s="9"/>
      <c r="AM605" s="9"/>
      <c r="AN605" s="9"/>
      <c r="AO605" s="9"/>
      <c r="AP605" s="9"/>
      <c r="AQ605" s="9"/>
      <c r="AR605" s="9"/>
      <c r="AS605" s="9"/>
      <c r="AT605" s="9"/>
      <c r="AU605" s="9"/>
      <c r="AV605" s="9"/>
      <c r="AW605" s="9"/>
      <c r="AX605" s="9"/>
      <c r="AY605" s="9"/>
      <c r="AZ605" s="9"/>
      <c r="BA605" s="9"/>
      <c r="BB605" s="9"/>
      <c r="BC605" s="9"/>
      <c r="BD605" s="9"/>
      <c r="BE605" s="9"/>
      <c r="BF605" s="9"/>
      <c r="BG605" s="9"/>
      <c r="BH605" s="9"/>
      <c r="BI605" s="9"/>
      <c r="BJ605" s="9"/>
      <c r="BK605" s="9"/>
      <c r="BL605" s="9"/>
      <c r="BM605" s="9"/>
      <c r="BN605" s="9"/>
      <c r="BO605" s="9"/>
      <c r="BP605" s="9"/>
      <c r="BQ605" s="9"/>
      <c r="BR605" s="9"/>
      <c r="BS605" s="9"/>
      <c r="BT605" s="9"/>
      <c r="BU605" s="9"/>
      <c r="BV605" s="9"/>
      <c r="BW605" s="9"/>
      <c r="BX605" s="9"/>
      <c r="BY605" s="9"/>
      <c r="BZ605" s="9"/>
      <c r="CA605" s="9"/>
      <c r="CB605" s="9"/>
      <c r="CC605" s="9"/>
      <c r="CD605" s="9"/>
      <c r="CE605" s="9"/>
      <c r="CF605" s="9"/>
      <c r="CG605" s="9"/>
      <c r="CH605" s="9"/>
      <c r="CI605" s="9"/>
      <c r="CJ605" s="9"/>
      <c r="CK605" s="9"/>
      <c r="CL605" s="9"/>
      <c r="CM605" s="9"/>
    </row>
    <row r="606" spans="6:91">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c r="AI606" s="9"/>
      <c r="AJ606" s="9"/>
      <c r="AK606" s="9"/>
      <c r="AL606" s="9"/>
      <c r="AM606" s="9"/>
      <c r="AN606" s="9"/>
      <c r="AO606" s="9"/>
      <c r="AP606" s="9"/>
      <c r="AQ606" s="9"/>
      <c r="AR606" s="9"/>
      <c r="AS606" s="9"/>
      <c r="AT606" s="9"/>
      <c r="AU606" s="9"/>
      <c r="AV606" s="9"/>
      <c r="AW606" s="9"/>
      <c r="AX606" s="9"/>
      <c r="AY606" s="9"/>
      <c r="AZ606" s="9"/>
      <c r="BA606" s="9"/>
      <c r="BB606" s="9"/>
      <c r="BC606" s="9"/>
      <c r="BD606" s="9"/>
      <c r="BE606" s="9"/>
      <c r="BF606" s="9"/>
      <c r="BG606" s="9"/>
      <c r="BH606" s="9"/>
      <c r="BI606" s="9"/>
      <c r="BJ606" s="9"/>
      <c r="BK606" s="9"/>
      <c r="BL606" s="9"/>
      <c r="BM606" s="9"/>
      <c r="BN606" s="9"/>
      <c r="BO606" s="9"/>
      <c r="BP606" s="9"/>
      <c r="BQ606" s="9"/>
      <c r="BR606" s="9"/>
      <c r="BS606" s="9"/>
      <c r="BT606" s="9"/>
      <c r="BU606" s="9"/>
      <c r="BV606" s="9"/>
      <c r="BW606" s="9"/>
      <c r="BX606" s="9"/>
      <c r="BY606" s="9"/>
      <c r="BZ606" s="9"/>
      <c r="CA606" s="9"/>
      <c r="CB606" s="9"/>
      <c r="CC606" s="9"/>
      <c r="CD606" s="9"/>
      <c r="CE606" s="9"/>
      <c r="CF606" s="9"/>
      <c r="CG606" s="9"/>
      <c r="CH606" s="9"/>
      <c r="CI606" s="9"/>
      <c r="CJ606" s="9"/>
      <c r="CK606" s="9"/>
      <c r="CL606" s="9"/>
      <c r="CM606" s="9"/>
    </row>
    <row r="607" spans="6:91">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c r="AI607" s="9"/>
      <c r="AJ607" s="9"/>
      <c r="AK607" s="9"/>
      <c r="AL607" s="9"/>
      <c r="AM607" s="9"/>
      <c r="AN607" s="9"/>
      <c r="AO607" s="9"/>
      <c r="AP607" s="9"/>
      <c r="AQ607" s="9"/>
      <c r="AR607" s="9"/>
      <c r="AS607" s="9"/>
      <c r="AT607" s="9"/>
      <c r="AU607" s="9"/>
      <c r="AV607" s="9"/>
      <c r="AW607" s="9"/>
      <c r="AX607" s="9"/>
      <c r="AY607" s="9"/>
      <c r="AZ607" s="9"/>
      <c r="BA607" s="9"/>
      <c r="BB607" s="9"/>
      <c r="BC607" s="9"/>
      <c r="BD607" s="9"/>
      <c r="BE607" s="9"/>
      <c r="BF607" s="9"/>
      <c r="BG607" s="9"/>
      <c r="BH607" s="9"/>
      <c r="BI607" s="9"/>
      <c r="BJ607" s="9"/>
      <c r="BK607" s="9"/>
      <c r="BL607" s="9"/>
      <c r="BM607" s="9"/>
      <c r="BN607" s="9"/>
      <c r="BO607" s="9"/>
      <c r="BP607" s="9"/>
      <c r="BQ607" s="9"/>
      <c r="BR607" s="9"/>
      <c r="BS607" s="9"/>
      <c r="BT607" s="9"/>
      <c r="BU607" s="9"/>
      <c r="BV607" s="9"/>
      <c r="BW607" s="9"/>
      <c r="BX607" s="9"/>
      <c r="BY607" s="9"/>
      <c r="BZ607" s="9"/>
      <c r="CA607" s="9"/>
      <c r="CB607" s="9"/>
      <c r="CC607" s="9"/>
      <c r="CD607" s="9"/>
      <c r="CE607" s="9"/>
      <c r="CF607" s="9"/>
      <c r="CG607" s="9"/>
      <c r="CH607" s="9"/>
      <c r="CI607" s="9"/>
      <c r="CJ607" s="9"/>
      <c r="CK607" s="9"/>
      <c r="CL607" s="9"/>
      <c r="CM607" s="9"/>
    </row>
    <row r="608" spans="6:91">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c r="AI608" s="9"/>
      <c r="AJ608" s="9"/>
      <c r="AK608" s="9"/>
      <c r="AL608" s="9"/>
      <c r="AM608" s="9"/>
      <c r="AN608" s="9"/>
      <c r="AO608" s="9"/>
      <c r="AP608" s="9"/>
      <c r="AQ608" s="9"/>
      <c r="AR608" s="9"/>
      <c r="AS608" s="9"/>
      <c r="AT608" s="9"/>
      <c r="AU608" s="9"/>
      <c r="AV608" s="9"/>
      <c r="AW608" s="9"/>
      <c r="AX608" s="9"/>
      <c r="AY608" s="9"/>
      <c r="AZ608" s="9"/>
      <c r="BA608" s="9"/>
      <c r="BB608" s="9"/>
      <c r="BC608" s="9"/>
      <c r="BD608" s="9"/>
      <c r="BE608" s="9"/>
      <c r="BF608" s="9"/>
      <c r="BG608" s="9"/>
      <c r="BH608" s="9"/>
      <c r="BI608" s="9"/>
      <c r="BJ608" s="9"/>
      <c r="BK608" s="9"/>
      <c r="BL608" s="9"/>
      <c r="BM608" s="9"/>
      <c r="BN608" s="9"/>
      <c r="BO608" s="9"/>
      <c r="BP608" s="9"/>
      <c r="BQ608" s="9"/>
      <c r="BR608" s="9"/>
      <c r="BS608" s="9"/>
      <c r="BT608" s="9"/>
      <c r="BU608" s="9"/>
      <c r="BV608" s="9"/>
      <c r="BW608" s="9"/>
      <c r="BX608" s="9"/>
      <c r="BY608" s="9"/>
      <c r="BZ608" s="9"/>
      <c r="CA608" s="9"/>
      <c r="CB608" s="9"/>
      <c r="CC608" s="9"/>
      <c r="CD608" s="9"/>
      <c r="CE608" s="9"/>
      <c r="CF608" s="9"/>
      <c r="CG608" s="9"/>
      <c r="CH608" s="9"/>
      <c r="CI608" s="9"/>
      <c r="CJ608" s="9"/>
      <c r="CK608" s="9"/>
      <c r="CL608" s="9"/>
      <c r="CM608" s="9"/>
    </row>
    <row r="609" spans="6:91">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c r="AI609" s="9"/>
      <c r="AJ609" s="9"/>
      <c r="AK609" s="9"/>
      <c r="AL609" s="9"/>
      <c r="AM609" s="9"/>
      <c r="AN609" s="9"/>
      <c r="AO609" s="9"/>
      <c r="AP609" s="9"/>
      <c r="AQ609" s="9"/>
      <c r="AR609" s="9"/>
      <c r="AS609" s="9"/>
      <c r="AT609" s="9"/>
      <c r="AU609" s="9"/>
      <c r="AV609" s="9"/>
      <c r="AW609" s="9"/>
      <c r="AX609" s="9"/>
      <c r="AY609" s="9"/>
      <c r="AZ609" s="9"/>
      <c r="BA609" s="9"/>
      <c r="BB609" s="9"/>
      <c r="BC609" s="9"/>
      <c r="BD609" s="9"/>
      <c r="BE609" s="9"/>
      <c r="BF609" s="9"/>
      <c r="BG609" s="9"/>
      <c r="BH609" s="9"/>
      <c r="BI609" s="9"/>
      <c r="BJ609" s="9"/>
      <c r="BK609" s="9"/>
      <c r="BL609" s="9"/>
      <c r="BM609" s="9"/>
      <c r="BN609" s="9"/>
      <c r="BO609" s="9"/>
      <c r="BP609" s="9"/>
      <c r="BQ609" s="9"/>
      <c r="BR609" s="9"/>
      <c r="BS609" s="9"/>
      <c r="BT609" s="9"/>
      <c r="BU609" s="9"/>
      <c r="BV609" s="9"/>
      <c r="BW609" s="9"/>
      <c r="BX609" s="9"/>
      <c r="BY609" s="9"/>
      <c r="BZ609" s="9"/>
      <c r="CA609" s="9"/>
      <c r="CB609" s="9"/>
      <c r="CC609" s="9"/>
      <c r="CD609" s="9"/>
      <c r="CE609" s="9"/>
      <c r="CF609" s="9"/>
      <c r="CG609" s="9"/>
      <c r="CH609" s="9"/>
      <c r="CI609" s="9"/>
      <c r="CJ609" s="9"/>
      <c r="CK609" s="9"/>
      <c r="CL609" s="9"/>
      <c r="CM609" s="9"/>
    </row>
    <row r="610" spans="6:91">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c r="AI610" s="9"/>
      <c r="AJ610" s="9"/>
      <c r="AK610" s="9"/>
      <c r="AL610" s="9"/>
      <c r="AM610" s="9"/>
      <c r="AN610" s="9"/>
      <c r="AO610" s="9"/>
      <c r="AP610" s="9"/>
      <c r="AQ610" s="9"/>
      <c r="AR610" s="9"/>
      <c r="AS610" s="9"/>
      <c r="AT610" s="9"/>
      <c r="AU610" s="9"/>
      <c r="AV610" s="9"/>
      <c r="AW610" s="9"/>
      <c r="AX610" s="9"/>
      <c r="AY610" s="9"/>
      <c r="AZ610" s="9"/>
      <c r="BA610" s="9"/>
      <c r="BB610" s="9"/>
      <c r="BC610" s="9"/>
      <c r="BD610" s="9"/>
      <c r="BE610" s="9"/>
      <c r="BF610" s="9"/>
      <c r="BG610" s="9"/>
      <c r="BH610" s="9"/>
      <c r="BI610" s="9"/>
      <c r="BJ610" s="9"/>
      <c r="BK610" s="9"/>
      <c r="BL610" s="9"/>
      <c r="BM610" s="9"/>
      <c r="BN610" s="9"/>
      <c r="BO610" s="9"/>
      <c r="BP610" s="9"/>
      <c r="BQ610" s="9"/>
      <c r="BR610" s="9"/>
      <c r="BS610" s="9"/>
      <c r="BT610" s="9"/>
      <c r="BU610" s="9"/>
      <c r="BV610" s="9"/>
      <c r="BW610" s="9"/>
      <c r="BX610" s="9"/>
      <c r="BY610" s="9"/>
      <c r="BZ610" s="9"/>
      <c r="CA610" s="9"/>
      <c r="CB610" s="9"/>
      <c r="CC610" s="9"/>
      <c r="CD610" s="9"/>
      <c r="CE610" s="9"/>
      <c r="CF610" s="9"/>
      <c r="CG610" s="9"/>
      <c r="CH610" s="9"/>
      <c r="CI610" s="9"/>
      <c r="CJ610" s="9"/>
      <c r="CK610" s="9"/>
      <c r="CL610" s="9"/>
      <c r="CM610" s="9"/>
    </row>
    <row r="611" spans="6:91">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c r="AI611" s="9"/>
      <c r="AJ611" s="9"/>
      <c r="AK611" s="9"/>
      <c r="AL611" s="9"/>
      <c r="AM611" s="9"/>
      <c r="AN611" s="9"/>
      <c r="AO611" s="9"/>
      <c r="AP611" s="9"/>
      <c r="AQ611" s="9"/>
      <c r="AR611" s="9"/>
      <c r="AS611" s="9"/>
      <c r="AT611" s="9"/>
      <c r="AU611" s="9"/>
      <c r="AV611" s="9"/>
      <c r="AW611" s="9"/>
      <c r="AX611" s="9"/>
      <c r="AY611" s="9"/>
      <c r="AZ611" s="9"/>
      <c r="BA611" s="9"/>
      <c r="BB611" s="9"/>
      <c r="BC611" s="9"/>
      <c r="BD611" s="9"/>
      <c r="BE611" s="9"/>
      <c r="BF611" s="9"/>
      <c r="BG611" s="9"/>
      <c r="BH611" s="9"/>
      <c r="BI611" s="9"/>
      <c r="BJ611" s="9"/>
      <c r="BK611" s="9"/>
      <c r="BL611" s="9"/>
      <c r="BM611" s="9"/>
      <c r="BN611" s="9"/>
      <c r="BO611" s="9"/>
      <c r="BP611" s="9"/>
      <c r="BQ611" s="9"/>
      <c r="BR611" s="9"/>
      <c r="BS611" s="9"/>
      <c r="BT611" s="9"/>
      <c r="BU611" s="9"/>
      <c r="BV611" s="9"/>
      <c r="BW611" s="9"/>
      <c r="BX611" s="9"/>
      <c r="BY611" s="9"/>
      <c r="BZ611" s="9"/>
      <c r="CA611" s="9"/>
      <c r="CB611" s="9"/>
      <c r="CC611" s="9"/>
      <c r="CD611" s="9"/>
      <c r="CE611" s="9"/>
      <c r="CF611" s="9"/>
      <c r="CG611" s="9"/>
      <c r="CH611" s="9"/>
      <c r="CI611" s="9"/>
      <c r="CJ611" s="9"/>
      <c r="CK611" s="9"/>
      <c r="CL611" s="9"/>
      <c r="CM611" s="9"/>
    </row>
    <row r="612" spans="6:91">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c r="AI612" s="9"/>
      <c r="AJ612" s="9"/>
      <c r="AK612" s="9"/>
      <c r="AL612" s="9"/>
      <c r="AM612" s="9"/>
      <c r="AN612" s="9"/>
      <c r="AO612" s="9"/>
      <c r="AP612" s="9"/>
      <c r="AQ612" s="9"/>
      <c r="AR612" s="9"/>
      <c r="AS612" s="9"/>
      <c r="AT612" s="9"/>
      <c r="AU612" s="9"/>
      <c r="AV612" s="9"/>
      <c r="AW612" s="9"/>
      <c r="AX612" s="9"/>
      <c r="AY612" s="9"/>
      <c r="AZ612" s="9"/>
      <c r="BA612" s="9"/>
      <c r="BB612" s="9"/>
      <c r="BC612" s="9"/>
      <c r="BD612" s="9"/>
      <c r="BE612" s="9"/>
      <c r="BF612" s="9"/>
      <c r="BG612" s="9"/>
      <c r="BH612" s="9"/>
      <c r="BI612" s="9"/>
      <c r="BJ612" s="9"/>
      <c r="BK612" s="9"/>
      <c r="BL612" s="9"/>
      <c r="BM612" s="9"/>
      <c r="BN612" s="9"/>
      <c r="BO612" s="9"/>
      <c r="BP612" s="9"/>
      <c r="BQ612" s="9"/>
      <c r="BR612" s="9"/>
      <c r="BS612" s="9"/>
      <c r="BT612" s="9"/>
      <c r="BU612" s="9"/>
      <c r="BV612" s="9"/>
      <c r="BW612" s="9"/>
      <c r="BX612" s="9"/>
      <c r="BY612" s="9"/>
      <c r="BZ612" s="9"/>
      <c r="CA612" s="9"/>
      <c r="CB612" s="9"/>
      <c r="CC612" s="9"/>
      <c r="CD612" s="9"/>
      <c r="CE612" s="9"/>
      <c r="CF612" s="9"/>
      <c r="CG612" s="9"/>
      <c r="CH612" s="9"/>
      <c r="CI612" s="9"/>
      <c r="CJ612" s="9"/>
      <c r="CK612" s="9"/>
      <c r="CL612" s="9"/>
      <c r="CM612" s="9"/>
    </row>
    <row r="613" spans="6:91">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c r="AI613" s="9"/>
      <c r="AJ613" s="9"/>
      <c r="AK613" s="9"/>
      <c r="AL613" s="9"/>
      <c r="AM613" s="9"/>
      <c r="AN613" s="9"/>
      <c r="AO613" s="9"/>
      <c r="AP613" s="9"/>
      <c r="AQ613" s="9"/>
      <c r="AR613" s="9"/>
      <c r="AS613" s="9"/>
      <c r="AT613" s="9"/>
      <c r="AU613" s="9"/>
      <c r="AV613" s="9"/>
      <c r="AW613" s="9"/>
      <c r="AX613" s="9"/>
      <c r="AY613" s="9"/>
      <c r="AZ613" s="9"/>
      <c r="BA613" s="9"/>
      <c r="BB613" s="9"/>
      <c r="BC613" s="9"/>
      <c r="BD613" s="9"/>
      <c r="BE613" s="9"/>
      <c r="BF613" s="9"/>
      <c r="BG613" s="9"/>
      <c r="BH613" s="9"/>
      <c r="BI613" s="9"/>
      <c r="BJ613" s="9"/>
      <c r="BK613" s="9"/>
      <c r="BL613" s="9"/>
      <c r="BM613" s="9"/>
      <c r="BN613" s="9"/>
      <c r="BO613" s="9"/>
      <c r="BP613" s="9"/>
      <c r="BQ613" s="9"/>
      <c r="BR613" s="9"/>
      <c r="BS613" s="9"/>
      <c r="BT613" s="9"/>
      <c r="BU613" s="9"/>
      <c r="BV613" s="9"/>
      <c r="BW613" s="9"/>
      <c r="BX613" s="9"/>
      <c r="BY613" s="9"/>
      <c r="BZ613" s="9"/>
      <c r="CA613" s="9"/>
      <c r="CB613" s="9"/>
      <c r="CC613" s="9"/>
      <c r="CD613" s="9"/>
      <c r="CE613" s="9"/>
      <c r="CF613" s="9"/>
      <c r="CG613" s="9"/>
      <c r="CH613" s="9"/>
      <c r="CI613" s="9"/>
      <c r="CJ613" s="9"/>
      <c r="CK613" s="9"/>
      <c r="CL613" s="9"/>
      <c r="CM613" s="9"/>
    </row>
    <row r="614" spans="6:91">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c r="AI614" s="9"/>
      <c r="AJ614" s="9"/>
      <c r="AK614" s="9"/>
      <c r="AL614" s="9"/>
      <c r="AM614" s="9"/>
      <c r="AN614" s="9"/>
      <c r="AO614" s="9"/>
      <c r="AP614" s="9"/>
      <c r="AQ614" s="9"/>
      <c r="AR614" s="9"/>
      <c r="AS614" s="9"/>
      <c r="AT614" s="9"/>
      <c r="AU614" s="9"/>
      <c r="AV614" s="9"/>
      <c r="AW614" s="9"/>
      <c r="AX614" s="9"/>
      <c r="AY614" s="9"/>
      <c r="AZ614" s="9"/>
      <c r="BA614" s="9"/>
      <c r="BB614" s="9"/>
      <c r="BC614" s="9"/>
      <c r="BD614" s="9"/>
      <c r="BE614" s="9"/>
      <c r="BF614" s="9"/>
      <c r="BG614" s="9"/>
      <c r="BH614" s="9"/>
      <c r="BI614" s="9"/>
      <c r="BJ614" s="9"/>
      <c r="BK614" s="9"/>
      <c r="BL614" s="9"/>
      <c r="BM614" s="9"/>
      <c r="BN614" s="9"/>
      <c r="BO614" s="9"/>
      <c r="BP614" s="9"/>
      <c r="BQ614" s="9"/>
      <c r="BR614" s="9"/>
      <c r="BS614" s="9"/>
      <c r="BT614" s="9"/>
      <c r="BU614" s="9"/>
      <c r="BV614" s="9"/>
      <c r="BW614" s="9"/>
      <c r="BX614" s="9"/>
      <c r="BY614" s="9"/>
      <c r="BZ614" s="9"/>
      <c r="CA614" s="9"/>
      <c r="CB614" s="9"/>
      <c r="CC614" s="9"/>
      <c r="CD614" s="9"/>
      <c r="CE614" s="9"/>
      <c r="CF614" s="9"/>
      <c r="CG614" s="9"/>
      <c r="CH614" s="9"/>
      <c r="CI614" s="9"/>
      <c r="CJ614" s="9"/>
      <c r="CK614" s="9"/>
      <c r="CL614" s="9"/>
      <c r="CM614" s="9"/>
    </row>
    <row r="615" spans="6:91">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c r="AI615" s="9"/>
      <c r="AJ615" s="9"/>
      <c r="AK615" s="9"/>
      <c r="AL615" s="9"/>
      <c r="AM615" s="9"/>
      <c r="AN615" s="9"/>
      <c r="AO615" s="9"/>
      <c r="AP615" s="9"/>
      <c r="AQ615" s="9"/>
      <c r="AR615" s="9"/>
      <c r="AS615" s="9"/>
      <c r="AT615" s="9"/>
      <c r="AU615" s="9"/>
      <c r="AV615" s="9"/>
      <c r="AW615" s="9"/>
      <c r="AX615" s="9"/>
      <c r="AY615" s="9"/>
      <c r="AZ615" s="9"/>
      <c r="BA615" s="9"/>
      <c r="BB615" s="9"/>
      <c r="BC615" s="9"/>
      <c r="BD615" s="9"/>
      <c r="BE615" s="9"/>
      <c r="BF615" s="9"/>
      <c r="BG615" s="9"/>
      <c r="BH615" s="9"/>
      <c r="BI615" s="9"/>
      <c r="BJ615" s="9"/>
      <c r="BK615" s="9"/>
      <c r="BL615" s="9"/>
      <c r="BM615" s="9"/>
      <c r="BN615" s="9"/>
      <c r="BO615" s="9"/>
      <c r="BP615" s="9"/>
      <c r="BQ615" s="9"/>
      <c r="BR615" s="9"/>
      <c r="BS615" s="9"/>
      <c r="BT615" s="9"/>
      <c r="BU615" s="9"/>
      <c r="BV615" s="9"/>
      <c r="BW615" s="9"/>
      <c r="BX615" s="9"/>
      <c r="BY615" s="9"/>
      <c r="BZ615" s="9"/>
      <c r="CA615" s="9"/>
      <c r="CB615" s="9"/>
      <c r="CC615" s="9"/>
      <c r="CD615" s="9"/>
      <c r="CE615" s="9"/>
      <c r="CF615" s="9"/>
      <c r="CG615" s="9"/>
      <c r="CH615" s="9"/>
      <c r="CI615" s="9"/>
      <c r="CJ615" s="9"/>
      <c r="CK615" s="9"/>
      <c r="CL615" s="9"/>
      <c r="CM615" s="9"/>
    </row>
    <row r="616" spans="6:91">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c r="AI616" s="9"/>
      <c r="AJ616" s="9"/>
      <c r="AK616" s="9"/>
      <c r="AL616" s="9"/>
      <c r="AM616" s="9"/>
      <c r="AN616" s="9"/>
      <c r="AO616" s="9"/>
      <c r="AP616" s="9"/>
      <c r="AQ616" s="9"/>
      <c r="AR616" s="9"/>
      <c r="AS616" s="9"/>
      <c r="AT616" s="9"/>
      <c r="AU616" s="9"/>
      <c r="AV616" s="9"/>
      <c r="AW616" s="9"/>
      <c r="AX616" s="9"/>
      <c r="AY616" s="9"/>
      <c r="AZ616" s="9"/>
      <c r="BA616" s="9"/>
      <c r="BB616" s="9"/>
      <c r="BC616" s="9"/>
      <c r="BD616" s="9"/>
      <c r="BE616" s="9"/>
      <c r="BF616" s="9"/>
      <c r="BG616" s="9"/>
      <c r="BH616" s="9"/>
      <c r="BI616" s="9"/>
      <c r="BJ616" s="9"/>
      <c r="BK616" s="9"/>
      <c r="BL616" s="9"/>
      <c r="BM616" s="9"/>
      <c r="BN616" s="9"/>
      <c r="BO616" s="9"/>
      <c r="BP616" s="9"/>
      <c r="BQ616" s="9"/>
      <c r="BR616" s="9"/>
      <c r="BS616" s="9"/>
      <c r="BT616" s="9"/>
      <c r="BU616" s="9"/>
      <c r="BV616" s="9"/>
      <c r="BW616" s="9"/>
      <c r="BX616" s="9"/>
      <c r="BY616" s="9"/>
      <c r="BZ616" s="9"/>
      <c r="CA616" s="9"/>
      <c r="CB616" s="9"/>
      <c r="CC616" s="9"/>
      <c r="CD616" s="9"/>
      <c r="CE616" s="9"/>
      <c r="CF616" s="9"/>
      <c r="CG616" s="9"/>
      <c r="CH616" s="9"/>
      <c r="CI616" s="9"/>
      <c r="CJ616" s="9"/>
      <c r="CK616" s="9"/>
      <c r="CL616" s="9"/>
      <c r="CM616" s="9"/>
    </row>
    <row r="617" spans="6:91">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c r="AI617" s="9"/>
      <c r="AJ617" s="9"/>
      <c r="AK617" s="9"/>
      <c r="AL617" s="9"/>
      <c r="AM617" s="9"/>
      <c r="AN617" s="9"/>
      <c r="AO617" s="9"/>
      <c r="AP617" s="9"/>
      <c r="AQ617" s="9"/>
      <c r="AR617" s="9"/>
      <c r="AS617" s="9"/>
      <c r="AT617" s="9"/>
      <c r="AU617" s="9"/>
      <c r="AV617" s="9"/>
      <c r="AW617" s="9"/>
      <c r="AX617" s="9"/>
      <c r="AY617" s="9"/>
      <c r="AZ617" s="9"/>
      <c r="BA617" s="9"/>
      <c r="BB617" s="9"/>
      <c r="BC617" s="9"/>
      <c r="BD617" s="9"/>
      <c r="BE617" s="9"/>
      <c r="BF617" s="9"/>
      <c r="BG617" s="9"/>
      <c r="BH617" s="9"/>
      <c r="BI617" s="9"/>
      <c r="BJ617" s="9"/>
      <c r="BK617" s="9"/>
      <c r="BL617" s="9"/>
      <c r="BM617" s="9"/>
      <c r="BN617" s="9"/>
      <c r="BO617" s="9"/>
      <c r="BP617" s="9"/>
      <c r="BQ617" s="9"/>
      <c r="BR617" s="9"/>
      <c r="BS617" s="9"/>
      <c r="BT617" s="9"/>
      <c r="BU617" s="9"/>
      <c r="BV617" s="9"/>
      <c r="BW617" s="9"/>
      <c r="BX617" s="9"/>
      <c r="BY617" s="9"/>
      <c r="BZ617" s="9"/>
      <c r="CA617" s="9"/>
      <c r="CB617" s="9"/>
      <c r="CC617" s="9"/>
      <c r="CD617" s="9"/>
      <c r="CE617" s="9"/>
      <c r="CF617" s="9"/>
      <c r="CG617" s="9"/>
      <c r="CH617" s="9"/>
      <c r="CI617" s="9"/>
      <c r="CJ617" s="9"/>
      <c r="CK617" s="9"/>
      <c r="CL617" s="9"/>
      <c r="CM617" s="9"/>
    </row>
    <row r="618" spans="6:91">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c r="AI618" s="9"/>
      <c r="AJ618" s="9"/>
      <c r="AK618" s="9"/>
      <c r="AL618" s="9"/>
      <c r="AM618" s="9"/>
      <c r="AN618" s="9"/>
      <c r="AO618" s="9"/>
      <c r="AP618" s="9"/>
      <c r="AQ618" s="9"/>
      <c r="AR618" s="9"/>
      <c r="AS618" s="9"/>
      <c r="AT618" s="9"/>
      <c r="AU618" s="9"/>
      <c r="AV618" s="9"/>
      <c r="AW618" s="9"/>
      <c r="AX618" s="9"/>
      <c r="AY618" s="9"/>
      <c r="AZ618" s="9"/>
      <c r="BA618" s="9"/>
      <c r="BB618" s="9"/>
      <c r="BC618" s="9"/>
      <c r="BD618" s="9"/>
      <c r="BE618" s="9"/>
      <c r="BF618" s="9"/>
      <c r="BG618" s="9"/>
      <c r="BH618" s="9"/>
      <c r="BI618" s="9"/>
      <c r="BJ618" s="9"/>
      <c r="BK618" s="9"/>
      <c r="BL618" s="9"/>
      <c r="BM618" s="9"/>
      <c r="BN618" s="9"/>
      <c r="BO618" s="9"/>
      <c r="BP618" s="9"/>
      <c r="BQ618" s="9"/>
      <c r="BR618" s="9"/>
      <c r="BS618" s="9"/>
      <c r="BT618" s="9"/>
      <c r="BU618" s="9"/>
      <c r="BV618" s="9"/>
      <c r="BW618" s="9"/>
      <c r="BX618" s="9"/>
      <c r="BY618" s="9"/>
      <c r="BZ618" s="9"/>
      <c r="CA618" s="9"/>
      <c r="CB618" s="9"/>
      <c r="CC618" s="9"/>
      <c r="CD618" s="9"/>
      <c r="CE618" s="9"/>
      <c r="CF618" s="9"/>
      <c r="CG618" s="9"/>
      <c r="CH618" s="9"/>
      <c r="CI618" s="9"/>
      <c r="CJ618" s="9"/>
      <c r="CK618" s="9"/>
      <c r="CL618" s="9"/>
      <c r="CM618" s="9"/>
    </row>
    <row r="619" spans="6:91">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c r="AI619" s="9"/>
      <c r="AJ619" s="9"/>
      <c r="AK619" s="9"/>
      <c r="AL619" s="9"/>
      <c r="AM619" s="9"/>
      <c r="AN619" s="9"/>
      <c r="AO619" s="9"/>
      <c r="AP619" s="9"/>
      <c r="AQ619" s="9"/>
      <c r="AR619" s="9"/>
      <c r="AS619" s="9"/>
      <c r="AT619" s="9"/>
      <c r="AU619" s="9"/>
      <c r="AV619" s="9"/>
      <c r="AW619" s="9"/>
      <c r="AX619" s="9"/>
      <c r="AY619" s="9"/>
      <c r="AZ619" s="9"/>
      <c r="BA619" s="9"/>
      <c r="BB619" s="9"/>
      <c r="BC619" s="9"/>
      <c r="BD619" s="9"/>
      <c r="BE619" s="9"/>
      <c r="BF619" s="9"/>
      <c r="BG619" s="9"/>
      <c r="BH619" s="9"/>
      <c r="BI619" s="9"/>
      <c r="BJ619" s="9"/>
      <c r="BK619" s="9"/>
      <c r="BL619" s="9"/>
      <c r="BM619" s="9"/>
      <c r="BN619" s="9"/>
      <c r="BO619" s="9"/>
      <c r="BP619" s="9"/>
      <c r="BQ619" s="9"/>
      <c r="BR619" s="9"/>
      <c r="BS619" s="9"/>
      <c r="BT619" s="9"/>
      <c r="BU619" s="9"/>
      <c r="BV619" s="9"/>
      <c r="BW619" s="9"/>
      <c r="BX619" s="9"/>
      <c r="BY619" s="9"/>
      <c r="BZ619" s="9"/>
      <c r="CA619" s="9"/>
      <c r="CB619" s="9"/>
      <c r="CC619" s="9"/>
      <c r="CD619" s="9"/>
      <c r="CE619" s="9"/>
      <c r="CF619" s="9"/>
      <c r="CG619" s="9"/>
      <c r="CH619" s="9"/>
      <c r="CI619" s="9"/>
      <c r="CJ619" s="9"/>
      <c r="CK619" s="9"/>
      <c r="CL619" s="9"/>
      <c r="CM619" s="9"/>
    </row>
    <row r="620" spans="6:91">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c r="AI620" s="9"/>
      <c r="AJ620" s="9"/>
      <c r="AK620" s="9"/>
      <c r="AL620" s="9"/>
      <c r="AM620" s="9"/>
      <c r="AN620" s="9"/>
      <c r="AO620" s="9"/>
      <c r="AP620" s="9"/>
      <c r="AQ620" s="9"/>
      <c r="AR620" s="9"/>
      <c r="AS620" s="9"/>
      <c r="AT620" s="9"/>
      <c r="AU620" s="9"/>
      <c r="AV620" s="9"/>
      <c r="AW620" s="9"/>
      <c r="AX620" s="9"/>
      <c r="AY620" s="9"/>
      <c r="AZ620" s="9"/>
      <c r="BA620" s="9"/>
      <c r="BB620" s="9"/>
      <c r="BC620" s="9"/>
      <c r="BD620" s="9"/>
      <c r="BE620" s="9"/>
      <c r="BF620" s="9"/>
      <c r="BG620" s="9"/>
      <c r="BH620" s="9"/>
      <c r="BI620" s="9"/>
      <c r="BJ620" s="9"/>
      <c r="BK620" s="9"/>
      <c r="BL620" s="9"/>
      <c r="BM620" s="9"/>
      <c r="BN620" s="9"/>
      <c r="BO620" s="9"/>
      <c r="BP620" s="9"/>
      <c r="BQ620" s="9"/>
      <c r="BR620" s="9"/>
      <c r="BS620" s="9"/>
      <c r="BT620" s="9"/>
      <c r="BU620" s="9"/>
      <c r="BV620" s="9"/>
      <c r="BW620" s="9"/>
      <c r="BX620" s="9"/>
      <c r="BY620" s="9"/>
      <c r="BZ620" s="9"/>
      <c r="CA620" s="9"/>
      <c r="CB620" s="9"/>
      <c r="CC620" s="9"/>
      <c r="CD620" s="9"/>
      <c r="CE620" s="9"/>
      <c r="CF620" s="9"/>
      <c r="CG620" s="9"/>
      <c r="CH620" s="9"/>
      <c r="CI620" s="9"/>
      <c r="CJ620" s="9"/>
      <c r="CK620" s="9"/>
      <c r="CL620" s="9"/>
      <c r="CM620" s="9"/>
    </row>
    <row r="621" spans="6:91">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c r="AI621" s="9"/>
      <c r="AJ621" s="9"/>
      <c r="AK621" s="9"/>
      <c r="AL621" s="9"/>
      <c r="AM621" s="9"/>
      <c r="AN621" s="9"/>
      <c r="AO621" s="9"/>
      <c r="AP621" s="9"/>
      <c r="AQ621" s="9"/>
      <c r="AR621" s="9"/>
      <c r="AS621" s="9"/>
      <c r="AT621" s="9"/>
      <c r="AU621" s="9"/>
      <c r="AV621" s="9"/>
      <c r="AW621" s="9"/>
      <c r="AX621" s="9"/>
      <c r="AY621" s="9"/>
      <c r="AZ621" s="9"/>
      <c r="BA621" s="9"/>
      <c r="BB621" s="9"/>
      <c r="BC621" s="9"/>
      <c r="BD621" s="9"/>
      <c r="BE621" s="9"/>
      <c r="BF621" s="9"/>
      <c r="BG621" s="9"/>
      <c r="BH621" s="9"/>
      <c r="BI621" s="9"/>
      <c r="BJ621" s="9"/>
      <c r="BK621" s="9"/>
      <c r="BL621" s="9"/>
      <c r="BM621" s="9"/>
      <c r="BN621" s="9"/>
      <c r="BO621" s="9"/>
      <c r="BP621" s="9"/>
      <c r="BQ621" s="9"/>
      <c r="BR621" s="9"/>
      <c r="BS621" s="9"/>
      <c r="BT621" s="9"/>
      <c r="BU621" s="9"/>
      <c r="BV621" s="9"/>
      <c r="BW621" s="9"/>
      <c r="BX621" s="9"/>
      <c r="BY621" s="9"/>
      <c r="BZ621" s="9"/>
      <c r="CA621" s="9"/>
      <c r="CB621" s="9"/>
      <c r="CC621" s="9"/>
      <c r="CD621" s="9"/>
      <c r="CE621" s="9"/>
      <c r="CF621" s="9"/>
      <c r="CG621" s="9"/>
      <c r="CH621" s="9"/>
      <c r="CI621" s="9"/>
      <c r="CJ621" s="9"/>
      <c r="CK621" s="9"/>
      <c r="CL621" s="9"/>
      <c r="CM621" s="9"/>
    </row>
    <row r="622" spans="6:91">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c r="AI622" s="9"/>
      <c r="AJ622" s="9"/>
      <c r="AK622" s="9"/>
      <c r="AL622" s="9"/>
      <c r="AM622" s="9"/>
      <c r="AN622" s="9"/>
      <c r="AO622" s="9"/>
      <c r="AP622" s="9"/>
      <c r="AQ622" s="9"/>
      <c r="AR622" s="9"/>
      <c r="AS622" s="9"/>
      <c r="AT622" s="9"/>
      <c r="AU622" s="9"/>
      <c r="AV622" s="9"/>
      <c r="AW622" s="9"/>
      <c r="AX622" s="9"/>
      <c r="AY622" s="9"/>
      <c r="AZ622" s="9"/>
      <c r="BA622" s="9"/>
      <c r="BB622" s="9"/>
      <c r="BC622" s="9"/>
      <c r="BD622" s="9"/>
      <c r="BE622" s="9"/>
      <c r="BF622" s="9"/>
      <c r="BG622" s="9"/>
      <c r="BH622" s="9"/>
      <c r="BI622" s="9"/>
      <c r="BJ622" s="9"/>
      <c r="BK622" s="9"/>
      <c r="BL622" s="9"/>
      <c r="BM622" s="9"/>
      <c r="BN622" s="9"/>
      <c r="BO622" s="9"/>
      <c r="BP622" s="9"/>
      <c r="BQ622" s="9"/>
      <c r="BR622" s="9"/>
      <c r="BS622" s="9"/>
      <c r="BT622" s="9"/>
      <c r="BU622" s="9"/>
      <c r="BV622" s="9"/>
      <c r="BW622" s="9"/>
      <c r="BX622" s="9"/>
      <c r="BY622" s="9"/>
      <c r="BZ622" s="9"/>
      <c r="CA622" s="9"/>
      <c r="CB622" s="9"/>
      <c r="CC622" s="9"/>
      <c r="CD622" s="9"/>
      <c r="CE622" s="9"/>
      <c r="CF622" s="9"/>
      <c r="CG622" s="9"/>
      <c r="CH622" s="9"/>
      <c r="CI622" s="9"/>
      <c r="CJ622" s="9"/>
      <c r="CK622" s="9"/>
      <c r="CL622" s="9"/>
      <c r="CM622" s="9"/>
    </row>
    <row r="623" spans="6:91">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c r="AI623" s="9"/>
      <c r="AJ623" s="9"/>
      <c r="AK623" s="9"/>
      <c r="AL623" s="9"/>
      <c r="AM623" s="9"/>
      <c r="AN623" s="9"/>
      <c r="AO623" s="9"/>
      <c r="AP623" s="9"/>
      <c r="AQ623" s="9"/>
      <c r="AR623" s="9"/>
      <c r="AS623" s="9"/>
      <c r="AT623" s="9"/>
      <c r="AU623" s="9"/>
      <c r="AV623" s="9"/>
      <c r="AW623" s="9"/>
      <c r="AX623" s="9"/>
      <c r="AY623" s="9"/>
      <c r="AZ623" s="9"/>
      <c r="BA623" s="9"/>
      <c r="BB623" s="9"/>
      <c r="BC623" s="9"/>
      <c r="BD623" s="9"/>
      <c r="BE623" s="9"/>
      <c r="BF623" s="9"/>
      <c r="BG623" s="9"/>
      <c r="BH623" s="9"/>
      <c r="BI623" s="9"/>
      <c r="BJ623" s="9"/>
      <c r="BK623" s="9"/>
      <c r="BL623" s="9"/>
      <c r="BM623" s="9"/>
      <c r="BN623" s="9"/>
      <c r="BO623" s="9"/>
      <c r="BP623" s="9"/>
      <c r="BQ623" s="9"/>
      <c r="BR623" s="9"/>
      <c r="BS623" s="9"/>
      <c r="BT623" s="9"/>
      <c r="BU623" s="9"/>
      <c r="BV623" s="9"/>
      <c r="BW623" s="9"/>
      <c r="BX623" s="9"/>
      <c r="BY623" s="9"/>
      <c r="BZ623" s="9"/>
      <c r="CA623" s="9"/>
      <c r="CB623" s="9"/>
      <c r="CC623" s="9"/>
      <c r="CD623" s="9"/>
      <c r="CE623" s="9"/>
      <c r="CF623" s="9"/>
      <c r="CG623" s="9"/>
      <c r="CH623" s="9"/>
      <c r="CI623" s="9"/>
      <c r="CJ623" s="9"/>
      <c r="CK623" s="9"/>
      <c r="CL623" s="9"/>
      <c r="CM623" s="9"/>
    </row>
    <row r="624" spans="6:91">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c r="AI624" s="9"/>
      <c r="AJ624" s="9"/>
      <c r="AK624" s="9"/>
      <c r="AL624" s="9"/>
      <c r="AM624" s="9"/>
      <c r="AN624" s="9"/>
      <c r="AO624" s="9"/>
      <c r="AP624" s="9"/>
      <c r="AQ624" s="9"/>
      <c r="AR624" s="9"/>
      <c r="AS624" s="9"/>
      <c r="AT624" s="9"/>
      <c r="AU624" s="9"/>
      <c r="AV624" s="9"/>
      <c r="AW624" s="9"/>
      <c r="AX624" s="9"/>
      <c r="AY624" s="9"/>
      <c r="AZ624" s="9"/>
      <c r="BA624" s="9"/>
      <c r="BB624" s="9"/>
      <c r="BC624" s="9"/>
      <c r="BD624" s="9"/>
      <c r="BE624" s="9"/>
      <c r="BF624" s="9"/>
      <c r="BG624" s="9"/>
      <c r="BH624" s="9"/>
      <c r="BI624" s="9"/>
      <c r="BJ624" s="9"/>
      <c r="BK624" s="9"/>
      <c r="BL624" s="9"/>
      <c r="BM624" s="9"/>
      <c r="BN624" s="9"/>
      <c r="BO624" s="9"/>
      <c r="BP624" s="9"/>
      <c r="BQ624" s="9"/>
      <c r="BR624" s="9"/>
      <c r="BS624" s="9"/>
      <c r="BT624" s="9"/>
      <c r="BU624" s="9"/>
      <c r="BV624" s="9"/>
      <c r="BW624" s="9"/>
      <c r="BX624" s="9"/>
      <c r="BY624" s="9"/>
      <c r="BZ624" s="9"/>
      <c r="CA624" s="9"/>
      <c r="CB624" s="9"/>
      <c r="CC624" s="9"/>
      <c r="CD624" s="9"/>
      <c r="CE624" s="9"/>
      <c r="CF624" s="9"/>
      <c r="CG624" s="9"/>
      <c r="CH624" s="9"/>
      <c r="CI624" s="9"/>
      <c r="CJ624" s="9"/>
      <c r="CK624" s="9"/>
      <c r="CL624" s="9"/>
      <c r="CM624" s="9"/>
    </row>
    <row r="625" spans="6:91">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c r="AI625" s="9"/>
      <c r="AJ625" s="9"/>
      <c r="AK625" s="9"/>
      <c r="AL625" s="9"/>
      <c r="AM625" s="9"/>
      <c r="AN625" s="9"/>
      <c r="AO625" s="9"/>
      <c r="AP625" s="9"/>
      <c r="AQ625" s="9"/>
      <c r="AR625" s="9"/>
      <c r="AS625" s="9"/>
      <c r="AT625" s="9"/>
      <c r="AU625" s="9"/>
      <c r="AV625" s="9"/>
      <c r="AW625" s="9"/>
      <c r="AX625" s="9"/>
      <c r="AY625" s="9"/>
      <c r="AZ625" s="9"/>
      <c r="BA625" s="9"/>
      <c r="BB625" s="9"/>
      <c r="BC625" s="9"/>
      <c r="BD625" s="9"/>
      <c r="BE625" s="9"/>
      <c r="BF625" s="9"/>
      <c r="BG625" s="9"/>
      <c r="BH625" s="9"/>
      <c r="BI625" s="9"/>
      <c r="BJ625" s="9"/>
      <c r="BK625" s="9"/>
      <c r="BL625" s="9"/>
      <c r="BM625" s="9"/>
      <c r="BN625" s="9"/>
      <c r="BO625" s="9"/>
      <c r="BP625" s="9"/>
      <c r="BQ625" s="9"/>
      <c r="BR625" s="9"/>
      <c r="BS625" s="9"/>
      <c r="BT625" s="9"/>
      <c r="BU625" s="9"/>
      <c r="BV625" s="9"/>
      <c r="BW625" s="9"/>
      <c r="BX625" s="9"/>
      <c r="BY625" s="9"/>
      <c r="BZ625" s="9"/>
      <c r="CA625" s="9"/>
      <c r="CB625" s="9"/>
      <c r="CC625" s="9"/>
      <c r="CD625" s="9"/>
      <c r="CE625" s="9"/>
      <c r="CF625" s="9"/>
      <c r="CG625" s="9"/>
      <c r="CH625" s="9"/>
      <c r="CI625" s="9"/>
      <c r="CJ625" s="9"/>
      <c r="CK625" s="9"/>
      <c r="CL625" s="9"/>
      <c r="CM625" s="9"/>
    </row>
    <row r="626" spans="6:91">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c r="AI626" s="9"/>
      <c r="AJ626" s="9"/>
      <c r="AK626" s="9"/>
      <c r="AL626" s="9"/>
      <c r="AM626" s="9"/>
      <c r="AN626" s="9"/>
      <c r="AO626" s="9"/>
      <c r="AP626" s="9"/>
      <c r="AQ626" s="9"/>
      <c r="AR626" s="9"/>
      <c r="AS626" s="9"/>
      <c r="AT626" s="9"/>
      <c r="AU626" s="9"/>
      <c r="AV626" s="9"/>
      <c r="AW626" s="9"/>
      <c r="AX626" s="9"/>
      <c r="AY626" s="9"/>
      <c r="AZ626" s="9"/>
      <c r="BA626" s="9"/>
      <c r="BB626" s="9"/>
      <c r="BC626" s="9"/>
      <c r="BD626" s="9"/>
      <c r="BE626" s="9"/>
      <c r="BF626" s="9"/>
      <c r="BG626" s="9"/>
      <c r="BH626" s="9"/>
      <c r="BI626" s="9"/>
      <c r="BJ626" s="9"/>
      <c r="BK626" s="9"/>
      <c r="BL626" s="9"/>
      <c r="BM626" s="9"/>
      <c r="BN626" s="9"/>
      <c r="BO626" s="9"/>
      <c r="BP626" s="9"/>
      <c r="BQ626" s="9"/>
      <c r="BR626" s="9"/>
      <c r="BS626" s="9"/>
      <c r="BT626" s="9"/>
      <c r="BU626" s="9"/>
      <c r="BV626" s="9"/>
      <c r="BW626" s="9"/>
      <c r="BX626" s="9"/>
      <c r="BY626" s="9"/>
      <c r="BZ626" s="9"/>
      <c r="CA626" s="9"/>
      <c r="CB626" s="9"/>
      <c r="CC626" s="9"/>
      <c r="CD626" s="9"/>
      <c r="CE626" s="9"/>
      <c r="CF626" s="9"/>
      <c r="CG626" s="9"/>
      <c r="CH626" s="9"/>
      <c r="CI626" s="9"/>
      <c r="CJ626" s="9"/>
      <c r="CK626" s="9"/>
      <c r="CL626" s="9"/>
      <c r="CM626" s="9"/>
    </row>
    <row r="627" spans="6:91">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c r="AI627" s="9"/>
      <c r="AJ627" s="9"/>
      <c r="AK627" s="9"/>
      <c r="AL627" s="9"/>
      <c r="AM627" s="9"/>
      <c r="AN627" s="9"/>
      <c r="AO627" s="9"/>
      <c r="AP627" s="9"/>
      <c r="AQ627" s="9"/>
      <c r="AR627" s="9"/>
      <c r="AS627" s="9"/>
      <c r="AT627" s="9"/>
      <c r="AU627" s="9"/>
      <c r="AV627" s="9"/>
      <c r="AW627" s="9"/>
      <c r="AX627" s="9"/>
      <c r="AY627" s="9"/>
      <c r="AZ627" s="9"/>
      <c r="BA627" s="9"/>
      <c r="BB627" s="9"/>
      <c r="BC627" s="9"/>
      <c r="BD627" s="9"/>
      <c r="BE627" s="9"/>
      <c r="BF627" s="9"/>
      <c r="BG627" s="9"/>
      <c r="BH627" s="9"/>
      <c r="BI627" s="9"/>
      <c r="BJ627" s="9"/>
      <c r="BK627" s="9"/>
      <c r="BL627" s="9"/>
      <c r="BM627" s="9"/>
      <c r="BN627" s="9"/>
      <c r="BO627" s="9"/>
      <c r="BP627" s="9"/>
      <c r="BQ627" s="9"/>
      <c r="BR627" s="9"/>
      <c r="BS627" s="9"/>
      <c r="BT627" s="9"/>
      <c r="BU627" s="9"/>
      <c r="BV627" s="9"/>
      <c r="BW627" s="9"/>
      <c r="BX627" s="9"/>
      <c r="BY627" s="9"/>
      <c r="BZ627" s="9"/>
      <c r="CA627" s="9"/>
      <c r="CB627" s="9"/>
      <c r="CC627" s="9"/>
      <c r="CD627" s="9"/>
      <c r="CE627" s="9"/>
      <c r="CF627" s="9"/>
      <c r="CG627" s="9"/>
      <c r="CH627" s="9"/>
      <c r="CI627" s="9"/>
      <c r="CJ627" s="9"/>
      <c r="CK627" s="9"/>
      <c r="CL627" s="9"/>
      <c r="CM627" s="9"/>
    </row>
    <row r="628" spans="6:91">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c r="AI628" s="9"/>
      <c r="AJ628" s="9"/>
      <c r="AK628" s="9"/>
      <c r="AL628" s="9"/>
      <c r="AM628" s="9"/>
      <c r="AN628" s="9"/>
      <c r="AO628" s="9"/>
      <c r="AP628" s="9"/>
      <c r="AQ628" s="9"/>
      <c r="AR628" s="9"/>
      <c r="AS628" s="9"/>
      <c r="AT628" s="9"/>
      <c r="AU628" s="9"/>
      <c r="AV628" s="9"/>
      <c r="AW628" s="9"/>
      <c r="AX628" s="9"/>
      <c r="AY628" s="9"/>
      <c r="AZ628" s="9"/>
      <c r="BA628" s="9"/>
      <c r="BB628" s="9"/>
      <c r="BC628" s="9"/>
      <c r="BD628" s="9"/>
      <c r="BE628" s="9"/>
      <c r="BF628" s="9"/>
      <c r="BG628" s="9"/>
      <c r="BH628" s="9"/>
      <c r="BI628" s="9"/>
      <c r="BJ628" s="9"/>
      <c r="BK628" s="9"/>
      <c r="BL628" s="9"/>
      <c r="BM628" s="9"/>
      <c r="BN628" s="9"/>
      <c r="BO628" s="9"/>
      <c r="BP628" s="9"/>
      <c r="BQ628" s="9"/>
      <c r="BR628" s="9"/>
      <c r="BS628" s="9"/>
      <c r="BT628" s="9"/>
      <c r="BU628" s="9"/>
      <c r="BV628" s="9"/>
      <c r="BW628" s="9"/>
      <c r="BX628" s="9"/>
      <c r="BY628" s="9"/>
      <c r="BZ628" s="9"/>
      <c r="CA628" s="9"/>
      <c r="CB628" s="9"/>
      <c r="CC628" s="9"/>
      <c r="CD628" s="9"/>
      <c r="CE628" s="9"/>
      <c r="CF628" s="9"/>
      <c r="CG628" s="9"/>
      <c r="CH628" s="9"/>
      <c r="CI628" s="9"/>
      <c r="CJ628" s="9"/>
      <c r="CK628" s="9"/>
      <c r="CL628" s="9"/>
      <c r="CM628" s="9"/>
    </row>
    <row r="629" spans="6:91">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c r="AI629" s="9"/>
      <c r="AJ629" s="9"/>
      <c r="AK629" s="9"/>
      <c r="AL629" s="9"/>
      <c r="AM629" s="9"/>
      <c r="AN629" s="9"/>
      <c r="AO629" s="9"/>
      <c r="AP629" s="9"/>
      <c r="AQ629" s="9"/>
      <c r="AR629" s="9"/>
      <c r="AS629" s="9"/>
      <c r="AT629" s="9"/>
      <c r="AU629" s="9"/>
      <c r="AV629" s="9"/>
      <c r="AW629" s="9"/>
      <c r="AX629" s="9"/>
      <c r="AY629" s="9"/>
      <c r="AZ629" s="9"/>
      <c r="BA629" s="9"/>
      <c r="BB629" s="9"/>
      <c r="BC629" s="9"/>
      <c r="BD629" s="9"/>
      <c r="BE629" s="9"/>
      <c r="BF629" s="9"/>
      <c r="BG629" s="9"/>
      <c r="BH629" s="9"/>
      <c r="BI629" s="9"/>
      <c r="BJ629" s="9"/>
      <c r="BK629" s="9"/>
      <c r="BL629" s="9"/>
      <c r="BM629" s="9"/>
      <c r="BN629" s="9"/>
      <c r="BO629" s="9"/>
      <c r="BP629" s="9"/>
      <c r="BQ629" s="9"/>
      <c r="BR629" s="9"/>
      <c r="BS629" s="9"/>
      <c r="BT629" s="9"/>
      <c r="BU629" s="9"/>
      <c r="BV629" s="9"/>
      <c r="BW629" s="9"/>
      <c r="BX629" s="9"/>
      <c r="BY629" s="9"/>
      <c r="BZ629" s="9"/>
      <c r="CA629" s="9"/>
      <c r="CB629" s="9"/>
      <c r="CC629" s="9"/>
      <c r="CD629" s="9"/>
      <c r="CE629" s="9"/>
      <c r="CF629" s="9"/>
      <c r="CG629" s="9"/>
      <c r="CH629" s="9"/>
      <c r="CI629" s="9"/>
      <c r="CJ629" s="9"/>
      <c r="CK629" s="9"/>
      <c r="CL629" s="9"/>
      <c r="CM629" s="9"/>
    </row>
    <row r="630" spans="6:91">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c r="AI630" s="9"/>
      <c r="AJ630" s="9"/>
      <c r="AK630" s="9"/>
      <c r="AL630" s="9"/>
      <c r="AM630" s="9"/>
      <c r="AN630" s="9"/>
      <c r="AO630" s="9"/>
      <c r="AP630" s="9"/>
      <c r="AQ630" s="9"/>
      <c r="AR630" s="9"/>
      <c r="AS630" s="9"/>
      <c r="AT630" s="9"/>
      <c r="AU630" s="9"/>
      <c r="AV630" s="9"/>
      <c r="AW630" s="9"/>
      <c r="AX630" s="9"/>
      <c r="AY630" s="9"/>
      <c r="AZ630" s="9"/>
      <c r="BA630" s="9"/>
      <c r="BB630" s="9"/>
      <c r="BC630" s="9"/>
      <c r="BD630" s="9"/>
      <c r="BE630" s="9"/>
      <c r="BF630" s="9"/>
      <c r="BG630" s="9"/>
      <c r="BH630" s="9"/>
      <c r="BI630" s="9"/>
      <c r="BJ630" s="9"/>
      <c r="BK630" s="9"/>
      <c r="BL630" s="9"/>
      <c r="BM630" s="9"/>
      <c r="BN630" s="9"/>
      <c r="BO630" s="9"/>
      <c r="BP630" s="9"/>
      <c r="BQ630" s="9"/>
      <c r="BR630" s="9"/>
      <c r="BS630" s="9"/>
      <c r="BT630" s="9"/>
      <c r="BU630" s="9"/>
      <c r="BV630" s="9"/>
      <c r="BW630" s="9"/>
      <c r="BX630" s="9"/>
      <c r="BY630" s="9"/>
      <c r="BZ630" s="9"/>
      <c r="CA630" s="9"/>
      <c r="CB630" s="9"/>
      <c r="CC630" s="9"/>
      <c r="CD630" s="9"/>
      <c r="CE630" s="9"/>
      <c r="CF630" s="9"/>
      <c r="CG630" s="9"/>
      <c r="CH630" s="9"/>
      <c r="CI630" s="9"/>
      <c r="CJ630" s="9"/>
      <c r="CK630" s="9"/>
      <c r="CL630" s="9"/>
      <c r="CM630" s="9"/>
    </row>
    <row r="631" spans="6:91">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c r="AI631" s="9"/>
      <c r="AJ631" s="9"/>
      <c r="AK631" s="9"/>
      <c r="AL631" s="9"/>
      <c r="AM631" s="9"/>
      <c r="AN631" s="9"/>
      <c r="AO631" s="9"/>
      <c r="AP631" s="9"/>
      <c r="AQ631" s="9"/>
      <c r="AR631" s="9"/>
      <c r="AS631" s="9"/>
      <c r="AT631" s="9"/>
      <c r="AU631" s="9"/>
      <c r="AV631" s="9"/>
      <c r="AW631" s="9"/>
      <c r="AX631" s="9"/>
      <c r="AY631" s="9"/>
      <c r="AZ631" s="9"/>
      <c r="BA631" s="9"/>
      <c r="BB631" s="9"/>
      <c r="BC631" s="9"/>
      <c r="BD631" s="9"/>
      <c r="BE631" s="9"/>
      <c r="BF631" s="9"/>
      <c r="BG631" s="9"/>
      <c r="BH631" s="9"/>
      <c r="BI631" s="9"/>
      <c r="BJ631" s="9"/>
      <c r="BK631" s="9"/>
      <c r="BL631" s="9"/>
      <c r="BM631" s="9"/>
      <c r="BN631" s="9"/>
      <c r="BO631" s="9"/>
      <c r="BP631" s="9"/>
      <c r="BQ631" s="9"/>
      <c r="BR631" s="9"/>
      <c r="BS631" s="9"/>
      <c r="BT631" s="9"/>
      <c r="BU631" s="9"/>
      <c r="BV631" s="9"/>
      <c r="BW631" s="9"/>
      <c r="BX631" s="9"/>
      <c r="BY631" s="9"/>
      <c r="BZ631" s="9"/>
      <c r="CA631" s="9"/>
      <c r="CB631" s="9"/>
      <c r="CC631" s="9"/>
      <c r="CD631" s="9"/>
      <c r="CE631" s="9"/>
      <c r="CF631" s="9"/>
      <c r="CG631" s="9"/>
      <c r="CH631" s="9"/>
      <c r="CI631" s="9"/>
      <c r="CJ631" s="9"/>
      <c r="CK631" s="9"/>
      <c r="CL631" s="9"/>
      <c r="CM631" s="9"/>
    </row>
    <row r="632" spans="6:91">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c r="AI632" s="9"/>
      <c r="AJ632" s="9"/>
      <c r="AK632" s="9"/>
      <c r="AL632" s="9"/>
      <c r="AM632" s="9"/>
      <c r="AN632" s="9"/>
      <c r="AO632" s="9"/>
      <c r="AP632" s="9"/>
      <c r="AQ632" s="9"/>
      <c r="AR632" s="9"/>
      <c r="AS632" s="9"/>
      <c r="AT632" s="9"/>
      <c r="AU632" s="9"/>
      <c r="AV632" s="9"/>
      <c r="AW632" s="9"/>
      <c r="AX632" s="9"/>
      <c r="AY632" s="9"/>
      <c r="AZ632" s="9"/>
      <c r="BA632" s="9"/>
      <c r="BB632" s="9"/>
      <c r="BC632" s="9"/>
      <c r="BD632" s="9"/>
      <c r="BE632" s="9"/>
      <c r="BF632" s="9"/>
      <c r="BG632" s="9"/>
      <c r="BH632" s="9"/>
      <c r="BI632" s="9"/>
      <c r="BJ632" s="9"/>
      <c r="BK632" s="9"/>
      <c r="BL632" s="9"/>
      <c r="BM632" s="9"/>
      <c r="BN632" s="9"/>
      <c r="BO632" s="9"/>
      <c r="BP632" s="9"/>
      <c r="BQ632" s="9"/>
      <c r="BR632" s="9"/>
      <c r="BS632" s="9"/>
      <c r="BT632" s="9"/>
      <c r="BU632" s="9"/>
      <c r="BV632" s="9"/>
      <c r="BW632" s="9"/>
      <c r="BX632" s="9"/>
      <c r="BY632" s="9"/>
      <c r="BZ632" s="9"/>
      <c r="CA632" s="9"/>
      <c r="CB632" s="9"/>
      <c r="CC632" s="9"/>
      <c r="CD632" s="9"/>
      <c r="CE632" s="9"/>
      <c r="CF632" s="9"/>
      <c r="CG632" s="9"/>
      <c r="CH632" s="9"/>
      <c r="CI632" s="9"/>
      <c r="CJ632" s="9"/>
      <c r="CK632" s="9"/>
      <c r="CL632" s="9"/>
      <c r="CM632" s="9"/>
    </row>
    <row r="633" spans="6:91">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c r="AI633" s="9"/>
      <c r="AJ633" s="9"/>
      <c r="AK633" s="9"/>
      <c r="AL633" s="9"/>
      <c r="AM633" s="9"/>
      <c r="AN633" s="9"/>
      <c r="AO633" s="9"/>
      <c r="AP633" s="9"/>
      <c r="AQ633" s="9"/>
      <c r="AR633" s="9"/>
      <c r="AS633" s="9"/>
      <c r="AT633" s="9"/>
      <c r="AU633" s="9"/>
      <c r="AV633" s="9"/>
      <c r="AW633" s="9"/>
      <c r="AX633" s="9"/>
      <c r="AY633" s="9"/>
      <c r="AZ633" s="9"/>
      <c r="BA633" s="9"/>
      <c r="BB633" s="9"/>
      <c r="BC633" s="9"/>
      <c r="BD633" s="9"/>
      <c r="BE633" s="9"/>
      <c r="BF633" s="9"/>
      <c r="BG633" s="9"/>
      <c r="BH633" s="9"/>
      <c r="BI633" s="9"/>
      <c r="BJ633" s="9"/>
      <c r="BK633" s="9"/>
      <c r="BL633" s="9"/>
      <c r="BM633" s="9"/>
      <c r="BN633" s="9"/>
      <c r="BO633" s="9"/>
      <c r="BP633" s="9"/>
      <c r="BQ633" s="9"/>
      <c r="BR633" s="9"/>
      <c r="BS633" s="9"/>
      <c r="BT633" s="9"/>
      <c r="BU633" s="9"/>
      <c r="BV633" s="9"/>
      <c r="BW633" s="9"/>
      <c r="BX633" s="9"/>
      <c r="BY633" s="9"/>
      <c r="BZ633" s="9"/>
      <c r="CA633" s="9"/>
      <c r="CB633" s="9"/>
      <c r="CC633" s="9"/>
      <c r="CD633" s="9"/>
      <c r="CE633" s="9"/>
      <c r="CF633" s="9"/>
      <c r="CG633" s="9"/>
      <c r="CH633" s="9"/>
      <c r="CI633" s="9"/>
      <c r="CJ633" s="9"/>
      <c r="CK633" s="9"/>
      <c r="CL633" s="9"/>
      <c r="CM633" s="9"/>
    </row>
    <row r="634" spans="6:91">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c r="AI634" s="9"/>
      <c r="AJ634" s="9"/>
      <c r="AK634" s="9"/>
      <c r="AL634" s="9"/>
      <c r="AM634" s="9"/>
      <c r="AN634" s="9"/>
      <c r="AO634" s="9"/>
      <c r="AP634" s="9"/>
      <c r="AQ634" s="9"/>
      <c r="AR634" s="9"/>
      <c r="AS634" s="9"/>
      <c r="AT634" s="9"/>
      <c r="AU634" s="9"/>
      <c r="AV634" s="9"/>
      <c r="AW634" s="9"/>
      <c r="AX634" s="9"/>
      <c r="AY634" s="9"/>
      <c r="AZ634" s="9"/>
      <c r="BA634" s="9"/>
      <c r="BB634" s="9"/>
      <c r="BC634" s="9"/>
      <c r="BD634" s="9"/>
      <c r="BE634" s="9"/>
      <c r="BF634" s="9"/>
      <c r="BG634" s="9"/>
      <c r="BH634" s="9"/>
      <c r="BI634" s="9"/>
      <c r="BJ634" s="9"/>
      <c r="BK634" s="9"/>
      <c r="BL634" s="9"/>
      <c r="BM634" s="9"/>
      <c r="BN634" s="9"/>
      <c r="BO634" s="9"/>
      <c r="BP634" s="9"/>
      <c r="BQ634" s="9"/>
      <c r="BR634" s="9"/>
      <c r="BS634" s="9"/>
      <c r="BT634" s="9"/>
      <c r="BU634" s="9"/>
      <c r="BV634" s="9"/>
      <c r="BW634" s="9"/>
      <c r="BX634" s="9"/>
      <c r="BY634" s="9"/>
      <c r="BZ634" s="9"/>
      <c r="CA634" s="9"/>
      <c r="CB634" s="9"/>
      <c r="CC634" s="9"/>
      <c r="CD634" s="9"/>
      <c r="CE634" s="9"/>
      <c r="CF634" s="9"/>
      <c r="CG634" s="9"/>
      <c r="CH634" s="9"/>
      <c r="CI634" s="9"/>
      <c r="CJ634" s="9"/>
      <c r="CK634" s="9"/>
      <c r="CL634" s="9"/>
      <c r="CM634" s="9"/>
    </row>
    <row r="635" spans="6:91">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c r="AI635" s="9"/>
      <c r="AJ635" s="9"/>
      <c r="AK635" s="9"/>
      <c r="AL635" s="9"/>
      <c r="AM635" s="9"/>
      <c r="AN635" s="9"/>
      <c r="AO635" s="9"/>
      <c r="AP635" s="9"/>
      <c r="AQ635" s="9"/>
      <c r="AR635" s="9"/>
      <c r="AS635" s="9"/>
      <c r="AT635" s="9"/>
      <c r="AU635" s="9"/>
      <c r="AV635" s="9"/>
      <c r="AW635" s="9"/>
      <c r="AX635" s="9"/>
      <c r="AY635" s="9"/>
      <c r="AZ635" s="9"/>
      <c r="BA635" s="9"/>
      <c r="BB635" s="9"/>
      <c r="BC635" s="9"/>
      <c r="BD635" s="9"/>
      <c r="BE635" s="9"/>
      <c r="BF635" s="9"/>
      <c r="BG635" s="9"/>
      <c r="BH635" s="9"/>
      <c r="BI635" s="9"/>
      <c r="BJ635" s="9"/>
      <c r="BK635" s="9"/>
      <c r="BL635" s="9"/>
      <c r="BM635" s="9"/>
      <c r="BN635" s="9"/>
      <c r="BO635" s="9"/>
      <c r="BP635" s="9"/>
      <c r="BQ635" s="9"/>
      <c r="BR635" s="9"/>
      <c r="BS635" s="9"/>
      <c r="BT635" s="9"/>
      <c r="BU635" s="9"/>
      <c r="BV635" s="9"/>
      <c r="BW635" s="9"/>
      <c r="BX635" s="9"/>
      <c r="BY635" s="9"/>
      <c r="BZ635" s="9"/>
      <c r="CA635" s="9"/>
      <c r="CB635" s="9"/>
      <c r="CC635" s="9"/>
      <c r="CD635" s="9"/>
      <c r="CE635" s="9"/>
      <c r="CF635" s="9"/>
      <c r="CG635" s="9"/>
      <c r="CH635" s="9"/>
      <c r="CI635" s="9"/>
      <c r="CJ635" s="9"/>
      <c r="CK635" s="9"/>
      <c r="CL635" s="9"/>
      <c r="CM635" s="9"/>
    </row>
    <row r="636" spans="6:91">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c r="AI636" s="9"/>
      <c r="AJ636" s="9"/>
      <c r="AK636" s="9"/>
      <c r="AL636" s="9"/>
      <c r="AM636" s="9"/>
      <c r="AN636" s="9"/>
      <c r="AO636" s="9"/>
      <c r="AP636" s="9"/>
      <c r="AQ636" s="9"/>
      <c r="AR636" s="9"/>
      <c r="AS636" s="9"/>
      <c r="AT636" s="9"/>
      <c r="AU636" s="9"/>
      <c r="AV636" s="9"/>
      <c r="AW636" s="9"/>
      <c r="AX636" s="9"/>
      <c r="AY636" s="9"/>
      <c r="AZ636" s="9"/>
      <c r="BA636" s="9"/>
      <c r="BB636" s="9"/>
      <c r="BC636" s="9"/>
      <c r="BD636" s="9"/>
      <c r="BE636" s="9"/>
      <c r="BF636" s="9"/>
      <c r="BG636" s="9"/>
      <c r="BH636" s="9"/>
      <c r="BI636" s="9"/>
      <c r="BJ636" s="9"/>
      <c r="BK636" s="9"/>
      <c r="BL636" s="9"/>
      <c r="BM636" s="9"/>
      <c r="BN636" s="9"/>
      <c r="BO636" s="9"/>
      <c r="BP636" s="9"/>
      <c r="BQ636" s="9"/>
      <c r="BR636" s="9"/>
      <c r="BS636" s="9"/>
      <c r="BT636" s="9"/>
      <c r="BU636" s="9"/>
      <c r="BV636" s="9"/>
      <c r="BW636" s="9"/>
      <c r="BX636" s="9"/>
      <c r="BY636" s="9"/>
      <c r="BZ636" s="9"/>
      <c r="CA636" s="9"/>
      <c r="CB636" s="9"/>
      <c r="CC636" s="9"/>
      <c r="CD636" s="9"/>
      <c r="CE636" s="9"/>
      <c r="CF636" s="9"/>
      <c r="CG636" s="9"/>
      <c r="CH636" s="9"/>
      <c r="CI636" s="9"/>
      <c r="CJ636" s="9"/>
      <c r="CK636" s="9"/>
      <c r="CL636" s="9"/>
      <c r="CM636" s="9"/>
    </row>
    <row r="637" spans="6:91">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c r="AI637" s="9"/>
      <c r="AJ637" s="9"/>
      <c r="AK637" s="9"/>
      <c r="AL637" s="9"/>
      <c r="AM637" s="9"/>
      <c r="AN637" s="9"/>
      <c r="AO637" s="9"/>
      <c r="AP637" s="9"/>
      <c r="AQ637" s="9"/>
      <c r="AR637" s="9"/>
      <c r="AS637" s="9"/>
      <c r="AT637" s="9"/>
      <c r="AU637" s="9"/>
      <c r="AV637" s="9"/>
      <c r="AW637" s="9"/>
      <c r="AX637" s="9"/>
      <c r="AY637" s="9"/>
      <c r="AZ637" s="9"/>
      <c r="BA637" s="9"/>
      <c r="BB637" s="9"/>
      <c r="BC637" s="9"/>
      <c r="BD637" s="9"/>
      <c r="BE637" s="9"/>
      <c r="BF637" s="9"/>
      <c r="BG637" s="9"/>
      <c r="BH637" s="9"/>
      <c r="BI637" s="9"/>
      <c r="BJ637" s="9"/>
      <c r="BK637" s="9"/>
      <c r="BL637" s="9"/>
      <c r="BM637" s="9"/>
      <c r="BN637" s="9"/>
      <c r="BO637" s="9"/>
      <c r="BP637" s="9"/>
      <c r="BQ637" s="9"/>
      <c r="BR637" s="9"/>
      <c r="BS637" s="9"/>
      <c r="BT637" s="9"/>
      <c r="BU637" s="9"/>
      <c r="BV637" s="9"/>
      <c r="BW637" s="9"/>
      <c r="BX637" s="9"/>
      <c r="BY637" s="9"/>
      <c r="BZ637" s="9"/>
      <c r="CA637" s="9"/>
      <c r="CB637" s="9"/>
      <c r="CC637" s="9"/>
      <c r="CD637" s="9"/>
      <c r="CE637" s="9"/>
      <c r="CF637" s="9"/>
      <c r="CG637" s="9"/>
      <c r="CH637" s="9"/>
      <c r="CI637" s="9"/>
      <c r="CJ637" s="9"/>
      <c r="CK637" s="9"/>
      <c r="CL637" s="9"/>
      <c r="CM637" s="9"/>
    </row>
    <row r="638" spans="6:91">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c r="AI638" s="9"/>
      <c r="AJ638" s="9"/>
      <c r="AK638" s="9"/>
      <c r="AL638" s="9"/>
      <c r="AM638" s="9"/>
      <c r="AN638" s="9"/>
      <c r="AO638" s="9"/>
      <c r="AP638" s="9"/>
      <c r="AQ638" s="9"/>
      <c r="AR638" s="9"/>
      <c r="AS638" s="9"/>
      <c r="AT638" s="9"/>
      <c r="AU638" s="9"/>
      <c r="AV638" s="9"/>
      <c r="AW638" s="9"/>
      <c r="AX638" s="9"/>
      <c r="AY638" s="9"/>
      <c r="AZ638" s="9"/>
      <c r="BA638" s="9"/>
      <c r="BB638" s="9"/>
      <c r="BC638" s="9"/>
      <c r="BD638" s="9"/>
      <c r="BE638" s="9"/>
      <c r="BF638" s="9"/>
      <c r="BG638" s="9"/>
      <c r="BH638" s="9"/>
      <c r="BI638" s="9"/>
      <c r="BJ638" s="9"/>
      <c r="BK638" s="9"/>
      <c r="BL638" s="9"/>
      <c r="BM638" s="9"/>
      <c r="BN638" s="9"/>
      <c r="BO638" s="9"/>
      <c r="BP638" s="9"/>
      <c r="BQ638" s="9"/>
      <c r="BR638" s="9"/>
      <c r="BS638" s="9"/>
      <c r="BT638" s="9"/>
      <c r="BU638" s="9"/>
      <c r="BV638" s="9"/>
      <c r="BW638" s="9"/>
      <c r="BX638" s="9"/>
      <c r="BY638" s="9"/>
      <c r="BZ638" s="9"/>
      <c r="CA638" s="9"/>
      <c r="CB638" s="9"/>
      <c r="CC638" s="9"/>
      <c r="CD638" s="9"/>
      <c r="CE638" s="9"/>
      <c r="CF638" s="9"/>
      <c r="CG638" s="9"/>
      <c r="CH638" s="9"/>
      <c r="CI638" s="9"/>
      <c r="CJ638" s="9"/>
      <c r="CK638" s="9"/>
      <c r="CL638" s="9"/>
      <c r="CM638" s="9"/>
    </row>
    <row r="639" spans="6:91">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c r="AI639" s="9"/>
      <c r="AJ639" s="9"/>
      <c r="AK639" s="9"/>
      <c r="AL639" s="9"/>
      <c r="AM639" s="9"/>
      <c r="AN639" s="9"/>
      <c r="AO639" s="9"/>
      <c r="AP639" s="9"/>
      <c r="AQ639" s="9"/>
      <c r="AR639" s="9"/>
      <c r="AS639" s="9"/>
      <c r="AT639" s="9"/>
      <c r="AU639" s="9"/>
      <c r="AV639" s="9"/>
      <c r="AW639" s="9"/>
      <c r="AX639" s="9"/>
      <c r="AY639" s="9"/>
      <c r="AZ639" s="9"/>
      <c r="BA639" s="9"/>
      <c r="BB639" s="9"/>
      <c r="BC639" s="9"/>
      <c r="BD639" s="9"/>
      <c r="BE639" s="9"/>
      <c r="BF639" s="9"/>
      <c r="BG639" s="9"/>
      <c r="BH639" s="9"/>
      <c r="BI639" s="9"/>
      <c r="BJ639" s="9"/>
      <c r="BK639" s="9"/>
      <c r="BL639" s="9"/>
      <c r="BM639" s="9"/>
      <c r="BN639" s="9"/>
      <c r="BO639" s="9"/>
      <c r="BP639" s="9"/>
      <c r="BQ639" s="9"/>
      <c r="BR639" s="9"/>
      <c r="BS639" s="9"/>
      <c r="BT639" s="9"/>
      <c r="BU639" s="9"/>
      <c r="BV639" s="9"/>
      <c r="BW639" s="9"/>
      <c r="BX639" s="9"/>
      <c r="BY639" s="9"/>
      <c r="BZ639" s="9"/>
      <c r="CA639" s="9"/>
      <c r="CB639" s="9"/>
      <c r="CC639" s="9"/>
      <c r="CD639" s="9"/>
      <c r="CE639" s="9"/>
      <c r="CF639" s="9"/>
      <c r="CG639" s="9"/>
      <c r="CH639" s="9"/>
      <c r="CI639" s="9"/>
      <c r="CJ639" s="9"/>
      <c r="CK639" s="9"/>
      <c r="CL639" s="9"/>
      <c r="CM639" s="9"/>
    </row>
    <row r="640" spans="6:91">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c r="AI640" s="9"/>
      <c r="AJ640" s="9"/>
      <c r="AK640" s="9"/>
      <c r="AL640" s="9"/>
      <c r="AM640" s="9"/>
      <c r="AN640" s="9"/>
      <c r="AO640" s="9"/>
      <c r="AP640" s="9"/>
      <c r="AQ640" s="9"/>
      <c r="AR640" s="9"/>
      <c r="AS640" s="9"/>
      <c r="AT640" s="9"/>
      <c r="AU640" s="9"/>
      <c r="AV640" s="9"/>
      <c r="AW640" s="9"/>
      <c r="AX640" s="9"/>
      <c r="AY640" s="9"/>
      <c r="AZ640" s="9"/>
      <c r="BA640" s="9"/>
      <c r="BB640" s="9"/>
      <c r="BC640" s="9"/>
      <c r="BD640" s="9"/>
      <c r="BE640" s="9"/>
      <c r="BF640" s="9"/>
      <c r="BG640" s="9"/>
      <c r="BH640" s="9"/>
      <c r="BI640" s="9"/>
      <c r="BJ640" s="9"/>
      <c r="BK640" s="9"/>
      <c r="BL640" s="9"/>
      <c r="BM640" s="9"/>
      <c r="BN640" s="9"/>
      <c r="BO640" s="9"/>
      <c r="BP640" s="9"/>
      <c r="BQ640" s="9"/>
      <c r="BR640" s="9"/>
      <c r="BS640" s="9"/>
      <c r="BT640" s="9"/>
      <c r="BU640" s="9"/>
      <c r="BV640" s="9"/>
      <c r="BW640" s="9"/>
      <c r="BX640" s="9"/>
      <c r="BY640" s="9"/>
      <c r="BZ640" s="9"/>
      <c r="CA640" s="9"/>
      <c r="CB640" s="9"/>
      <c r="CC640" s="9"/>
      <c r="CD640" s="9"/>
      <c r="CE640" s="9"/>
      <c r="CF640" s="9"/>
      <c r="CG640" s="9"/>
      <c r="CH640" s="9"/>
      <c r="CI640" s="9"/>
      <c r="CJ640" s="9"/>
      <c r="CK640" s="9"/>
      <c r="CL640" s="9"/>
      <c r="CM640" s="9"/>
    </row>
    <row r="641" spans="6:91">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c r="AI641" s="9"/>
      <c r="AJ641" s="9"/>
      <c r="AK641" s="9"/>
      <c r="AL641" s="9"/>
      <c r="AM641" s="9"/>
      <c r="AN641" s="9"/>
      <c r="AO641" s="9"/>
      <c r="AP641" s="9"/>
      <c r="AQ641" s="9"/>
      <c r="AR641" s="9"/>
      <c r="AS641" s="9"/>
      <c r="AT641" s="9"/>
      <c r="AU641" s="9"/>
      <c r="AV641" s="9"/>
      <c r="AW641" s="9"/>
      <c r="AX641" s="9"/>
      <c r="AY641" s="9"/>
      <c r="AZ641" s="9"/>
      <c r="BA641" s="9"/>
      <c r="BB641" s="9"/>
      <c r="BC641" s="9"/>
      <c r="BD641" s="9"/>
      <c r="BE641" s="9"/>
      <c r="BF641" s="9"/>
      <c r="BG641" s="9"/>
      <c r="BH641" s="9"/>
      <c r="BI641" s="9"/>
      <c r="BJ641" s="9"/>
      <c r="BK641" s="9"/>
      <c r="BL641" s="9"/>
      <c r="BM641" s="9"/>
      <c r="BN641" s="9"/>
      <c r="BO641" s="9"/>
      <c r="BP641" s="9"/>
      <c r="BQ641" s="9"/>
      <c r="BR641" s="9"/>
      <c r="BS641" s="9"/>
      <c r="BT641" s="9"/>
      <c r="BU641" s="9"/>
      <c r="BV641" s="9"/>
      <c r="BW641" s="9"/>
      <c r="BX641" s="9"/>
      <c r="BY641" s="9"/>
      <c r="BZ641" s="9"/>
      <c r="CA641" s="9"/>
      <c r="CB641" s="9"/>
      <c r="CC641" s="9"/>
      <c r="CD641" s="9"/>
      <c r="CE641" s="9"/>
      <c r="CF641" s="9"/>
      <c r="CG641" s="9"/>
      <c r="CH641" s="9"/>
      <c r="CI641" s="9"/>
      <c r="CJ641" s="9"/>
      <c r="CK641" s="9"/>
      <c r="CL641" s="9"/>
      <c r="CM641" s="9"/>
    </row>
    <row r="642" spans="6:91">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c r="AI642" s="9"/>
      <c r="AJ642" s="9"/>
      <c r="AK642" s="9"/>
      <c r="AL642" s="9"/>
      <c r="AM642" s="9"/>
      <c r="AN642" s="9"/>
      <c r="AO642" s="9"/>
      <c r="AP642" s="9"/>
      <c r="AQ642" s="9"/>
      <c r="AR642" s="9"/>
      <c r="AS642" s="9"/>
      <c r="AT642" s="9"/>
      <c r="AU642" s="9"/>
      <c r="AV642" s="9"/>
      <c r="AW642" s="9"/>
      <c r="AX642" s="9"/>
      <c r="AY642" s="9"/>
      <c r="AZ642" s="9"/>
      <c r="BA642" s="9"/>
      <c r="BB642" s="9"/>
      <c r="BC642" s="9"/>
      <c r="BD642" s="9"/>
      <c r="BE642" s="9"/>
      <c r="BF642" s="9"/>
      <c r="BG642" s="9"/>
      <c r="BH642" s="9"/>
      <c r="BI642" s="9"/>
      <c r="BJ642" s="9"/>
      <c r="BK642" s="9"/>
      <c r="BL642" s="9"/>
      <c r="BM642" s="9"/>
      <c r="BN642" s="9"/>
      <c r="BO642" s="9"/>
      <c r="BP642" s="9"/>
      <c r="BQ642" s="9"/>
      <c r="BR642" s="9"/>
      <c r="BS642" s="9"/>
      <c r="BT642" s="9"/>
      <c r="BU642" s="9"/>
      <c r="BV642" s="9"/>
      <c r="BW642" s="9"/>
      <c r="BX642" s="9"/>
      <c r="BY642" s="9"/>
      <c r="BZ642" s="9"/>
      <c r="CA642" s="9"/>
      <c r="CB642" s="9"/>
      <c r="CC642" s="9"/>
      <c r="CD642" s="9"/>
      <c r="CE642" s="9"/>
      <c r="CF642" s="9"/>
      <c r="CG642" s="9"/>
      <c r="CH642" s="9"/>
      <c r="CI642" s="9"/>
      <c r="CJ642" s="9"/>
      <c r="CK642" s="9"/>
      <c r="CL642" s="9"/>
      <c r="CM642" s="9"/>
    </row>
    <row r="643" spans="6:91">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c r="AI643" s="9"/>
      <c r="AJ643" s="9"/>
      <c r="AK643" s="9"/>
      <c r="AL643" s="9"/>
      <c r="AM643" s="9"/>
      <c r="AN643" s="9"/>
      <c r="AO643" s="9"/>
      <c r="AP643" s="9"/>
      <c r="AQ643" s="9"/>
      <c r="AR643" s="9"/>
      <c r="AS643" s="9"/>
      <c r="AT643" s="9"/>
      <c r="AU643" s="9"/>
      <c r="AV643" s="9"/>
      <c r="AW643" s="9"/>
      <c r="AX643" s="9"/>
      <c r="AY643" s="9"/>
      <c r="AZ643" s="9"/>
      <c r="BA643" s="9"/>
      <c r="BB643" s="9"/>
      <c r="BC643" s="9"/>
      <c r="BD643" s="9"/>
      <c r="BE643" s="9"/>
      <c r="BF643" s="9"/>
      <c r="BG643" s="9"/>
      <c r="BH643" s="9"/>
      <c r="BI643" s="9"/>
      <c r="BJ643" s="9"/>
      <c r="BK643" s="9"/>
      <c r="BL643" s="9"/>
      <c r="BM643" s="9"/>
      <c r="BN643" s="9"/>
      <c r="BO643" s="9"/>
      <c r="BP643" s="9"/>
      <c r="BQ643" s="9"/>
      <c r="BR643" s="9"/>
      <c r="BS643" s="9"/>
      <c r="BT643" s="9"/>
      <c r="BU643" s="9"/>
      <c r="BV643" s="9"/>
      <c r="BW643" s="9"/>
      <c r="BX643" s="9"/>
      <c r="BY643" s="9"/>
      <c r="BZ643" s="9"/>
      <c r="CA643" s="9"/>
      <c r="CB643" s="9"/>
      <c r="CC643" s="9"/>
      <c r="CD643" s="9"/>
      <c r="CE643" s="9"/>
      <c r="CF643" s="9"/>
      <c r="CG643" s="9"/>
      <c r="CH643" s="9"/>
      <c r="CI643" s="9"/>
      <c r="CJ643" s="9"/>
      <c r="CK643" s="9"/>
      <c r="CL643" s="9"/>
      <c r="CM643" s="9"/>
    </row>
    <row r="644" spans="6:91">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c r="AI644" s="9"/>
      <c r="AJ644" s="9"/>
      <c r="AK644" s="9"/>
      <c r="AL644" s="9"/>
      <c r="AM644" s="9"/>
      <c r="AN644" s="9"/>
      <c r="AO644" s="9"/>
      <c r="AP644" s="9"/>
      <c r="AQ644" s="9"/>
      <c r="AR644" s="9"/>
      <c r="AS644" s="9"/>
      <c r="AT644" s="9"/>
      <c r="AU644" s="9"/>
      <c r="AV644" s="9"/>
      <c r="AW644" s="9"/>
      <c r="AX644" s="9"/>
      <c r="AY644" s="9"/>
      <c r="AZ644" s="9"/>
      <c r="BA644" s="9"/>
      <c r="BB644" s="9"/>
      <c r="BC644" s="9"/>
      <c r="BD644" s="9"/>
      <c r="BE644" s="9"/>
      <c r="BF644" s="9"/>
      <c r="BG644" s="9"/>
      <c r="BH644" s="9"/>
      <c r="BI644" s="9"/>
      <c r="BJ644" s="9"/>
      <c r="BK644" s="9"/>
      <c r="BL644" s="9"/>
      <c r="BM644" s="9"/>
      <c r="BN644" s="9"/>
      <c r="BO644" s="9"/>
      <c r="BP644" s="9"/>
      <c r="BQ644" s="9"/>
      <c r="BR644" s="9"/>
      <c r="BS644" s="9"/>
      <c r="BT644" s="9"/>
      <c r="BU644" s="9"/>
      <c r="BV644" s="9"/>
      <c r="BW644" s="9"/>
      <c r="BX644" s="9"/>
      <c r="BY644" s="9"/>
      <c r="BZ644" s="9"/>
      <c r="CA644" s="9"/>
      <c r="CB644" s="9"/>
      <c r="CC644" s="9"/>
      <c r="CD644" s="9"/>
      <c r="CE644" s="9"/>
      <c r="CF644" s="9"/>
      <c r="CG644" s="9"/>
      <c r="CH644" s="9"/>
      <c r="CI644" s="9"/>
      <c r="CJ644" s="9"/>
      <c r="CK644" s="9"/>
      <c r="CL644" s="9"/>
      <c r="CM644" s="9"/>
    </row>
    <row r="645" spans="6:91">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c r="AI645" s="9"/>
      <c r="AJ645" s="9"/>
      <c r="AK645" s="9"/>
      <c r="AL645" s="9"/>
      <c r="AM645" s="9"/>
      <c r="AN645" s="9"/>
      <c r="AO645" s="9"/>
      <c r="AP645" s="9"/>
      <c r="AQ645" s="9"/>
      <c r="AR645" s="9"/>
      <c r="AS645" s="9"/>
      <c r="AT645" s="9"/>
      <c r="AU645" s="9"/>
      <c r="AV645" s="9"/>
      <c r="AW645" s="9"/>
      <c r="AX645" s="9"/>
      <c r="AY645" s="9"/>
      <c r="AZ645" s="9"/>
      <c r="BA645" s="9"/>
      <c r="BB645" s="9"/>
      <c r="BC645" s="9"/>
      <c r="BD645" s="9"/>
      <c r="BE645" s="9"/>
      <c r="BF645" s="9"/>
      <c r="BG645" s="9"/>
      <c r="BH645" s="9"/>
      <c r="BI645" s="9"/>
      <c r="BJ645" s="9"/>
      <c r="BK645" s="9"/>
      <c r="BL645" s="9"/>
      <c r="BM645" s="9"/>
      <c r="BN645" s="9"/>
      <c r="BO645" s="9"/>
      <c r="BP645" s="9"/>
      <c r="BQ645" s="9"/>
      <c r="BR645" s="9"/>
      <c r="BS645" s="9"/>
      <c r="BT645" s="9"/>
      <c r="BU645" s="9"/>
      <c r="BV645" s="9"/>
      <c r="BW645" s="9"/>
      <c r="BX645" s="9"/>
      <c r="BY645" s="9"/>
      <c r="BZ645" s="9"/>
      <c r="CA645" s="9"/>
      <c r="CB645" s="9"/>
      <c r="CC645" s="9"/>
      <c r="CD645" s="9"/>
      <c r="CE645" s="9"/>
      <c r="CF645" s="9"/>
      <c r="CG645" s="9"/>
      <c r="CH645" s="9"/>
      <c r="CI645" s="9"/>
      <c r="CJ645" s="9"/>
      <c r="CK645" s="9"/>
      <c r="CL645" s="9"/>
      <c r="CM645" s="9"/>
    </row>
    <row r="646" spans="6:91">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c r="AI646" s="9"/>
      <c r="AJ646" s="9"/>
      <c r="AK646" s="9"/>
      <c r="AL646" s="9"/>
      <c r="AM646" s="9"/>
      <c r="AN646" s="9"/>
      <c r="AO646" s="9"/>
      <c r="AP646" s="9"/>
      <c r="AQ646" s="9"/>
      <c r="AR646" s="9"/>
      <c r="AS646" s="9"/>
      <c r="AT646" s="9"/>
      <c r="AU646" s="9"/>
      <c r="AV646" s="9"/>
      <c r="AW646" s="9"/>
      <c r="AX646" s="9"/>
      <c r="AY646" s="9"/>
      <c r="AZ646" s="9"/>
      <c r="BA646" s="9"/>
      <c r="BB646" s="9"/>
      <c r="BC646" s="9"/>
      <c r="BD646" s="9"/>
      <c r="BE646" s="9"/>
      <c r="BF646" s="9"/>
      <c r="BG646" s="9"/>
      <c r="BH646" s="9"/>
      <c r="BI646" s="9"/>
      <c r="BJ646" s="9"/>
      <c r="BK646" s="9"/>
      <c r="BL646" s="9"/>
      <c r="BM646" s="9"/>
      <c r="BN646" s="9"/>
      <c r="BO646" s="9"/>
      <c r="BP646" s="9"/>
      <c r="BQ646" s="9"/>
      <c r="BR646" s="9"/>
      <c r="BS646" s="9"/>
      <c r="BT646" s="9"/>
      <c r="BU646" s="9"/>
      <c r="BV646" s="9"/>
      <c r="BW646" s="9"/>
      <c r="BX646" s="9"/>
      <c r="BY646" s="9"/>
      <c r="BZ646" s="9"/>
      <c r="CA646" s="9"/>
      <c r="CB646" s="9"/>
      <c r="CC646" s="9"/>
      <c r="CD646" s="9"/>
      <c r="CE646" s="9"/>
      <c r="CF646" s="9"/>
      <c r="CG646" s="9"/>
      <c r="CH646" s="9"/>
      <c r="CI646" s="9"/>
      <c r="CJ646" s="9"/>
      <c r="CK646" s="9"/>
      <c r="CL646" s="9"/>
      <c r="CM646" s="9"/>
    </row>
    <row r="647" spans="6:91">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c r="AI647" s="9"/>
      <c r="AJ647" s="9"/>
      <c r="AK647" s="9"/>
      <c r="AL647" s="9"/>
      <c r="AM647" s="9"/>
      <c r="AN647" s="9"/>
      <c r="AO647" s="9"/>
      <c r="AP647" s="9"/>
      <c r="AQ647" s="9"/>
      <c r="AR647" s="9"/>
      <c r="AS647" s="9"/>
      <c r="AT647" s="9"/>
      <c r="AU647" s="9"/>
      <c r="AV647" s="9"/>
      <c r="AW647" s="9"/>
      <c r="AX647" s="9"/>
      <c r="AY647" s="9"/>
      <c r="AZ647" s="9"/>
      <c r="BA647" s="9"/>
      <c r="BB647" s="9"/>
      <c r="BC647" s="9"/>
      <c r="BD647" s="9"/>
      <c r="BE647" s="9"/>
      <c r="BF647" s="9"/>
      <c r="BG647" s="9"/>
      <c r="BH647" s="9"/>
      <c r="BI647" s="9"/>
      <c r="BJ647" s="9"/>
      <c r="BK647" s="9"/>
      <c r="BL647" s="9"/>
      <c r="BM647" s="9"/>
      <c r="BN647" s="9"/>
      <c r="BO647" s="9"/>
      <c r="BP647" s="9"/>
      <c r="BQ647" s="9"/>
      <c r="BR647" s="9"/>
      <c r="BS647" s="9"/>
      <c r="BT647" s="9"/>
      <c r="BU647" s="9"/>
      <c r="BV647" s="9"/>
      <c r="BW647" s="9"/>
      <c r="BX647" s="9"/>
      <c r="BY647" s="9"/>
      <c r="BZ647" s="9"/>
      <c r="CA647" s="9"/>
      <c r="CB647" s="9"/>
      <c r="CC647" s="9"/>
      <c r="CD647" s="9"/>
      <c r="CE647" s="9"/>
      <c r="CF647" s="9"/>
      <c r="CG647" s="9"/>
      <c r="CH647" s="9"/>
      <c r="CI647" s="9"/>
      <c r="CJ647" s="9"/>
      <c r="CK647" s="9"/>
      <c r="CL647" s="9"/>
      <c r="CM647" s="9"/>
    </row>
    <row r="648" spans="6:91">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c r="AI648" s="9"/>
      <c r="AJ648" s="9"/>
      <c r="AK648" s="9"/>
      <c r="AL648" s="9"/>
      <c r="AM648" s="9"/>
      <c r="AN648" s="9"/>
      <c r="AO648" s="9"/>
      <c r="AP648" s="9"/>
      <c r="AQ648" s="9"/>
      <c r="AR648" s="9"/>
      <c r="AS648" s="9"/>
      <c r="AT648" s="9"/>
      <c r="AU648" s="9"/>
      <c r="AV648" s="9"/>
      <c r="AW648" s="9"/>
      <c r="AX648" s="9"/>
      <c r="AY648" s="9"/>
      <c r="AZ648" s="9"/>
      <c r="BA648" s="9"/>
      <c r="BB648" s="9"/>
      <c r="BC648" s="9"/>
      <c r="BD648" s="9"/>
      <c r="BE648" s="9"/>
      <c r="BF648" s="9"/>
      <c r="BG648" s="9"/>
      <c r="BH648" s="9"/>
      <c r="BI648" s="9"/>
      <c r="BJ648" s="9"/>
      <c r="BK648" s="9"/>
      <c r="BL648" s="9"/>
      <c r="BM648" s="9"/>
      <c r="BN648" s="9"/>
      <c r="BO648" s="9"/>
      <c r="BP648" s="9"/>
      <c r="BQ648" s="9"/>
      <c r="BR648" s="9"/>
      <c r="BS648" s="9"/>
      <c r="BT648" s="9"/>
      <c r="BU648" s="9"/>
      <c r="BV648" s="9"/>
      <c r="BW648" s="9"/>
      <c r="BX648" s="9"/>
      <c r="BY648" s="9"/>
      <c r="BZ648" s="9"/>
      <c r="CA648" s="9"/>
      <c r="CB648" s="9"/>
      <c r="CC648" s="9"/>
      <c r="CD648" s="9"/>
      <c r="CE648" s="9"/>
      <c r="CF648" s="9"/>
      <c r="CG648" s="9"/>
      <c r="CH648" s="9"/>
      <c r="CI648" s="9"/>
      <c r="CJ648" s="9"/>
      <c r="CK648" s="9"/>
      <c r="CL648" s="9"/>
      <c r="CM648" s="9"/>
    </row>
    <row r="649" spans="6:91">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c r="AI649" s="9"/>
      <c r="AJ649" s="9"/>
      <c r="AK649" s="9"/>
      <c r="AL649" s="9"/>
      <c r="AM649" s="9"/>
      <c r="AN649" s="9"/>
      <c r="AO649" s="9"/>
      <c r="AP649" s="9"/>
      <c r="AQ649" s="9"/>
      <c r="AR649" s="9"/>
      <c r="AS649" s="9"/>
      <c r="AT649" s="9"/>
      <c r="AU649" s="9"/>
      <c r="AV649" s="9"/>
      <c r="AW649" s="9"/>
      <c r="AX649" s="9"/>
      <c r="AY649" s="9"/>
      <c r="AZ649" s="9"/>
      <c r="BA649" s="9"/>
      <c r="BB649" s="9"/>
      <c r="BC649" s="9"/>
      <c r="BD649" s="9"/>
      <c r="BE649" s="9"/>
      <c r="BF649" s="9"/>
      <c r="BG649" s="9"/>
      <c r="BH649" s="9"/>
      <c r="BI649" s="9"/>
      <c r="BJ649" s="9"/>
      <c r="BK649" s="9"/>
      <c r="BL649" s="9"/>
      <c r="BM649" s="9"/>
      <c r="BN649" s="9"/>
      <c r="BO649" s="9"/>
      <c r="BP649" s="9"/>
      <c r="BQ649" s="9"/>
      <c r="BR649" s="9"/>
      <c r="BS649" s="9"/>
      <c r="BT649" s="9"/>
      <c r="BU649" s="9"/>
      <c r="BV649" s="9"/>
      <c r="BW649" s="9"/>
      <c r="BX649" s="9"/>
      <c r="BY649" s="9"/>
      <c r="BZ649" s="9"/>
      <c r="CA649" s="9"/>
      <c r="CB649" s="9"/>
      <c r="CC649" s="9"/>
      <c r="CD649" s="9"/>
      <c r="CE649" s="9"/>
      <c r="CF649" s="9"/>
      <c r="CG649" s="9"/>
      <c r="CH649" s="9"/>
      <c r="CI649" s="9"/>
      <c r="CJ649" s="9"/>
      <c r="CK649" s="9"/>
      <c r="CL649" s="9"/>
      <c r="CM649" s="9"/>
    </row>
    <row r="650" spans="6:91">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c r="AI650" s="9"/>
      <c r="AJ650" s="9"/>
      <c r="AK650" s="9"/>
      <c r="AL650" s="9"/>
      <c r="AM650" s="9"/>
      <c r="AN650" s="9"/>
      <c r="AO650" s="9"/>
      <c r="AP650" s="9"/>
      <c r="AQ650" s="9"/>
      <c r="AR650" s="9"/>
      <c r="AS650" s="9"/>
      <c r="AT650" s="9"/>
      <c r="AU650" s="9"/>
      <c r="AV650" s="9"/>
      <c r="AW650" s="9"/>
      <c r="AX650" s="9"/>
      <c r="AY650" s="9"/>
      <c r="AZ650" s="9"/>
      <c r="BA650" s="9"/>
      <c r="BB650" s="9"/>
      <c r="BC650" s="9"/>
      <c r="BD650" s="9"/>
      <c r="BE650" s="9"/>
      <c r="BF650" s="9"/>
      <c r="BG650" s="9"/>
      <c r="BH650" s="9"/>
      <c r="BI650" s="9"/>
      <c r="BJ650" s="9"/>
      <c r="BK650" s="9"/>
      <c r="BL650" s="9"/>
      <c r="BM650" s="9"/>
      <c r="BN650" s="9"/>
      <c r="BO650" s="9"/>
      <c r="BP650" s="9"/>
      <c r="BQ650" s="9"/>
      <c r="BR650" s="9"/>
      <c r="BS650" s="9"/>
      <c r="BT650" s="9"/>
      <c r="BU650" s="9"/>
      <c r="BV650" s="9"/>
      <c r="BW650" s="9"/>
      <c r="BX650" s="9"/>
      <c r="BY650" s="9"/>
      <c r="BZ650" s="9"/>
      <c r="CA650" s="9"/>
      <c r="CB650" s="9"/>
      <c r="CC650" s="9"/>
      <c r="CD650" s="9"/>
      <c r="CE650" s="9"/>
      <c r="CF650" s="9"/>
      <c r="CG650" s="9"/>
      <c r="CH650" s="9"/>
      <c r="CI650" s="9"/>
      <c r="CJ650" s="9"/>
      <c r="CK650" s="9"/>
      <c r="CL650" s="9"/>
      <c r="CM650" s="9"/>
    </row>
    <row r="651" spans="6:91">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c r="AI651" s="9"/>
      <c r="AJ651" s="9"/>
      <c r="AK651" s="9"/>
      <c r="AL651" s="9"/>
      <c r="AM651" s="9"/>
      <c r="AN651" s="9"/>
      <c r="AO651" s="9"/>
      <c r="AP651" s="9"/>
      <c r="AQ651" s="9"/>
      <c r="AR651" s="9"/>
      <c r="AS651" s="9"/>
      <c r="AT651" s="9"/>
      <c r="AU651" s="9"/>
      <c r="AV651" s="9"/>
      <c r="AW651" s="9"/>
      <c r="AX651" s="9"/>
      <c r="AY651" s="9"/>
      <c r="AZ651" s="9"/>
      <c r="BA651" s="9"/>
      <c r="BB651" s="9"/>
      <c r="BC651" s="9"/>
      <c r="BD651" s="9"/>
      <c r="BE651" s="9"/>
      <c r="BF651" s="9"/>
      <c r="BG651" s="9"/>
      <c r="BH651" s="9"/>
      <c r="BI651" s="9"/>
      <c r="BJ651" s="9"/>
      <c r="BK651" s="9"/>
      <c r="BL651" s="9"/>
      <c r="BM651" s="9"/>
      <c r="BN651" s="9"/>
      <c r="BO651" s="9"/>
      <c r="BP651" s="9"/>
      <c r="BQ651" s="9"/>
      <c r="BR651" s="9"/>
      <c r="BS651" s="9"/>
      <c r="BT651" s="9"/>
      <c r="BU651" s="9"/>
      <c r="BV651" s="9"/>
      <c r="BW651" s="9"/>
      <c r="BX651" s="9"/>
      <c r="BY651" s="9"/>
      <c r="BZ651" s="9"/>
      <c r="CA651" s="9"/>
      <c r="CB651" s="9"/>
      <c r="CC651" s="9"/>
      <c r="CD651" s="9"/>
      <c r="CE651" s="9"/>
      <c r="CF651" s="9"/>
      <c r="CG651" s="9"/>
      <c r="CH651" s="9"/>
      <c r="CI651" s="9"/>
      <c r="CJ651" s="9"/>
      <c r="CK651" s="9"/>
      <c r="CL651" s="9"/>
      <c r="CM651" s="9"/>
    </row>
    <row r="652" spans="6:91">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c r="AI652" s="9"/>
      <c r="AJ652" s="9"/>
      <c r="AK652" s="9"/>
      <c r="AL652" s="9"/>
      <c r="AM652" s="9"/>
      <c r="AN652" s="9"/>
      <c r="AO652" s="9"/>
      <c r="AP652" s="9"/>
      <c r="AQ652" s="9"/>
      <c r="AR652" s="9"/>
      <c r="AS652" s="9"/>
      <c r="AT652" s="9"/>
      <c r="AU652" s="9"/>
      <c r="AV652" s="9"/>
      <c r="AW652" s="9"/>
      <c r="AX652" s="9"/>
      <c r="AY652" s="9"/>
      <c r="AZ652" s="9"/>
      <c r="BA652" s="9"/>
      <c r="BB652" s="9"/>
      <c r="BC652" s="9"/>
      <c r="BD652" s="9"/>
      <c r="BE652" s="9"/>
      <c r="BF652" s="9"/>
      <c r="BG652" s="9"/>
      <c r="BH652" s="9"/>
      <c r="BI652" s="9"/>
      <c r="BJ652" s="9"/>
      <c r="BK652" s="9"/>
      <c r="BL652" s="9"/>
      <c r="BM652" s="9"/>
      <c r="BN652" s="9"/>
      <c r="BO652" s="9"/>
      <c r="BP652" s="9"/>
      <c r="BQ652" s="9"/>
      <c r="BR652" s="9"/>
      <c r="BS652" s="9"/>
      <c r="BT652" s="9"/>
      <c r="BU652" s="9"/>
      <c r="BV652" s="9"/>
      <c r="BW652" s="9"/>
      <c r="BX652" s="9"/>
      <c r="BY652" s="9"/>
      <c r="BZ652" s="9"/>
      <c r="CA652" s="9"/>
      <c r="CB652" s="9"/>
      <c r="CC652" s="9"/>
      <c r="CD652" s="9"/>
      <c r="CE652" s="9"/>
      <c r="CF652" s="9"/>
      <c r="CG652" s="9"/>
      <c r="CH652" s="9"/>
      <c r="CI652" s="9"/>
      <c r="CJ652" s="9"/>
      <c r="CK652" s="9"/>
      <c r="CL652" s="9"/>
      <c r="CM652" s="9"/>
    </row>
    <row r="653" spans="6:91">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c r="AI653" s="9"/>
      <c r="AJ653" s="9"/>
      <c r="AK653" s="9"/>
      <c r="AL653" s="9"/>
      <c r="AM653" s="9"/>
      <c r="AN653" s="9"/>
      <c r="AO653" s="9"/>
      <c r="AP653" s="9"/>
      <c r="AQ653" s="9"/>
      <c r="AR653" s="9"/>
      <c r="AS653" s="9"/>
      <c r="AT653" s="9"/>
      <c r="AU653" s="9"/>
      <c r="AV653" s="9"/>
      <c r="AW653" s="9"/>
      <c r="AX653" s="9"/>
      <c r="AY653" s="9"/>
      <c r="AZ653" s="9"/>
      <c r="BA653" s="9"/>
      <c r="BB653" s="9"/>
      <c r="BC653" s="9"/>
      <c r="BD653" s="9"/>
      <c r="BE653" s="9"/>
      <c r="BF653" s="9"/>
      <c r="BG653" s="9"/>
      <c r="BH653" s="9"/>
      <c r="BI653" s="9"/>
      <c r="BJ653" s="9"/>
      <c r="BK653" s="9"/>
      <c r="BL653" s="9"/>
      <c r="BM653" s="9"/>
      <c r="BN653" s="9"/>
      <c r="BO653" s="9"/>
      <c r="BP653" s="9"/>
      <c r="BQ653" s="9"/>
      <c r="BR653" s="9"/>
      <c r="BS653" s="9"/>
      <c r="BT653" s="9"/>
      <c r="BU653" s="9"/>
      <c r="BV653" s="9"/>
      <c r="BW653" s="9"/>
      <c r="BX653" s="9"/>
      <c r="BY653" s="9"/>
      <c r="BZ653" s="9"/>
      <c r="CA653" s="9"/>
      <c r="CB653" s="9"/>
      <c r="CC653" s="9"/>
      <c r="CD653" s="9"/>
      <c r="CE653" s="9"/>
      <c r="CF653" s="9"/>
      <c r="CG653" s="9"/>
      <c r="CH653" s="9"/>
      <c r="CI653" s="9"/>
      <c r="CJ653" s="9"/>
      <c r="CK653" s="9"/>
      <c r="CL653" s="9"/>
      <c r="CM653" s="9"/>
    </row>
    <row r="654" spans="6:91">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c r="AI654" s="9"/>
      <c r="AJ654" s="9"/>
      <c r="AK654" s="9"/>
      <c r="AL654" s="9"/>
      <c r="AM654" s="9"/>
      <c r="AN654" s="9"/>
      <c r="AO654" s="9"/>
      <c r="AP654" s="9"/>
      <c r="AQ654" s="9"/>
      <c r="AR654" s="9"/>
      <c r="AS654" s="9"/>
      <c r="AT654" s="9"/>
      <c r="AU654" s="9"/>
      <c r="AV654" s="9"/>
      <c r="AW654" s="9"/>
      <c r="AX654" s="9"/>
      <c r="AY654" s="9"/>
      <c r="AZ654" s="9"/>
      <c r="BA654" s="9"/>
      <c r="BB654" s="9"/>
      <c r="BC654" s="9"/>
      <c r="BD654" s="9"/>
      <c r="BE654" s="9"/>
      <c r="BF654" s="9"/>
      <c r="BG654" s="9"/>
      <c r="BH654" s="9"/>
      <c r="BI654" s="9"/>
      <c r="BJ654" s="9"/>
      <c r="BK654" s="9"/>
      <c r="BL654" s="9"/>
      <c r="BM654" s="9"/>
      <c r="BN654" s="9"/>
      <c r="BO654" s="9"/>
      <c r="BP654" s="9"/>
      <c r="BQ654" s="9"/>
      <c r="BR654" s="9"/>
      <c r="BS654" s="9"/>
      <c r="BT654" s="9"/>
      <c r="BU654" s="9"/>
      <c r="BV654" s="9"/>
      <c r="BW654" s="9"/>
      <c r="BX654" s="9"/>
      <c r="BY654" s="9"/>
      <c r="BZ654" s="9"/>
      <c r="CA654" s="9"/>
      <c r="CB654" s="9"/>
      <c r="CC654" s="9"/>
      <c r="CD654" s="9"/>
      <c r="CE654" s="9"/>
      <c r="CF654" s="9"/>
      <c r="CG654" s="9"/>
      <c r="CH654" s="9"/>
      <c r="CI654" s="9"/>
      <c r="CJ654" s="9"/>
      <c r="CK654" s="9"/>
      <c r="CL654" s="9"/>
      <c r="CM654" s="9"/>
    </row>
    <row r="655" spans="6:91">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c r="AI655" s="9"/>
      <c r="AJ655" s="9"/>
      <c r="AK655" s="9"/>
      <c r="AL655" s="9"/>
      <c r="AM655" s="9"/>
      <c r="AN655" s="9"/>
      <c r="AO655" s="9"/>
      <c r="AP655" s="9"/>
      <c r="AQ655" s="9"/>
      <c r="AR655" s="9"/>
      <c r="AS655" s="9"/>
      <c r="AT655" s="9"/>
      <c r="AU655" s="9"/>
      <c r="AV655" s="9"/>
      <c r="AW655" s="9"/>
      <c r="AX655" s="9"/>
      <c r="AY655" s="9"/>
      <c r="AZ655" s="9"/>
      <c r="BA655" s="9"/>
      <c r="BB655" s="9"/>
      <c r="BC655" s="9"/>
      <c r="BD655" s="9"/>
      <c r="BE655" s="9"/>
      <c r="BF655" s="9"/>
      <c r="BG655" s="9"/>
      <c r="BH655" s="9"/>
      <c r="BI655" s="9"/>
      <c r="BJ655" s="9"/>
      <c r="BK655" s="9"/>
      <c r="BL655" s="9"/>
      <c r="BM655" s="9"/>
      <c r="BN655" s="9"/>
      <c r="BO655" s="9"/>
      <c r="BP655" s="9"/>
      <c r="BQ655" s="9"/>
      <c r="BR655" s="9"/>
      <c r="BS655" s="9"/>
      <c r="BT655" s="9"/>
      <c r="BU655" s="9"/>
      <c r="BV655" s="9"/>
      <c r="BW655" s="9"/>
      <c r="BX655" s="9"/>
      <c r="BY655" s="9"/>
      <c r="BZ655" s="9"/>
      <c r="CA655" s="9"/>
      <c r="CB655" s="9"/>
      <c r="CC655" s="9"/>
      <c r="CD655" s="9"/>
      <c r="CE655" s="9"/>
      <c r="CF655" s="9"/>
      <c r="CG655" s="9"/>
      <c r="CH655" s="9"/>
      <c r="CI655" s="9"/>
      <c r="CJ655" s="9"/>
      <c r="CK655" s="9"/>
      <c r="CL655" s="9"/>
      <c r="CM655" s="9"/>
    </row>
    <row r="656" spans="6:91">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c r="AI656" s="9"/>
      <c r="AJ656" s="9"/>
      <c r="AK656" s="9"/>
      <c r="AL656" s="9"/>
      <c r="AM656" s="9"/>
      <c r="AN656" s="9"/>
      <c r="AO656" s="9"/>
      <c r="AP656" s="9"/>
      <c r="AQ656" s="9"/>
      <c r="AR656" s="9"/>
      <c r="AS656" s="9"/>
      <c r="AT656" s="9"/>
      <c r="AU656" s="9"/>
      <c r="AV656" s="9"/>
      <c r="AW656" s="9"/>
      <c r="AX656" s="9"/>
      <c r="AY656" s="9"/>
      <c r="AZ656" s="9"/>
      <c r="BA656" s="9"/>
      <c r="BB656" s="9"/>
      <c r="BC656" s="9"/>
      <c r="BD656" s="9"/>
      <c r="BE656" s="9"/>
      <c r="BF656" s="9"/>
      <c r="BG656" s="9"/>
      <c r="BH656" s="9"/>
      <c r="BI656" s="9"/>
      <c r="BJ656" s="9"/>
      <c r="BK656" s="9"/>
      <c r="BL656" s="9"/>
      <c r="BM656" s="9"/>
      <c r="BN656" s="9"/>
      <c r="BO656" s="9"/>
      <c r="BP656" s="9"/>
      <c r="BQ656" s="9"/>
      <c r="BR656" s="9"/>
      <c r="BS656" s="9"/>
      <c r="BT656" s="9"/>
      <c r="BU656" s="9"/>
      <c r="BV656" s="9"/>
      <c r="BW656" s="9"/>
      <c r="BX656" s="9"/>
      <c r="BY656" s="9"/>
      <c r="BZ656" s="9"/>
      <c r="CA656" s="9"/>
      <c r="CB656" s="9"/>
      <c r="CC656" s="9"/>
      <c r="CD656" s="9"/>
      <c r="CE656" s="9"/>
      <c r="CF656" s="9"/>
      <c r="CG656" s="9"/>
      <c r="CH656" s="9"/>
      <c r="CI656" s="9"/>
      <c r="CJ656" s="9"/>
      <c r="CK656" s="9"/>
      <c r="CL656" s="9"/>
      <c r="CM656" s="9"/>
    </row>
    <row r="657" spans="6:91">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c r="AI657" s="9"/>
      <c r="AJ657" s="9"/>
      <c r="AK657" s="9"/>
      <c r="AL657" s="9"/>
      <c r="AM657" s="9"/>
      <c r="AN657" s="9"/>
      <c r="AO657" s="9"/>
      <c r="AP657" s="9"/>
      <c r="AQ657" s="9"/>
      <c r="AR657" s="9"/>
      <c r="AS657" s="9"/>
      <c r="AT657" s="9"/>
      <c r="AU657" s="9"/>
      <c r="AV657" s="9"/>
      <c r="AW657" s="9"/>
      <c r="AX657" s="9"/>
      <c r="AY657" s="9"/>
      <c r="AZ657" s="9"/>
      <c r="BA657" s="9"/>
      <c r="BB657" s="9"/>
      <c r="BC657" s="9"/>
      <c r="BD657" s="9"/>
      <c r="BE657" s="9"/>
      <c r="BF657" s="9"/>
      <c r="BG657" s="9"/>
      <c r="BH657" s="9"/>
      <c r="BI657" s="9"/>
      <c r="BJ657" s="9"/>
      <c r="BK657" s="9"/>
      <c r="BL657" s="9"/>
      <c r="BM657" s="9"/>
      <c r="BN657" s="9"/>
      <c r="BO657" s="9"/>
      <c r="BP657" s="9"/>
      <c r="BQ657" s="9"/>
      <c r="BR657" s="9"/>
      <c r="BS657" s="9"/>
      <c r="BT657" s="9"/>
      <c r="BU657" s="9"/>
      <c r="BV657" s="9"/>
      <c r="BW657" s="9"/>
      <c r="BX657" s="9"/>
      <c r="BY657" s="9"/>
      <c r="BZ657" s="9"/>
      <c r="CA657" s="9"/>
      <c r="CB657" s="9"/>
      <c r="CC657" s="9"/>
      <c r="CD657" s="9"/>
      <c r="CE657" s="9"/>
      <c r="CF657" s="9"/>
      <c r="CG657" s="9"/>
      <c r="CH657" s="9"/>
      <c r="CI657" s="9"/>
      <c r="CJ657" s="9"/>
      <c r="CK657" s="9"/>
      <c r="CL657" s="9"/>
      <c r="CM657" s="9"/>
    </row>
    <row r="658" spans="6:91">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c r="AI658" s="9"/>
      <c r="AJ658" s="9"/>
      <c r="AK658" s="9"/>
      <c r="AL658" s="9"/>
      <c r="AM658" s="9"/>
      <c r="AN658" s="9"/>
      <c r="AO658" s="9"/>
      <c r="AP658" s="9"/>
      <c r="AQ658" s="9"/>
      <c r="AR658" s="9"/>
      <c r="AS658" s="9"/>
      <c r="AT658" s="9"/>
      <c r="AU658" s="9"/>
      <c r="AV658" s="9"/>
      <c r="AW658" s="9"/>
      <c r="AX658" s="9"/>
      <c r="AY658" s="9"/>
      <c r="AZ658" s="9"/>
      <c r="BA658" s="9"/>
      <c r="BB658" s="9"/>
      <c r="BC658" s="9"/>
      <c r="BD658" s="9"/>
      <c r="BE658" s="9"/>
      <c r="BF658" s="9"/>
      <c r="BG658" s="9"/>
      <c r="BH658" s="9"/>
      <c r="BI658" s="9"/>
      <c r="BJ658" s="9"/>
      <c r="BK658" s="9"/>
      <c r="BL658" s="9"/>
      <c r="BM658" s="9"/>
      <c r="BN658" s="9"/>
      <c r="BO658" s="9"/>
      <c r="BP658" s="9"/>
      <c r="BQ658" s="9"/>
      <c r="BR658" s="9"/>
      <c r="BS658" s="9"/>
      <c r="BT658" s="9"/>
      <c r="BU658" s="9"/>
      <c r="BV658" s="9"/>
      <c r="BW658" s="9"/>
      <c r="BX658" s="9"/>
      <c r="BY658" s="9"/>
      <c r="BZ658" s="9"/>
      <c r="CA658" s="9"/>
      <c r="CB658" s="9"/>
      <c r="CC658" s="9"/>
      <c r="CD658" s="9"/>
      <c r="CE658" s="9"/>
      <c r="CF658" s="9"/>
      <c r="CG658" s="9"/>
      <c r="CH658" s="9"/>
      <c r="CI658" s="9"/>
      <c r="CJ658" s="9"/>
      <c r="CK658" s="9"/>
      <c r="CL658" s="9"/>
      <c r="CM658" s="9"/>
    </row>
    <row r="659" spans="6:91">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c r="AI659" s="9"/>
      <c r="AJ659" s="9"/>
      <c r="AK659" s="9"/>
      <c r="AL659" s="9"/>
      <c r="AM659" s="9"/>
      <c r="AN659" s="9"/>
      <c r="AO659" s="9"/>
      <c r="AP659" s="9"/>
      <c r="AQ659" s="9"/>
      <c r="AR659" s="9"/>
      <c r="AS659" s="9"/>
      <c r="AT659" s="9"/>
      <c r="AU659" s="9"/>
      <c r="AV659" s="9"/>
      <c r="AW659" s="9"/>
      <c r="AX659" s="9"/>
      <c r="AY659" s="9"/>
      <c r="AZ659" s="9"/>
      <c r="BA659" s="9"/>
      <c r="BB659" s="9"/>
      <c r="BC659" s="9"/>
      <c r="BD659" s="9"/>
      <c r="BE659" s="9"/>
      <c r="BF659" s="9"/>
      <c r="BG659" s="9"/>
      <c r="BH659" s="9"/>
      <c r="BI659" s="9"/>
      <c r="BJ659" s="9"/>
      <c r="BK659" s="9"/>
      <c r="BL659" s="9"/>
      <c r="BM659" s="9"/>
      <c r="BN659" s="9"/>
      <c r="BO659" s="9"/>
      <c r="BP659" s="9"/>
      <c r="BQ659" s="9"/>
      <c r="BR659" s="9"/>
      <c r="BS659" s="9"/>
      <c r="BT659" s="9"/>
      <c r="BU659" s="9"/>
      <c r="BV659" s="9"/>
      <c r="BW659" s="9"/>
      <c r="BX659" s="9"/>
      <c r="BY659" s="9"/>
      <c r="BZ659" s="9"/>
      <c r="CA659" s="9"/>
      <c r="CB659" s="9"/>
      <c r="CC659" s="9"/>
      <c r="CD659" s="9"/>
      <c r="CE659" s="9"/>
      <c r="CF659" s="9"/>
      <c r="CG659" s="9"/>
      <c r="CH659" s="9"/>
      <c r="CI659" s="9"/>
      <c r="CJ659" s="9"/>
      <c r="CK659" s="9"/>
      <c r="CL659" s="9"/>
      <c r="CM659" s="9"/>
    </row>
    <row r="660" spans="6:91">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c r="AI660" s="9"/>
      <c r="AJ660" s="9"/>
      <c r="AK660" s="9"/>
      <c r="AL660" s="9"/>
      <c r="AM660" s="9"/>
      <c r="AN660" s="9"/>
      <c r="AO660" s="9"/>
      <c r="AP660" s="9"/>
      <c r="AQ660" s="9"/>
      <c r="AR660" s="9"/>
      <c r="AS660" s="9"/>
      <c r="AT660" s="9"/>
      <c r="AU660" s="9"/>
      <c r="AV660" s="9"/>
      <c r="AW660" s="9"/>
      <c r="AX660" s="9"/>
      <c r="AY660" s="9"/>
      <c r="AZ660" s="9"/>
      <c r="BA660" s="9"/>
      <c r="BB660" s="9"/>
      <c r="BC660" s="9"/>
      <c r="BD660" s="9"/>
      <c r="BE660" s="9"/>
      <c r="BF660" s="9"/>
      <c r="BG660" s="9"/>
      <c r="BH660" s="9"/>
      <c r="BI660" s="9"/>
      <c r="BJ660" s="9"/>
      <c r="BK660" s="9"/>
      <c r="BL660" s="9"/>
      <c r="BM660" s="9"/>
      <c r="BN660" s="9"/>
      <c r="BO660" s="9"/>
      <c r="BP660" s="9"/>
      <c r="BQ660" s="9"/>
      <c r="BR660" s="9"/>
      <c r="BS660" s="9"/>
      <c r="BT660" s="9"/>
      <c r="BU660" s="9"/>
      <c r="BV660" s="9"/>
      <c r="BW660" s="9"/>
      <c r="BX660" s="9"/>
      <c r="BY660" s="9"/>
      <c r="BZ660" s="9"/>
      <c r="CA660" s="9"/>
      <c r="CB660" s="9"/>
      <c r="CC660" s="9"/>
      <c r="CD660" s="9"/>
      <c r="CE660" s="9"/>
      <c r="CF660" s="9"/>
      <c r="CG660" s="9"/>
      <c r="CH660" s="9"/>
      <c r="CI660" s="9"/>
      <c r="CJ660" s="9"/>
      <c r="CK660" s="9"/>
      <c r="CL660" s="9"/>
      <c r="CM660" s="9"/>
    </row>
    <row r="661" spans="6:91">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c r="AI661" s="9"/>
      <c r="AJ661" s="9"/>
      <c r="AK661" s="9"/>
      <c r="AL661" s="9"/>
      <c r="AM661" s="9"/>
      <c r="AN661" s="9"/>
      <c r="AO661" s="9"/>
      <c r="AP661" s="9"/>
      <c r="AQ661" s="9"/>
      <c r="AR661" s="9"/>
      <c r="AS661" s="9"/>
      <c r="AT661" s="9"/>
      <c r="AU661" s="9"/>
      <c r="AV661" s="9"/>
      <c r="AW661" s="9"/>
      <c r="AX661" s="9"/>
      <c r="AY661" s="9"/>
      <c r="AZ661" s="9"/>
      <c r="BA661" s="9"/>
      <c r="BB661" s="9"/>
      <c r="BC661" s="9"/>
      <c r="BD661" s="9"/>
      <c r="BE661" s="9"/>
      <c r="BF661" s="9"/>
      <c r="BG661" s="9"/>
      <c r="BH661" s="9"/>
      <c r="BI661" s="9"/>
      <c r="BJ661" s="9"/>
      <c r="BK661" s="9"/>
      <c r="BL661" s="9"/>
      <c r="BM661" s="9"/>
      <c r="BN661" s="9"/>
      <c r="BO661" s="9"/>
      <c r="BP661" s="9"/>
      <c r="BQ661" s="9"/>
      <c r="BR661" s="9"/>
      <c r="BS661" s="9"/>
      <c r="BT661" s="9"/>
      <c r="BU661" s="9"/>
      <c r="BV661" s="9"/>
      <c r="BW661" s="9"/>
      <c r="BX661" s="9"/>
      <c r="BY661" s="9"/>
      <c r="BZ661" s="9"/>
      <c r="CA661" s="9"/>
      <c r="CB661" s="9"/>
      <c r="CC661" s="9"/>
      <c r="CD661" s="9"/>
      <c r="CE661" s="9"/>
      <c r="CF661" s="9"/>
      <c r="CG661" s="9"/>
      <c r="CH661" s="9"/>
      <c r="CI661" s="9"/>
      <c r="CJ661" s="9"/>
      <c r="CK661" s="9"/>
      <c r="CL661" s="9"/>
      <c r="CM661" s="9"/>
    </row>
    <row r="662" spans="6:91">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c r="AI662" s="9"/>
      <c r="AJ662" s="9"/>
      <c r="AK662" s="9"/>
      <c r="AL662" s="9"/>
      <c r="AM662" s="9"/>
      <c r="AN662" s="9"/>
      <c r="AO662" s="9"/>
      <c r="AP662" s="9"/>
      <c r="AQ662" s="9"/>
      <c r="AR662" s="9"/>
      <c r="AS662" s="9"/>
      <c r="AT662" s="9"/>
      <c r="AU662" s="9"/>
      <c r="AV662" s="9"/>
      <c r="AW662" s="9"/>
      <c r="AX662" s="9"/>
      <c r="AY662" s="9"/>
      <c r="AZ662" s="9"/>
      <c r="BA662" s="9"/>
      <c r="BB662" s="9"/>
      <c r="BC662" s="9"/>
      <c r="BD662" s="9"/>
      <c r="BE662" s="9"/>
      <c r="BF662" s="9"/>
      <c r="BG662" s="9"/>
      <c r="BH662" s="9"/>
      <c r="BI662" s="9"/>
      <c r="BJ662" s="9"/>
      <c r="BK662" s="9"/>
      <c r="BL662" s="9"/>
      <c r="BM662" s="9"/>
      <c r="BN662" s="9"/>
      <c r="BO662" s="9"/>
      <c r="BP662" s="9"/>
      <c r="BQ662" s="9"/>
      <c r="BR662" s="9"/>
      <c r="BS662" s="9"/>
      <c r="BT662" s="9"/>
      <c r="BU662" s="9"/>
      <c r="BV662" s="9"/>
      <c r="BW662" s="9"/>
      <c r="BX662" s="9"/>
      <c r="BY662" s="9"/>
      <c r="BZ662" s="9"/>
      <c r="CA662" s="9"/>
      <c r="CB662" s="9"/>
      <c r="CC662" s="9"/>
      <c r="CD662" s="9"/>
      <c r="CE662" s="9"/>
      <c r="CF662" s="9"/>
      <c r="CG662" s="9"/>
      <c r="CH662" s="9"/>
      <c r="CI662" s="9"/>
      <c r="CJ662" s="9"/>
      <c r="CK662" s="9"/>
      <c r="CL662" s="9"/>
      <c r="CM662" s="9"/>
    </row>
    <row r="663" spans="6:91">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c r="AI663" s="9"/>
      <c r="AJ663" s="9"/>
      <c r="AK663" s="9"/>
      <c r="AL663" s="9"/>
      <c r="AM663" s="9"/>
      <c r="AN663" s="9"/>
      <c r="AO663" s="9"/>
      <c r="AP663" s="9"/>
      <c r="AQ663" s="9"/>
      <c r="AR663" s="9"/>
      <c r="AS663" s="9"/>
      <c r="AT663" s="9"/>
      <c r="AU663" s="9"/>
      <c r="AV663" s="9"/>
      <c r="AW663" s="9"/>
      <c r="AX663" s="9"/>
      <c r="AY663" s="9"/>
      <c r="AZ663" s="9"/>
      <c r="BA663" s="9"/>
      <c r="BB663" s="9"/>
      <c r="BC663" s="9"/>
      <c r="BD663" s="9"/>
      <c r="BE663" s="9"/>
      <c r="BF663" s="9"/>
      <c r="BG663" s="9"/>
      <c r="BH663" s="9"/>
      <c r="BI663" s="9"/>
      <c r="BJ663" s="9"/>
      <c r="BK663" s="9"/>
      <c r="BL663" s="9"/>
      <c r="BM663" s="9"/>
      <c r="BN663" s="9"/>
      <c r="BO663" s="9"/>
      <c r="BP663" s="9"/>
      <c r="BQ663" s="9"/>
      <c r="BR663" s="9"/>
      <c r="BS663" s="9"/>
      <c r="BT663" s="9"/>
      <c r="BU663" s="9"/>
      <c r="BV663" s="9"/>
      <c r="BW663" s="9"/>
      <c r="BX663" s="9"/>
      <c r="BY663" s="9"/>
      <c r="BZ663" s="9"/>
      <c r="CA663" s="9"/>
      <c r="CB663" s="9"/>
      <c r="CC663" s="9"/>
      <c r="CD663" s="9"/>
      <c r="CE663" s="9"/>
      <c r="CF663" s="9"/>
      <c r="CG663" s="9"/>
      <c r="CH663" s="9"/>
      <c r="CI663" s="9"/>
      <c r="CJ663" s="9"/>
      <c r="CK663" s="9"/>
      <c r="CL663" s="9"/>
      <c r="CM663" s="9"/>
    </row>
    <row r="664" spans="6:91">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c r="AI664" s="9"/>
      <c r="AJ664" s="9"/>
      <c r="AK664" s="9"/>
      <c r="AL664" s="9"/>
      <c r="AM664" s="9"/>
      <c r="AN664" s="9"/>
      <c r="AO664" s="9"/>
      <c r="AP664" s="9"/>
      <c r="AQ664" s="9"/>
      <c r="AR664" s="9"/>
      <c r="AS664" s="9"/>
      <c r="AT664" s="9"/>
      <c r="AU664" s="9"/>
      <c r="AV664" s="9"/>
      <c r="AW664" s="9"/>
      <c r="AX664" s="9"/>
      <c r="AY664" s="9"/>
      <c r="AZ664" s="9"/>
      <c r="BA664" s="9"/>
      <c r="BB664" s="9"/>
      <c r="BC664" s="9"/>
      <c r="BD664" s="9"/>
      <c r="BE664" s="9"/>
      <c r="BF664" s="9"/>
      <c r="BG664" s="9"/>
      <c r="BH664" s="9"/>
      <c r="BI664" s="9"/>
      <c r="BJ664" s="9"/>
      <c r="BK664" s="9"/>
      <c r="BL664" s="9"/>
      <c r="BM664" s="9"/>
      <c r="BN664" s="9"/>
      <c r="BO664" s="9"/>
      <c r="BP664" s="9"/>
      <c r="BQ664" s="9"/>
      <c r="BR664" s="9"/>
      <c r="BS664" s="9"/>
      <c r="BT664" s="9"/>
      <c r="BU664" s="9"/>
      <c r="BV664" s="9"/>
      <c r="BW664" s="9"/>
      <c r="BX664" s="9"/>
      <c r="BY664" s="9"/>
      <c r="BZ664" s="9"/>
      <c r="CA664" s="9"/>
      <c r="CB664" s="9"/>
      <c r="CC664" s="9"/>
      <c r="CD664" s="9"/>
      <c r="CE664" s="9"/>
      <c r="CF664" s="9"/>
      <c r="CG664" s="9"/>
      <c r="CH664" s="9"/>
      <c r="CI664" s="9"/>
      <c r="CJ664" s="9"/>
      <c r="CK664" s="9"/>
      <c r="CL664" s="9"/>
      <c r="CM664" s="9"/>
    </row>
    <row r="665" spans="6:91">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c r="AI665" s="9"/>
      <c r="AJ665" s="9"/>
      <c r="AK665" s="9"/>
      <c r="AL665" s="9"/>
      <c r="AM665" s="9"/>
      <c r="AN665" s="9"/>
      <c r="AO665" s="9"/>
      <c r="AP665" s="9"/>
      <c r="AQ665" s="9"/>
      <c r="AR665" s="9"/>
      <c r="AS665" s="9"/>
      <c r="AT665" s="9"/>
      <c r="AU665" s="9"/>
      <c r="AV665" s="9"/>
      <c r="AW665" s="9"/>
      <c r="AX665" s="9"/>
      <c r="AY665" s="9"/>
      <c r="AZ665" s="9"/>
      <c r="BA665" s="9"/>
      <c r="BB665" s="9"/>
      <c r="BC665" s="9"/>
      <c r="BD665" s="9"/>
      <c r="BE665" s="9"/>
      <c r="BF665" s="9"/>
      <c r="BG665" s="9"/>
      <c r="BH665" s="9"/>
      <c r="BI665" s="9"/>
      <c r="BJ665" s="9"/>
      <c r="BK665" s="9"/>
      <c r="BL665" s="9"/>
      <c r="BM665" s="9"/>
      <c r="BN665" s="9"/>
      <c r="BO665" s="9"/>
      <c r="BP665" s="9"/>
      <c r="BQ665" s="9"/>
      <c r="BR665" s="9"/>
      <c r="BS665" s="9"/>
      <c r="BT665" s="9"/>
      <c r="BU665" s="9"/>
      <c r="BV665" s="9"/>
      <c r="BW665" s="9"/>
      <c r="BX665" s="9"/>
      <c r="BY665" s="9"/>
      <c r="BZ665" s="9"/>
      <c r="CA665" s="9"/>
      <c r="CB665" s="9"/>
      <c r="CC665" s="9"/>
      <c r="CD665" s="9"/>
      <c r="CE665" s="9"/>
      <c r="CF665" s="9"/>
      <c r="CG665" s="9"/>
      <c r="CH665" s="9"/>
      <c r="CI665" s="9"/>
      <c r="CJ665" s="9"/>
      <c r="CK665" s="9"/>
      <c r="CL665" s="9"/>
      <c r="CM665" s="9"/>
    </row>
    <row r="666" spans="6:91">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c r="AI666" s="9"/>
      <c r="AJ666" s="9"/>
      <c r="AK666" s="9"/>
      <c r="AL666" s="9"/>
      <c r="AM666" s="9"/>
      <c r="AN666" s="9"/>
      <c r="AO666" s="9"/>
      <c r="AP666" s="9"/>
      <c r="AQ666" s="9"/>
      <c r="AR666" s="9"/>
      <c r="AS666" s="9"/>
      <c r="AT666" s="9"/>
      <c r="AU666" s="9"/>
      <c r="AV666" s="9"/>
      <c r="AW666" s="9"/>
      <c r="AX666" s="9"/>
      <c r="AY666" s="9"/>
      <c r="AZ666" s="9"/>
      <c r="BA666" s="9"/>
      <c r="BB666" s="9"/>
      <c r="BC666" s="9"/>
      <c r="BD666" s="9"/>
      <c r="BE666" s="9"/>
      <c r="BF666" s="9"/>
      <c r="BG666" s="9"/>
      <c r="BH666" s="9"/>
      <c r="BI666" s="9"/>
      <c r="BJ666" s="9"/>
      <c r="BK666" s="9"/>
      <c r="BL666" s="9"/>
      <c r="BM666" s="9"/>
      <c r="BN666" s="9"/>
      <c r="BO666" s="9"/>
      <c r="BP666" s="9"/>
      <c r="BQ666" s="9"/>
      <c r="BR666" s="9"/>
      <c r="BS666" s="9"/>
      <c r="BT666" s="9"/>
      <c r="BU666" s="9"/>
      <c r="BV666" s="9"/>
      <c r="BW666" s="9"/>
      <c r="BX666" s="9"/>
      <c r="BY666" s="9"/>
      <c r="BZ666" s="9"/>
      <c r="CA666" s="9"/>
      <c r="CB666" s="9"/>
      <c r="CC666" s="9"/>
      <c r="CD666" s="9"/>
      <c r="CE666" s="9"/>
      <c r="CF666" s="9"/>
      <c r="CG666" s="9"/>
      <c r="CH666" s="9"/>
      <c r="CI666" s="9"/>
      <c r="CJ666" s="9"/>
      <c r="CK666" s="9"/>
      <c r="CL666" s="9"/>
      <c r="CM666" s="9"/>
    </row>
    <row r="667" spans="6:91">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c r="AI667" s="9"/>
      <c r="AJ667" s="9"/>
      <c r="AK667" s="9"/>
      <c r="AL667" s="9"/>
      <c r="AM667" s="9"/>
      <c r="AN667" s="9"/>
      <c r="AO667" s="9"/>
      <c r="AP667" s="9"/>
      <c r="AQ667" s="9"/>
      <c r="AR667" s="9"/>
      <c r="AS667" s="9"/>
      <c r="AT667" s="9"/>
      <c r="AU667" s="9"/>
      <c r="AV667" s="9"/>
      <c r="AW667" s="9"/>
      <c r="AX667" s="9"/>
      <c r="AY667" s="9"/>
      <c r="AZ667" s="9"/>
      <c r="BA667" s="9"/>
      <c r="BB667" s="9"/>
      <c r="BC667" s="9"/>
      <c r="BD667" s="9"/>
      <c r="BE667" s="9"/>
      <c r="BF667" s="9"/>
      <c r="BG667" s="9"/>
      <c r="BH667" s="9"/>
      <c r="BI667" s="9"/>
      <c r="BJ667" s="9"/>
      <c r="BK667" s="9"/>
      <c r="BL667" s="9"/>
      <c r="BM667" s="9"/>
      <c r="BN667" s="9"/>
      <c r="BO667" s="9"/>
      <c r="BP667" s="9"/>
      <c r="BQ667" s="9"/>
      <c r="BR667" s="9"/>
      <c r="BS667" s="9"/>
      <c r="BT667" s="9"/>
      <c r="BU667" s="9"/>
      <c r="BV667" s="9"/>
      <c r="BW667" s="9"/>
      <c r="BX667" s="9"/>
      <c r="BY667" s="9"/>
      <c r="BZ667" s="9"/>
      <c r="CA667" s="9"/>
      <c r="CB667" s="9"/>
      <c r="CC667" s="9"/>
      <c r="CD667" s="9"/>
      <c r="CE667" s="9"/>
      <c r="CF667" s="9"/>
      <c r="CG667" s="9"/>
      <c r="CH667" s="9"/>
      <c r="CI667" s="9"/>
      <c r="CJ667" s="9"/>
      <c r="CK667" s="9"/>
      <c r="CL667" s="9"/>
      <c r="CM667" s="9"/>
    </row>
    <row r="668" spans="6:91">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c r="AI668" s="9"/>
      <c r="AJ668" s="9"/>
      <c r="AK668" s="9"/>
      <c r="AL668" s="9"/>
      <c r="AM668" s="9"/>
      <c r="AN668" s="9"/>
      <c r="AO668" s="9"/>
      <c r="AP668" s="9"/>
      <c r="AQ668" s="9"/>
      <c r="AR668" s="9"/>
      <c r="AS668" s="9"/>
      <c r="AT668" s="9"/>
      <c r="AU668" s="9"/>
      <c r="AV668" s="9"/>
      <c r="AW668" s="9"/>
      <c r="AX668" s="9"/>
      <c r="AY668" s="9"/>
      <c r="AZ668" s="9"/>
      <c r="BA668" s="9"/>
      <c r="BB668" s="9"/>
      <c r="BC668" s="9"/>
      <c r="BD668" s="9"/>
      <c r="BE668" s="9"/>
      <c r="BF668" s="9"/>
      <c r="BG668" s="9"/>
      <c r="BH668" s="9"/>
      <c r="BI668" s="9"/>
      <c r="BJ668" s="9"/>
      <c r="BK668" s="9"/>
      <c r="BL668" s="9"/>
      <c r="BM668" s="9"/>
      <c r="BN668" s="9"/>
      <c r="BO668" s="9"/>
      <c r="BP668" s="9"/>
      <c r="BQ668" s="9"/>
      <c r="BR668" s="9"/>
      <c r="BS668" s="9"/>
      <c r="BT668" s="9"/>
      <c r="BU668" s="9"/>
      <c r="BV668" s="9"/>
      <c r="BW668" s="9"/>
      <c r="BX668" s="9"/>
      <c r="BY668" s="9"/>
      <c r="BZ668" s="9"/>
      <c r="CA668" s="9"/>
      <c r="CB668" s="9"/>
      <c r="CC668" s="9"/>
      <c r="CD668" s="9"/>
      <c r="CE668" s="9"/>
      <c r="CF668" s="9"/>
      <c r="CG668" s="9"/>
      <c r="CH668" s="9"/>
      <c r="CI668" s="9"/>
      <c r="CJ668" s="9"/>
      <c r="CK668" s="9"/>
      <c r="CL668" s="9"/>
      <c r="CM668" s="9"/>
    </row>
    <row r="669" spans="6:91">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c r="AI669" s="9"/>
      <c r="AJ669" s="9"/>
      <c r="AK669" s="9"/>
      <c r="AL669" s="9"/>
      <c r="AM669" s="9"/>
      <c r="AN669" s="9"/>
      <c r="AO669" s="9"/>
      <c r="AP669" s="9"/>
      <c r="AQ669" s="9"/>
      <c r="AR669" s="9"/>
      <c r="AS669" s="9"/>
      <c r="AT669" s="9"/>
      <c r="AU669" s="9"/>
      <c r="AV669" s="9"/>
      <c r="AW669" s="9"/>
      <c r="AX669" s="9"/>
      <c r="AY669" s="9"/>
      <c r="AZ669" s="9"/>
      <c r="BA669" s="9"/>
      <c r="BB669" s="9"/>
      <c r="BC669" s="9"/>
      <c r="BD669" s="9"/>
      <c r="BE669" s="9"/>
      <c r="BF669" s="9"/>
      <c r="BG669" s="9"/>
      <c r="BH669" s="9"/>
      <c r="BI669" s="9"/>
      <c r="BJ669" s="9"/>
      <c r="BK669" s="9"/>
      <c r="BL669" s="9"/>
      <c r="BM669" s="9"/>
      <c r="BN669" s="9"/>
      <c r="BO669" s="9"/>
      <c r="BP669" s="9"/>
      <c r="BQ669" s="9"/>
      <c r="BR669" s="9"/>
      <c r="BS669" s="9"/>
      <c r="BT669" s="9"/>
      <c r="BU669" s="9"/>
      <c r="BV669" s="9"/>
      <c r="BW669" s="9"/>
      <c r="BX669" s="9"/>
      <c r="BY669" s="9"/>
      <c r="BZ669" s="9"/>
      <c r="CA669" s="9"/>
      <c r="CB669" s="9"/>
      <c r="CC669" s="9"/>
      <c r="CD669" s="9"/>
      <c r="CE669" s="9"/>
      <c r="CF669" s="9"/>
      <c r="CG669" s="9"/>
      <c r="CH669" s="9"/>
      <c r="CI669" s="9"/>
      <c r="CJ669" s="9"/>
      <c r="CK669" s="9"/>
      <c r="CL669" s="9"/>
      <c r="CM669" s="9"/>
    </row>
    <row r="670" spans="6:91">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c r="AI670" s="9"/>
      <c r="AJ670" s="9"/>
      <c r="AK670" s="9"/>
      <c r="AL670" s="9"/>
      <c r="AM670" s="9"/>
      <c r="AN670" s="9"/>
      <c r="AO670" s="9"/>
      <c r="AP670" s="9"/>
      <c r="AQ670" s="9"/>
      <c r="AR670" s="9"/>
      <c r="AS670" s="9"/>
      <c r="AT670" s="9"/>
      <c r="AU670" s="9"/>
      <c r="AV670" s="9"/>
      <c r="AW670" s="9"/>
      <c r="AX670" s="9"/>
      <c r="AY670" s="9"/>
      <c r="AZ670" s="9"/>
      <c r="BA670" s="9"/>
      <c r="BB670" s="9"/>
      <c r="BC670" s="9"/>
      <c r="BD670" s="9"/>
      <c r="BE670" s="9"/>
      <c r="BF670" s="9"/>
      <c r="BG670" s="9"/>
      <c r="BH670" s="9"/>
      <c r="BI670" s="9"/>
      <c r="BJ670" s="9"/>
      <c r="BK670" s="9"/>
      <c r="BL670" s="9"/>
      <c r="BM670" s="9"/>
      <c r="BN670" s="9"/>
      <c r="BO670" s="9"/>
      <c r="BP670" s="9"/>
      <c r="BQ670" s="9"/>
      <c r="BR670" s="9"/>
      <c r="BS670" s="9"/>
      <c r="BT670" s="9"/>
      <c r="BU670" s="9"/>
      <c r="BV670" s="9"/>
      <c r="BW670" s="9"/>
      <c r="BX670" s="9"/>
      <c r="BY670" s="9"/>
      <c r="BZ670" s="9"/>
      <c r="CA670" s="9"/>
      <c r="CB670" s="9"/>
      <c r="CC670" s="9"/>
      <c r="CD670" s="9"/>
      <c r="CE670" s="9"/>
      <c r="CF670" s="9"/>
      <c r="CG670" s="9"/>
      <c r="CH670" s="9"/>
      <c r="CI670" s="9"/>
      <c r="CJ670" s="9"/>
      <c r="CK670" s="9"/>
      <c r="CL670" s="9"/>
      <c r="CM670" s="9"/>
    </row>
    <row r="671" spans="6:91">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c r="AI671" s="9"/>
      <c r="AJ671" s="9"/>
      <c r="AK671" s="9"/>
      <c r="AL671" s="9"/>
      <c r="AM671" s="9"/>
      <c r="AN671" s="9"/>
      <c r="AO671" s="9"/>
      <c r="AP671" s="9"/>
      <c r="AQ671" s="9"/>
      <c r="AR671" s="9"/>
      <c r="AS671" s="9"/>
      <c r="AT671" s="9"/>
      <c r="AU671" s="9"/>
      <c r="AV671" s="9"/>
      <c r="AW671" s="9"/>
      <c r="AX671" s="9"/>
      <c r="AY671" s="9"/>
      <c r="AZ671" s="9"/>
      <c r="BA671" s="9"/>
      <c r="BB671" s="9"/>
      <c r="BC671" s="9"/>
      <c r="BD671" s="9"/>
      <c r="BE671" s="9"/>
      <c r="BF671" s="9"/>
      <c r="BG671" s="9"/>
      <c r="BH671" s="9"/>
      <c r="BI671" s="9"/>
      <c r="BJ671" s="9"/>
      <c r="BK671" s="9"/>
      <c r="BL671" s="9"/>
      <c r="BM671" s="9"/>
      <c r="BN671" s="9"/>
      <c r="BO671" s="9"/>
      <c r="BP671" s="9"/>
      <c r="BQ671" s="9"/>
      <c r="BR671" s="9"/>
      <c r="BS671" s="9"/>
      <c r="BT671" s="9"/>
      <c r="BU671" s="9"/>
      <c r="BV671" s="9"/>
      <c r="BW671" s="9"/>
      <c r="BX671" s="9"/>
      <c r="BY671" s="9"/>
      <c r="BZ671" s="9"/>
      <c r="CA671" s="9"/>
      <c r="CB671" s="9"/>
      <c r="CC671" s="9"/>
      <c r="CD671" s="9"/>
      <c r="CE671" s="9"/>
      <c r="CF671" s="9"/>
      <c r="CG671" s="9"/>
      <c r="CH671" s="9"/>
      <c r="CI671" s="9"/>
      <c r="CJ671" s="9"/>
      <c r="CK671" s="9"/>
      <c r="CL671" s="9"/>
      <c r="CM671" s="9"/>
    </row>
    <row r="672" spans="6:91">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c r="AI672" s="9"/>
      <c r="AJ672" s="9"/>
      <c r="AK672" s="9"/>
      <c r="AL672" s="9"/>
      <c r="AM672" s="9"/>
      <c r="AN672" s="9"/>
      <c r="AO672" s="9"/>
      <c r="AP672" s="9"/>
      <c r="AQ672" s="9"/>
      <c r="AR672" s="9"/>
      <c r="AS672" s="9"/>
      <c r="AT672" s="9"/>
      <c r="AU672" s="9"/>
      <c r="AV672" s="9"/>
      <c r="AW672" s="9"/>
      <c r="AX672" s="9"/>
      <c r="AY672" s="9"/>
      <c r="AZ672" s="9"/>
      <c r="BA672" s="9"/>
      <c r="BB672" s="9"/>
      <c r="BC672" s="9"/>
      <c r="BD672" s="9"/>
      <c r="BE672" s="9"/>
      <c r="BF672" s="9"/>
      <c r="BG672" s="9"/>
      <c r="BH672" s="9"/>
      <c r="BI672" s="9"/>
      <c r="BJ672" s="9"/>
      <c r="BK672" s="9"/>
      <c r="BL672" s="9"/>
      <c r="BM672" s="9"/>
      <c r="BN672" s="9"/>
      <c r="BO672" s="9"/>
      <c r="BP672" s="9"/>
      <c r="BQ672" s="9"/>
      <c r="BR672" s="9"/>
      <c r="BS672" s="9"/>
      <c r="BT672" s="9"/>
      <c r="BU672" s="9"/>
      <c r="BV672" s="9"/>
      <c r="BW672" s="9"/>
      <c r="BX672" s="9"/>
      <c r="BY672" s="9"/>
      <c r="BZ672" s="9"/>
      <c r="CA672" s="9"/>
      <c r="CB672" s="9"/>
      <c r="CC672" s="9"/>
      <c r="CD672" s="9"/>
      <c r="CE672" s="9"/>
      <c r="CF672" s="9"/>
      <c r="CG672" s="9"/>
      <c r="CH672" s="9"/>
      <c r="CI672" s="9"/>
      <c r="CJ672" s="9"/>
      <c r="CK672" s="9"/>
      <c r="CL672" s="9"/>
      <c r="CM672" s="9"/>
    </row>
    <row r="673" spans="6:91">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c r="AI673" s="9"/>
      <c r="AJ673" s="9"/>
      <c r="AK673" s="9"/>
      <c r="AL673" s="9"/>
      <c r="AM673" s="9"/>
      <c r="AN673" s="9"/>
      <c r="AO673" s="9"/>
      <c r="AP673" s="9"/>
      <c r="AQ673" s="9"/>
      <c r="AR673" s="9"/>
      <c r="AS673" s="9"/>
      <c r="AT673" s="9"/>
      <c r="AU673" s="9"/>
      <c r="AV673" s="9"/>
      <c r="AW673" s="9"/>
      <c r="AX673" s="9"/>
      <c r="AY673" s="9"/>
      <c r="AZ673" s="9"/>
      <c r="BA673" s="9"/>
      <c r="BB673" s="9"/>
      <c r="BC673" s="9"/>
      <c r="BD673" s="9"/>
      <c r="BE673" s="9"/>
      <c r="BF673" s="9"/>
      <c r="BG673" s="9"/>
      <c r="BH673" s="9"/>
      <c r="BI673" s="9"/>
      <c r="BJ673" s="9"/>
      <c r="BK673" s="9"/>
      <c r="BL673" s="9"/>
      <c r="BM673" s="9"/>
      <c r="BN673" s="9"/>
      <c r="BO673" s="9"/>
      <c r="BP673" s="9"/>
      <c r="BQ673" s="9"/>
      <c r="BR673" s="9"/>
      <c r="BS673" s="9"/>
      <c r="BT673" s="9"/>
      <c r="BU673" s="9"/>
      <c r="BV673" s="9"/>
      <c r="BW673" s="9"/>
      <c r="BX673" s="9"/>
      <c r="BY673" s="9"/>
      <c r="BZ673" s="9"/>
      <c r="CA673" s="9"/>
      <c r="CB673" s="9"/>
      <c r="CC673" s="9"/>
      <c r="CD673" s="9"/>
      <c r="CE673" s="9"/>
      <c r="CF673" s="9"/>
      <c r="CG673" s="9"/>
      <c r="CH673" s="9"/>
      <c r="CI673" s="9"/>
      <c r="CJ673" s="9"/>
      <c r="CK673" s="9"/>
      <c r="CL673" s="9"/>
      <c r="CM673" s="9"/>
    </row>
    <row r="674" spans="6:91">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c r="AI674" s="9"/>
      <c r="AJ674" s="9"/>
      <c r="AK674" s="9"/>
      <c r="AL674" s="9"/>
      <c r="AM674" s="9"/>
      <c r="AN674" s="9"/>
      <c r="AO674" s="9"/>
      <c r="AP674" s="9"/>
      <c r="AQ674" s="9"/>
      <c r="AR674" s="9"/>
      <c r="AS674" s="9"/>
      <c r="AT674" s="9"/>
      <c r="AU674" s="9"/>
      <c r="AV674" s="9"/>
      <c r="AW674" s="9"/>
      <c r="AX674" s="9"/>
      <c r="AY674" s="9"/>
      <c r="AZ674" s="9"/>
      <c r="BA674" s="9"/>
      <c r="BB674" s="9"/>
      <c r="BC674" s="9"/>
      <c r="BD674" s="9"/>
      <c r="BE674" s="9"/>
      <c r="BF674" s="9"/>
      <c r="BG674" s="9"/>
      <c r="BH674" s="9"/>
      <c r="BI674" s="9"/>
      <c r="BJ674" s="9"/>
      <c r="BK674" s="9"/>
      <c r="BL674" s="9"/>
      <c r="BM674" s="9"/>
      <c r="BN674" s="9"/>
      <c r="BO674" s="9"/>
      <c r="BP674" s="9"/>
      <c r="BQ674" s="9"/>
      <c r="BR674" s="9"/>
      <c r="BS674" s="9"/>
      <c r="BT674" s="9"/>
      <c r="BU674" s="9"/>
      <c r="BV674" s="9"/>
      <c r="BW674" s="9"/>
      <c r="BX674" s="9"/>
      <c r="BY674" s="9"/>
      <c r="BZ674" s="9"/>
      <c r="CA674" s="9"/>
      <c r="CB674" s="9"/>
      <c r="CC674" s="9"/>
      <c r="CD674" s="9"/>
      <c r="CE674" s="9"/>
      <c r="CF674" s="9"/>
      <c r="CG674" s="9"/>
      <c r="CH674" s="9"/>
      <c r="CI674" s="9"/>
      <c r="CJ674" s="9"/>
      <c r="CK674" s="9"/>
      <c r="CL674" s="9"/>
      <c r="CM674" s="9"/>
    </row>
    <row r="675" spans="6:91">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c r="AI675" s="9"/>
      <c r="AJ675" s="9"/>
      <c r="AK675" s="9"/>
      <c r="AL675" s="9"/>
      <c r="AM675" s="9"/>
      <c r="AN675" s="9"/>
      <c r="AO675" s="9"/>
      <c r="AP675" s="9"/>
      <c r="AQ675" s="9"/>
      <c r="AR675" s="9"/>
      <c r="AS675" s="9"/>
      <c r="AT675" s="9"/>
      <c r="AU675" s="9"/>
      <c r="AV675" s="9"/>
      <c r="AW675" s="9"/>
      <c r="AX675" s="9"/>
      <c r="AY675" s="9"/>
      <c r="AZ675" s="9"/>
      <c r="BA675" s="9"/>
      <c r="BB675" s="9"/>
      <c r="BC675" s="9"/>
      <c r="BD675" s="9"/>
      <c r="BE675" s="9"/>
      <c r="BF675" s="9"/>
      <c r="BG675" s="9"/>
      <c r="BH675" s="9"/>
      <c r="BI675" s="9"/>
      <c r="BJ675" s="9"/>
      <c r="BK675" s="9"/>
      <c r="BL675" s="9"/>
      <c r="BM675" s="9"/>
      <c r="BN675" s="9"/>
      <c r="BO675" s="9"/>
      <c r="BP675" s="9"/>
      <c r="BQ675" s="9"/>
      <c r="BR675" s="9"/>
      <c r="BS675" s="9"/>
      <c r="BT675" s="9"/>
      <c r="BU675" s="9"/>
      <c r="BV675" s="9"/>
      <c r="BW675" s="9"/>
      <c r="BX675" s="9"/>
      <c r="BY675" s="9"/>
      <c r="BZ675" s="9"/>
      <c r="CA675" s="9"/>
      <c r="CB675" s="9"/>
      <c r="CC675" s="9"/>
      <c r="CD675" s="9"/>
      <c r="CE675" s="9"/>
      <c r="CF675" s="9"/>
      <c r="CG675" s="9"/>
      <c r="CH675" s="9"/>
      <c r="CI675" s="9"/>
      <c r="CJ675" s="9"/>
      <c r="CK675" s="9"/>
      <c r="CL675" s="9"/>
      <c r="CM675" s="9"/>
    </row>
    <row r="676" spans="6:91">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c r="AI676" s="9"/>
      <c r="AJ676" s="9"/>
      <c r="AK676" s="9"/>
      <c r="AL676" s="9"/>
      <c r="AM676" s="9"/>
      <c r="AN676" s="9"/>
      <c r="AO676" s="9"/>
      <c r="AP676" s="9"/>
      <c r="AQ676" s="9"/>
      <c r="AR676" s="9"/>
      <c r="AS676" s="9"/>
      <c r="AT676" s="9"/>
      <c r="AU676" s="9"/>
      <c r="AV676" s="9"/>
      <c r="AW676" s="9"/>
      <c r="AX676" s="9"/>
      <c r="AY676" s="9"/>
      <c r="AZ676" s="9"/>
      <c r="BA676" s="9"/>
      <c r="BB676" s="9"/>
      <c r="BC676" s="9"/>
      <c r="BD676" s="9"/>
      <c r="BE676" s="9"/>
      <c r="BF676" s="9"/>
      <c r="BG676" s="9"/>
      <c r="BH676" s="9"/>
      <c r="BI676" s="9"/>
      <c r="BJ676" s="9"/>
      <c r="BK676" s="9"/>
      <c r="BL676" s="9"/>
      <c r="BM676" s="9"/>
      <c r="BN676" s="9"/>
      <c r="BO676" s="9"/>
      <c r="BP676" s="9"/>
      <c r="BQ676" s="9"/>
      <c r="BR676" s="9"/>
      <c r="BS676" s="9"/>
      <c r="BT676" s="9"/>
      <c r="BU676" s="9"/>
      <c r="BV676" s="9"/>
      <c r="BW676" s="9"/>
      <c r="BX676" s="9"/>
      <c r="BY676" s="9"/>
      <c r="BZ676" s="9"/>
      <c r="CA676" s="9"/>
      <c r="CB676" s="9"/>
      <c r="CC676" s="9"/>
      <c r="CD676" s="9"/>
      <c r="CE676" s="9"/>
      <c r="CF676" s="9"/>
      <c r="CG676" s="9"/>
      <c r="CH676" s="9"/>
      <c r="CI676" s="9"/>
      <c r="CJ676" s="9"/>
      <c r="CK676" s="9"/>
      <c r="CL676" s="9"/>
      <c r="CM676" s="9"/>
    </row>
    <row r="677" spans="6:91">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c r="AI677" s="9"/>
      <c r="AJ677" s="9"/>
      <c r="AK677" s="9"/>
      <c r="AL677" s="9"/>
      <c r="AM677" s="9"/>
      <c r="AN677" s="9"/>
      <c r="AO677" s="9"/>
      <c r="AP677" s="9"/>
      <c r="AQ677" s="9"/>
      <c r="AR677" s="9"/>
      <c r="AS677" s="9"/>
      <c r="AT677" s="9"/>
      <c r="AU677" s="9"/>
      <c r="AV677" s="9"/>
      <c r="AW677" s="9"/>
      <c r="AX677" s="9"/>
      <c r="AY677" s="9"/>
      <c r="AZ677" s="9"/>
      <c r="BA677" s="9"/>
      <c r="BB677" s="9"/>
      <c r="BC677" s="9"/>
      <c r="BD677" s="9"/>
      <c r="BE677" s="9"/>
      <c r="BF677" s="9"/>
      <c r="BG677" s="9"/>
      <c r="BH677" s="9"/>
      <c r="BI677" s="9"/>
      <c r="BJ677" s="9"/>
      <c r="BK677" s="9"/>
      <c r="BL677" s="9"/>
      <c r="BM677" s="9"/>
      <c r="BN677" s="9"/>
      <c r="BO677" s="9"/>
      <c r="BP677" s="9"/>
      <c r="BQ677" s="9"/>
      <c r="BR677" s="9"/>
      <c r="BS677" s="9"/>
      <c r="BT677" s="9"/>
      <c r="BU677" s="9"/>
      <c r="BV677" s="9"/>
      <c r="BW677" s="9"/>
      <c r="BX677" s="9"/>
      <c r="BY677" s="9"/>
      <c r="BZ677" s="9"/>
      <c r="CA677" s="9"/>
      <c r="CB677" s="9"/>
      <c r="CC677" s="9"/>
      <c r="CD677" s="9"/>
      <c r="CE677" s="9"/>
      <c r="CF677" s="9"/>
      <c r="CG677" s="9"/>
      <c r="CH677" s="9"/>
      <c r="CI677" s="9"/>
      <c r="CJ677" s="9"/>
      <c r="CK677" s="9"/>
      <c r="CL677" s="9"/>
      <c r="CM677" s="9"/>
    </row>
    <row r="678" spans="6:91">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c r="AI678" s="9"/>
      <c r="AJ678" s="9"/>
      <c r="AK678" s="9"/>
      <c r="AL678" s="9"/>
      <c r="AM678" s="9"/>
      <c r="AN678" s="9"/>
      <c r="AO678" s="9"/>
      <c r="AP678" s="9"/>
      <c r="AQ678" s="9"/>
      <c r="AR678" s="9"/>
      <c r="AS678" s="9"/>
      <c r="AT678" s="9"/>
      <c r="AU678" s="9"/>
      <c r="AV678" s="9"/>
      <c r="AW678" s="9"/>
      <c r="AX678" s="9"/>
      <c r="AY678" s="9"/>
      <c r="AZ678" s="9"/>
      <c r="BA678" s="9"/>
      <c r="BB678" s="9"/>
      <c r="BC678" s="9"/>
      <c r="BD678" s="9"/>
      <c r="BE678" s="9"/>
      <c r="BF678" s="9"/>
      <c r="BG678" s="9"/>
      <c r="BH678" s="9"/>
      <c r="BI678" s="9"/>
      <c r="BJ678" s="9"/>
      <c r="BK678" s="9"/>
      <c r="BL678" s="9"/>
      <c r="BM678" s="9"/>
      <c r="BN678" s="9"/>
      <c r="BO678" s="9"/>
      <c r="BP678" s="9"/>
      <c r="BQ678" s="9"/>
      <c r="BR678" s="9"/>
      <c r="BS678" s="9"/>
      <c r="BT678" s="9"/>
      <c r="BU678" s="9"/>
      <c r="BV678" s="9"/>
      <c r="BW678" s="9"/>
      <c r="BX678" s="9"/>
      <c r="BY678" s="9"/>
      <c r="BZ678" s="9"/>
      <c r="CA678" s="9"/>
      <c r="CB678" s="9"/>
      <c r="CC678" s="9"/>
      <c r="CD678" s="9"/>
      <c r="CE678" s="9"/>
      <c r="CF678" s="9"/>
      <c r="CG678" s="9"/>
      <c r="CH678" s="9"/>
      <c r="CI678" s="9"/>
      <c r="CJ678" s="9"/>
      <c r="CK678" s="9"/>
      <c r="CL678" s="9"/>
      <c r="CM678" s="9"/>
    </row>
    <row r="679" spans="6:91">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c r="AI679" s="9"/>
      <c r="AJ679" s="9"/>
      <c r="AK679" s="9"/>
      <c r="AL679" s="9"/>
      <c r="AM679" s="9"/>
      <c r="AN679" s="9"/>
      <c r="AO679" s="9"/>
      <c r="AP679" s="9"/>
      <c r="AQ679" s="9"/>
      <c r="AR679" s="9"/>
      <c r="AS679" s="9"/>
      <c r="AT679" s="9"/>
      <c r="AU679" s="9"/>
      <c r="AV679" s="9"/>
      <c r="AW679" s="9"/>
      <c r="AX679" s="9"/>
      <c r="AY679" s="9"/>
      <c r="AZ679" s="9"/>
      <c r="BA679" s="9"/>
      <c r="BB679" s="9"/>
      <c r="BC679" s="9"/>
      <c r="BD679" s="9"/>
      <c r="BE679" s="9"/>
      <c r="BF679" s="9"/>
      <c r="BG679" s="9"/>
      <c r="BH679" s="9"/>
      <c r="BI679" s="9"/>
      <c r="BJ679" s="9"/>
      <c r="BK679" s="9"/>
      <c r="BL679" s="9"/>
      <c r="BM679" s="9"/>
      <c r="BN679" s="9"/>
      <c r="BO679" s="9"/>
      <c r="BP679" s="9"/>
      <c r="BQ679" s="9"/>
      <c r="BR679" s="9"/>
      <c r="BS679" s="9"/>
      <c r="BT679" s="9"/>
      <c r="BU679" s="9"/>
      <c r="BV679" s="9"/>
      <c r="BW679" s="9"/>
      <c r="BX679" s="9"/>
      <c r="BY679" s="9"/>
      <c r="BZ679" s="9"/>
      <c r="CA679" s="9"/>
      <c r="CB679" s="9"/>
      <c r="CC679" s="9"/>
      <c r="CD679" s="9"/>
      <c r="CE679" s="9"/>
      <c r="CF679" s="9"/>
      <c r="CG679" s="9"/>
      <c r="CH679" s="9"/>
      <c r="CI679" s="9"/>
      <c r="CJ679" s="9"/>
      <c r="CK679" s="9"/>
      <c r="CL679" s="9"/>
      <c r="CM679" s="9"/>
    </row>
    <row r="680" spans="6:91">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c r="AI680" s="9"/>
      <c r="AJ680" s="9"/>
      <c r="AK680" s="9"/>
      <c r="AL680" s="9"/>
      <c r="AM680" s="9"/>
      <c r="AN680" s="9"/>
      <c r="AO680" s="9"/>
      <c r="AP680" s="9"/>
      <c r="AQ680" s="9"/>
      <c r="AR680" s="9"/>
      <c r="AS680" s="9"/>
      <c r="AT680" s="9"/>
      <c r="AU680" s="9"/>
      <c r="AV680" s="9"/>
      <c r="AW680" s="9"/>
      <c r="AX680" s="9"/>
      <c r="AY680" s="9"/>
      <c r="AZ680" s="9"/>
      <c r="BA680" s="9"/>
      <c r="BB680" s="9"/>
      <c r="BC680" s="9"/>
      <c r="BD680" s="9"/>
      <c r="BE680" s="9"/>
      <c r="BF680" s="9"/>
      <c r="BG680" s="9"/>
      <c r="BH680" s="9"/>
      <c r="BI680" s="9"/>
      <c r="BJ680" s="9"/>
      <c r="BK680" s="9"/>
      <c r="BL680" s="9"/>
      <c r="BM680" s="9"/>
      <c r="BN680" s="9"/>
      <c r="BO680" s="9"/>
      <c r="BP680" s="9"/>
      <c r="BQ680" s="9"/>
      <c r="BR680" s="9"/>
      <c r="BS680" s="9"/>
      <c r="BT680" s="9"/>
      <c r="BU680" s="9"/>
      <c r="BV680" s="9"/>
      <c r="BW680" s="9"/>
      <c r="BX680" s="9"/>
      <c r="BY680" s="9"/>
      <c r="BZ680" s="9"/>
      <c r="CA680" s="9"/>
      <c r="CB680" s="9"/>
      <c r="CC680" s="9"/>
      <c r="CD680" s="9"/>
      <c r="CE680" s="9"/>
      <c r="CF680" s="9"/>
      <c r="CG680" s="9"/>
      <c r="CH680" s="9"/>
      <c r="CI680" s="9"/>
      <c r="CJ680" s="9"/>
      <c r="CK680" s="9"/>
      <c r="CL680" s="9"/>
      <c r="CM680" s="9"/>
    </row>
    <row r="681" spans="6:91">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c r="AI681" s="9"/>
      <c r="AJ681" s="9"/>
      <c r="AK681" s="9"/>
      <c r="AL681" s="9"/>
      <c r="AM681" s="9"/>
      <c r="AN681" s="9"/>
      <c r="AO681" s="9"/>
      <c r="AP681" s="9"/>
      <c r="AQ681" s="9"/>
      <c r="AR681" s="9"/>
      <c r="AS681" s="9"/>
      <c r="AT681" s="9"/>
      <c r="AU681" s="9"/>
      <c r="AV681" s="9"/>
      <c r="AW681" s="9"/>
      <c r="AX681" s="9"/>
      <c r="AY681" s="9"/>
      <c r="AZ681" s="9"/>
      <c r="BA681" s="9"/>
      <c r="BB681" s="9"/>
      <c r="BC681" s="9"/>
      <c r="BD681" s="9"/>
      <c r="BE681" s="9"/>
      <c r="BF681" s="9"/>
      <c r="BG681" s="9"/>
      <c r="BH681" s="9"/>
      <c r="BI681" s="9"/>
      <c r="BJ681" s="9"/>
      <c r="BK681" s="9"/>
      <c r="BL681" s="9"/>
      <c r="BM681" s="9"/>
      <c r="BN681" s="9"/>
      <c r="BO681" s="9"/>
      <c r="BP681" s="9"/>
      <c r="BQ681" s="9"/>
      <c r="BR681" s="9"/>
      <c r="BS681" s="9"/>
      <c r="BT681" s="9"/>
      <c r="BU681" s="9"/>
      <c r="BV681" s="9"/>
      <c r="BW681" s="9"/>
      <c r="BX681" s="9"/>
      <c r="BY681" s="9"/>
      <c r="BZ681" s="9"/>
      <c r="CA681" s="9"/>
      <c r="CB681" s="9"/>
      <c r="CC681" s="9"/>
      <c r="CD681" s="9"/>
      <c r="CE681" s="9"/>
      <c r="CF681" s="9"/>
      <c r="CG681" s="9"/>
      <c r="CH681" s="9"/>
      <c r="CI681" s="9"/>
      <c r="CJ681" s="9"/>
      <c r="CK681" s="9"/>
      <c r="CL681" s="9"/>
      <c r="CM681" s="9"/>
    </row>
    <row r="682" spans="6:91">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c r="AI682" s="9"/>
      <c r="AJ682" s="9"/>
      <c r="AK682" s="9"/>
      <c r="AL682" s="9"/>
      <c r="AM682" s="9"/>
      <c r="AN682" s="9"/>
      <c r="AO682" s="9"/>
      <c r="AP682" s="9"/>
      <c r="AQ682" s="9"/>
      <c r="AR682" s="9"/>
      <c r="AS682" s="9"/>
      <c r="AT682" s="9"/>
      <c r="AU682" s="9"/>
      <c r="AV682" s="9"/>
      <c r="AW682" s="9"/>
      <c r="AX682" s="9"/>
      <c r="AY682" s="9"/>
      <c r="AZ682" s="9"/>
      <c r="BA682" s="9"/>
      <c r="BB682" s="9"/>
      <c r="BC682" s="9"/>
      <c r="BD682" s="9"/>
      <c r="BE682" s="9"/>
      <c r="BF682" s="9"/>
      <c r="BG682" s="9"/>
      <c r="BH682" s="9"/>
      <c r="BI682" s="9"/>
      <c r="BJ682" s="9"/>
      <c r="BK682" s="9"/>
      <c r="BL682" s="9"/>
      <c r="BM682" s="9"/>
      <c r="BN682" s="9"/>
      <c r="BO682" s="9"/>
      <c r="BP682" s="9"/>
      <c r="BQ682" s="9"/>
      <c r="BR682" s="9"/>
      <c r="BS682" s="9"/>
      <c r="BT682" s="9"/>
      <c r="BU682" s="9"/>
      <c r="BV682" s="9"/>
      <c r="BW682" s="9"/>
      <c r="BX682" s="9"/>
      <c r="BY682" s="9"/>
      <c r="BZ682" s="9"/>
      <c r="CA682" s="9"/>
      <c r="CB682" s="9"/>
      <c r="CC682" s="9"/>
      <c r="CD682" s="9"/>
      <c r="CE682" s="9"/>
      <c r="CF682" s="9"/>
      <c r="CG682" s="9"/>
      <c r="CH682" s="9"/>
      <c r="CI682" s="9"/>
      <c r="CJ682" s="9"/>
      <c r="CK682" s="9"/>
      <c r="CL682" s="9"/>
      <c r="CM682" s="9"/>
    </row>
    <row r="683" spans="6:91">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c r="AI683" s="9"/>
      <c r="AJ683" s="9"/>
      <c r="AK683" s="9"/>
      <c r="AL683" s="9"/>
      <c r="AM683" s="9"/>
      <c r="AN683" s="9"/>
      <c r="AO683" s="9"/>
      <c r="AP683" s="9"/>
      <c r="AQ683" s="9"/>
      <c r="AR683" s="9"/>
      <c r="AS683" s="9"/>
      <c r="AT683" s="9"/>
      <c r="AU683" s="9"/>
      <c r="AV683" s="9"/>
      <c r="AW683" s="9"/>
      <c r="AX683" s="9"/>
      <c r="AY683" s="9"/>
      <c r="AZ683" s="9"/>
      <c r="BA683" s="9"/>
      <c r="BB683" s="9"/>
      <c r="BC683" s="9"/>
      <c r="BD683" s="9"/>
      <c r="BE683" s="9"/>
      <c r="BF683" s="9"/>
      <c r="BG683" s="9"/>
      <c r="BH683" s="9"/>
      <c r="BI683" s="9"/>
      <c r="BJ683" s="9"/>
      <c r="BK683" s="9"/>
      <c r="BL683" s="9"/>
      <c r="BM683" s="9"/>
      <c r="BN683" s="9"/>
      <c r="BO683" s="9"/>
      <c r="BP683" s="9"/>
      <c r="BQ683" s="9"/>
      <c r="BR683" s="9"/>
      <c r="BS683" s="9"/>
      <c r="BT683" s="9"/>
      <c r="BU683" s="9"/>
      <c r="BV683" s="9"/>
      <c r="BW683" s="9"/>
      <c r="BX683" s="9"/>
      <c r="BY683" s="9"/>
      <c r="BZ683" s="9"/>
      <c r="CA683" s="9"/>
      <c r="CB683" s="9"/>
      <c r="CC683" s="9"/>
      <c r="CD683" s="9"/>
      <c r="CE683" s="9"/>
      <c r="CF683" s="9"/>
      <c r="CG683" s="9"/>
      <c r="CH683" s="9"/>
      <c r="CI683" s="9"/>
      <c r="CJ683" s="9"/>
      <c r="CK683" s="9"/>
      <c r="CL683" s="9"/>
      <c r="CM683" s="9"/>
    </row>
    <row r="684" spans="6:91">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c r="AI684" s="9"/>
      <c r="AJ684" s="9"/>
      <c r="AK684" s="9"/>
      <c r="AL684" s="9"/>
      <c r="AM684" s="9"/>
      <c r="AN684" s="9"/>
      <c r="AO684" s="9"/>
      <c r="AP684" s="9"/>
      <c r="AQ684" s="9"/>
      <c r="AR684" s="9"/>
      <c r="AS684" s="9"/>
      <c r="AT684" s="9"/>
      <c r="AU684" s="9"/>
      <c r="AV684" s="9"/>
      <c r="AW684" s="9"/>
      <c r="AX684" s="9"/>
      <c r="AY684" s="9"/>
      <c r="AZ684" s="9"/>
      <c r="BA684" s="9"/>
      <c r="BB684" s="9"/>
      <c r="BC684" s="9"/>
      <c r="BD684" s="9"/>
      <c r="BE684" s="9"/>
      <c r="BF684" s="9"/>
      <c r="BG684" s="9"/>
      <c r="BH684" s="9"/>
      <c r="BI684" s="9"/>
      <c r="BJ684" s="9"/>
      <c r="BK684" s="9"/>
      <c r="BL684" s="9"/>
      <c r="BM684" s="9"/>
      <c r="BN684" s="9"/>
      <c r="BO684" s="9"/>
      <c r="BP684" s="9"/>
      <c r="BQ684" s="9"/>
      <c r="BR684" s="9"/>
      <c r="BS684" s="9"/>
      <c r="BT684" s="9"/>
      <c r="BU684" s="9"/>
      <c r="BV684" s="9"/>
      <c r="BW684" s="9"/>
      <c r="BX684" s="9"/>
      <c r="BY684" s="9"/>
      <c r="BZ684" s="9"/>
      <c r="CA684" s="9"/>
      <c r="CB684" s="9"/>
      <c r="CC684" s="9"/>
      <c r="CD684" s="9"/>
      <c r="CE684" s="9"/>
      <c r="CF684" s="9"/>
      <c r="CG684" s="9"/>
      <c r="CH684" s="9"/>
      <c r="CI684" s="9"/>
      <c r="CJ684" s="9"/>
      <c r="CK684" s="9"/>
      <c r="CL684" s="9"/>
      <c r="CM684" s="9"/>
    </row>
    <row r="685" spans="6:91">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c r="AI685" s="9"/>
      <c r="AJ685" s="9"/>
      <c r="AK685" s="9"/>
      <c r="AL685" s="9"/>
      <c r="AM685" s="9"/>
      <c r="AN685" s="9"/>
      <c r="AO685" s="9"/>
      <c r="AP685" s="9"/>
      <c r="AQ685" s="9"/>
      <c r="AR685" s="9"/>
      <c r="AS685" s="9"/>
      <c r="AT685" s="9"/>
      <c r="AU685" s="9"/>
      <c r="AV685" s="9"/>
      <c r="AW685" s="9"/>
      <c r="AX685" s="9"/>
      <c r="AY685" s="9"/>
      <c r="AZ685" s="9"/>
      <c r="BA685" s="9"/>
      <c r="BB685" s="9"/>
      <c r="BC685" s="9"/>
      <c r="BD685" s="9"/>
      <c r="BE685" s="9"/>
      <c r="BF685" s="9"/>
      <c r="BG685" s="9"/>
      <c r="BH685" s="9"/>
      <c r="BI685" s="9"/>
      <c r="BJ685" s="9"/>
      <c r="BK685" s="9"/>
      <c r="BL685" s="9"/>
      <c r="BM685" s="9"/>
      <c r="BN685" s="9"/>
      <c r="BO685" s="9"/>
      <c r="BP685" s="9"/>
      <c r="BQ685" s="9"/>
      <c r="BR685" s="9"/>
      <c r="BS685" s="9"/>
      <c r="BT685" s="9"/>
      <c r="BU685" s="9"/>
      <c r="BV685" s="9"/>
      <c r="BW685" s="9"/>
      <c r="BX685" s="9"/>
      <c r="BY685" s="9"/>
      <c r="BZ685" s="9"/>
      <c r="CA685" s="9"/>
      <c r="CB685" s="9"/>
      <c r="CC685" s="9"/>
      <c r="CD685" s="9"/>
      <c r="CE685" s="9"/>
      <c r="CF685" s="9"/>
      <c r="CG685" s="9"/>
      <c r="CH685" s="9"/>
      <c r="CI685" s="9"/>
      <c r="CJ685" s="9"/>
      <c r="CK685" s="9"/>
      <c r="CL685" s="9"/>
      <c r="CM685" s="9"/>
    </row>
    <row r="686" spans="6:91">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c r="AI686" s="9"/>
      <c r="AJ686" s="9"/>
      <c r="AK686" s="9"/>
      <c r="AL686" s="9"/>
      <c r="AM686" s="9"/>
      <c r="AN686" s="9"/>
      <c r="AO686" s="9"/>
      <c r="AP686" s="9"/>
      <c r="AQ686" s="9"/>
      <c r="AR686" s="9"/>
      <c r="AS686" s="9"/>
      <c r="AT686" s="9"/>
      <c r="AU686" s="9"/>
      <c r="AV686" s="9"/>
      <c r="AW686" s="9"/>
      <c r="AX686" s="9"/>
      <c r="AY686" s="9"/>
      <c r="AZ686" s="9"/>
      <c r="BA686" s="9"/>
      <c r="BB686" s="9"/>
      <c r="BC686" s="9"/>
      <c r="BD686" s="9"/>
      <c r="BE686" s="9"/>
      <c r="BF686" s="9"/>
      <c r="BG686" s="9"/>
      <c r="BH686" s="9"/>
      <c r="BI686" s="9"/>
      <c r="BJ686" s="9"/>
      <c r="BK686" s="9"/>
      <c r="BL686" s="9"/>
      <c r="BM686" s="9"/>
      <c r="BN686" s="9"/>
      <c r="BO686" s="9"/>
      <c r="BP686" s="9"/>
      <c r="BQ686" s="9"/>
      <c r="BR686" s="9"/>
      <c r="BS686" s="9"/>
      <c r="BT686" s="9"/>
      <c r="BU686" s="9"/>
      <c r="BV686" s="9"/>
      <c r="BW686" s="9"/>
      <c r="BX686" s="9"/>
      <c r="BY686" s="9"/>
      <c r="BZ686" s="9"/>
      <c r="CA686" s="9"/>
      <c r="CB686" s="9"/>
      <c r="CC686" s="9"/>
      <c r="CD686" s="9"/>
      <c r="CE686" s="9"/>
      <c r="CF686" s="9"/>
      <c r="CG686" s="9"/>
      <c r="CH686" s="9"/>
      <c r="CI686" s="9"/>
      <c r="CJ686" s="9"/>
      <c r="CK686" s="9"/>
      <c r="CL686" s="9"/>
      <c r="CM686" s="9"/>
    </row>
    <row r="687" spans="6:91">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c r="AI687" s="9"/>
      <c r="AJ687" s="9"/>
      <c r="AK687" s="9"/>
      <c r="AL687" s="9"/>
      <c r="AM687" s="9"/>
      <c r="AN687" s="9"/>
      <c r="AO687" s="9"/>
      <c r="AP687" s="9"/>
      <c r="AQ687" s="9"/>
      <c r="AR687" s="9"/>
      <c r="AS687" s="9"/>
      <c r="AT687" s="9"/>
      <c r="AU687" s="9"/>
      <c r="AV687" s="9"/>
      <c r="AW687" s="9"/>
      <c r="AX687" s="9"/>
      <c r="AY687" s="9"/>
      <c r="AZ687" s="9"/>
      <c r="BA687" s="9"/>
      <c r="BB687" s="9"/>
      <c r="BC687" s="9"/>
      <c r="BD687" s="9"/>
      <c r="BE687" s="9"/>
      <c r="BF687" s="9"/>
      <c r="BG687" s="9"/>
      <c r="BH687" s="9"/>
      <c r="BI687" s="9"/>
      <c r="BJ687" s="9"/>
      <c r="BK687" s="9"/>
      <c r="BL687" s="9"/>
      <c r="BM687" s="9"/>
      <c r="BN687" s="9"/>
      <c r="BO687" s="9"/>
      <c r="BP687" s="9"/>
      <c r="BQ687" s="9"/>
      <c r="BR687" s="9"/>
      <c r="BS687" s="9"/>
      <c r="BT687" s="9"/>
      <c r="BU687" s="9"/>
      <c r="BV687" s="9"/>
      <c r="BW687" s="9"/>
      <c r="BX687" s="9"/>
      <c r="BY687" s="9"/>
      <c r="BZ687" s="9"/>
      <c r="CA687" s="9"/>
      <c r="CB687" s="9"/>
      <c r="CC687" s="9"/>
      <c r="CD687" s="9"/>
      <c r="CE687" s="9"/>
      <c r="CF687" s="9"/>
      <c r="CG687" s="9"/>
      <c r="CH687" s="9"/>
      <c r="CI687" s="9"/>
      <c r="CJ687" s="9"/>
      <c r="CK687" s="9"/>
      <c r="CL687" s="9"/>
      <c r="CM687" s="9"/>
    </row>
    <row r="688" spans="6:91">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c r="AI688" s="9"/>
      <c r="AJ688" s="9"/>
      <c r="AK688" s="9"/>
      <c r="AL688" s="9"/>
      <c r="AM688" s="9"/>
      <c r="AN688" s="9"/>
      <c r="AO688" s="9"/>
      <c r="AP688" s="9"/>
      <c r="AQ688" s="9"/>
      <c r="AR688" s="9"/>
      <c r="AS688" s="9"/>
      <c r="AT688" s="9"/>
      <c r="AU688" s="9"/>
      <c r="AV688" s="9"/>
      <c r="AW688" s="9"/>
      <c r="AX688" s="9"/>
      <c r="AY688" s="9"/>
      <c r="AZ688" s="9"/>
      <c r="BA688" s="9"/>
      <c r="BB688" s="9"/>
      <c r="BC688" s="9"/>
      <c r="BD688" s="9"/>
      <c r="BE688" s="9"/>
      <c r="BF688" s="9"/>
      <c r="BG688" s="9"/>
      <c r="BH688" s="9"/>
      <c r="BI688" s="9"/>
      <c r="BJ688" s="9"/>
      <c r="BK688" s="9"/>
      <c r="BL688" s="9"/>
      <c r="BM688" s="9"/>
      <c r="BN688" s="9"/>
      <c r="BO688" s="9"/>
      <c r="BP688" s="9"/>
      <c r="BQ688" s="9"/>
      <c r="BR688" s="9"/>
      <c r="BS688" s="9"/>
      <c r="BT688" s="9"/>
      <c r="BU688" s="9"/>
      <c r="BV688" s="9"/>
      <c r="BW688" s="9"/>
      <c r="BX688" s="9"/>
      <c r="BY688" s="9"/>
      <c r="BZ688" s="9"/>
      <c r="CA688" s="9"/>
      <c r="CB688" s="9"/>
      <c r="CC688" s="9"/>
      <c r="CD688" s="9"/>
      <c r="CE688" s="9"/>
      <c r="CF688" s="9"/>
      <c r="CG688" s="9"/>
      <c r="CH688" s="9"/>
      <c r="CI688" s="9"/>
      <c r="CJ688" s="9"/>
      <c r="CK688" s="9"/>
      <c r="CL688" s="9"/>
      <c r="CM688" s="9"/>
    </row>
    <row r="689" spans="6:91">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c r="AI689" s="9"/>
      <c r="AJ689" s="9"/>
      <c r="AK689" s="9"/>
      <c r="AL689" s="9"/>
      <c r="AM689" s="9"/>
      <c r="AN689" s="9"/>
      <c r="AO689" s="9"/>
      <c r="AP689" s="9"/>
      <c r="AQ689" s="9"/>
      <c r="AR689" s="9"/>
      <c r="AS689" s="9"/>
      <c r="AT689" s="9"/>
      <c r="AU689" s="9"/>
      <c r="AV689" s="9"/>
      <c r="AW689" s="9"/>
      <c r="AX689" s="9"/>
      <c r="AY689" s="9"/>
      <c r="AZ689" s="9"/>
      <c r="BA689" s="9"/>
      <c r="BB689" s="9"/>
      <c r="BC689" s="9"/>
      <c r="BD689" s="9"/>
      <c r="BE689" s="9"/>
      <c r="BF689" s="9"/>
      <c r="BG689" s="9"/>
      <c r="BH689" s="9"/>
      <c r="BI689" s="9"/>
      <c r="BJ689" s="9"/>
      <c r="BK689" s="9"/>
      <c r="BL689" s="9"/>
      <c r="BM689" s="9"/>
      <c r="BN689" s="9"/>
      <c r="BO689" s="9"/>
      <c r="BP689" s="9"/>
      <c r="BQ689" s="9"/>
      <c r="BR689" s="9"/>
      <c r="BS689" s="9"/>
      <c r="BT689" s="9"/>
      <c r="BU689" s="9"/>
      <c r="BV689" s="9"/>
      <c r="BW689" s="9"/>
      <c r="BX689" s="9"/>
      <c r="BY689" s="9"/>
      <c r="BZ689" s="9"/>
      <c r="CA689" s="9"/>
      <c r="CB689" s="9"/>
      <c r="CC689" s="9"/>
      <c r="CD689" s="9"/>
      <c r="CE689" s="9"/>
      <c r="CF689" s="9"/>
      <c r="CG689" s="9"/>
      <c r="CH689" s="9"/>
      <c r="CI689" s="9"/>
      <c r="CJ689" s="9"/>
      <c r="CK689" s="9"/>
      <c r="CL689" s="9"/>
      <c r="CM689" s="9"/>
    </row>
    <row r="690" spans="6:91">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c r="AI690" s="9"/>
      <c r="AJ690" s="9"/>
      <c r="AK690" s="9"/>
      <c r="AL690" s="9"/>
      <c r="AM690" s="9"/>
      <c r="AN690" s="9"/>
      <c r="AO690" s="9"/>
      <c r="AP690" s="9"/>
      <c r="AQ690" s="9"/>
      <c r="AR690" s="9"/>
      <c r="AS690" s="9"/>
      <c r="AT690" s="9"/>
      <c r="AU690" s="9"/>
      <c r="AV690" s="9"/>
      <c r="AW690" s="9"/>
      <c r="AX690" s="9"/>
      <c r="AY690" s="9"/>
      <c r="AZ690" s="9"/>
      <c r="BA690" s="9"/>
      <c r="BB690" s="9"/>
      <c r="BC690" s="9"/>
      <c r="BD690" s="9"/>
      <c r="BE690" s="9"/>
      <c r="BF690" s="9"/>
      <c r="BG690" s="9"/>
      <c r="BH690" s="9"/>
      <c r="BI690" s="9"/>
      <c r="BJ690" s="9"/>
      <c r="BK690" s="9"/>
      <c r="BL690" s="9"/>
      <c r="BM690" s="9"/>
      <c r="BN690" s="9"/>
      <c r="BO690" s="9"/>
      <c r="BP690" s="9"/>
      <c r="BQ690" s="9"/>
      <c r="BR690" s="9"/>
      <c r="BS690" s="9"/>
      <c r="BT690" s="9"/>
      <c r="BU690" s="9"/>
      <c r="BV690" s="9"/>
      <c r="BW690" s="9"/>
      <c r="BX690" s="9"/>
      <c r="BY690" s="9"/>
      <c r="BZ690" s="9"/>
      <c r="CA690" s="9"/>
      <c r="CB690" s="9"/>
      <c r="CC690" s="9"/>
      <c r="CD690" s="9"/>
      <c r="CE690" s="9"/>
      <c r="CF690" s="9"/>
      <c r="CG690" s="9"/>
      <c r="CH690" s="9"/>
      <c r="CI690" s="9"/>
      <c r="CJ690" s="9"/>
      <c r="CK690" s="9"/>
      <c r="CL690" s="9"/>
      <c r="CM690" s="9"/>
    </row>
    <row r="691" spans="6:91">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c r="AI691" s="9"/>
      <c r="AJ691" s="9"/>
      <c r="AK691" s="9"/>
      <c r="AL691" s="9"/>
      <c r="AM691" s="9"/>
      <c r="AN691" s="9"/>
      <c r="AO691" s="9"/>
      <c r="AP691" s="9"/>
      <c r="AQ691" s="9"/>
      <c r="AR691" s="9"/>
      <c r="AS691" s="9"/>
      <c r="AT691" s="9"/>
      <c r="AU691" s="9"/>
      <c r="AV691" s="9"/>
      <c r="AW691" s="9"/>
      <c r="AX691" s="9"/>
      <c r="AY691" s="9"/>
      <c r="AZ691" s="9"/>
      <c r="BA691" s="9"/>
      <c r="BB691" s="9"/>
      <c r="BC691" s="9"/>
      <c r="BD691" s="9"/>
      <c r="BE691" s="9"/>
      <c r="BF691" s="9"/>
      <c r="BG691" s="9"/>
      <c r="BH691" s="9"/>
      <c r="BI691" s="9"/>
      <c r="BJ691" s="9"/>
      <c r="BK691" s="9"/>
      <c r="BL691" s="9"/>
      <c r="BM691" s="9"/>
      <c r="BN691" s="9"/>
      <c r="BO691" s="9"/>
      <c r="BP691" s="9"/>
      <c r="BQ691" s="9"/>
      <c r="BR691" s="9"/>
      <c r="BS691" s="9"/>
      <c r="BT691" s="9"/>
      <c r="BU691" s="9"/>
      <c r="BV691" s="9"/>
      <c r="BW691" s="9"/>
      <c r="BX691" s="9"/>
      <c r="BY691" s="9"/>
      <c r="BZ691" s="9"/>
      <c r="CA691" s="9"/>
      <c r="CB691" s="9"/>
      <c r="CC691" s="9"/>
      <c r="CD691" s="9"/>
      <c r="CE691" s="9"/>
      <c r="CF691" s="9"/>
      <c r="CG691" s="9"/>
      <c r="CH691" s="9"/>
      <c r="CI691" s="9"/>
      <c r="CJ691" s="9"/>
      <c r="CK691" s="9"/>
      <c r="CL691" s="9"/>
      <c r="CM691" s="9"/>
    </row>
    <row r="692" spans="6:91">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c r="AI692" s="9"/>
      <c r="AJ692" s="9"/>
      <c r="AK692" s="9"/>
      <c r="AL692" s="9"/>
      <c r="AM692" s="9"/>
      <c r="AN692" s="9"/>
      <c r="AO692" s="9"/>
      <c r="AP692" s="9"/>
      <c r="AQ692" s="9"/>
      <c r="AR692" s="9"/>
      <c r="AS692" s="9"/>
      <c r="AT692" s="9"/>
      <c r="AU692" s="9"/>
      <c r="AV692" s="9"/>
      <c r="AW692" s="9"/>
      <c r="AX692" s="9"/>
      <c r="AY692" s="9"/>
      <c r="AZ692" s="9"/>
      <c r="BA692" s="9"/>
      <c r="BB692" s="9"/>
      <c r="BC692" s="9"/>
      <c r="BD692" s="9"/>
      <c r="BE692" s="9"/>
      <c r="BF692" s="9"/>
      <c r="BG692" s="9"/>
      <c r="BH692" s="9"/>
      <c r="BI692" s="9"/>
      <c r="BJ692" s="9"/>
      <c r="BK692" s="9"/>
      <c r="BL692" s="9"/>
      <c r="BM692" s="9"/>
      <c r="BN692" s="9"/>
      <c r="BO692" s="9"/>
      <c r="BP692" s="9"/>
      <c r="BQ692" s="9"/>
      <c r="BR692" s="9"/>
      <c r="BS692" s="9"/>
      <c r="BT692" s="9"/>
      <c r="BU692" s="9"/>
      <c r="BV692" s="9"/>
      <c r="BW692" s="9"/>
      <c r="BX692" s="9"/>
      <c r="BY692" s="9"/>
      <c r="BZ692" s="9"/>
      <c r="CA692" s="9"/>
      <c r="CB692" s="9"/>
      <c r="CC692" s="9"/>
      <c r="CD692" s="9"/>
      <c r="CE692" s="9"/>
      <c r="CF692" s="9"/>
      <c r="CG692" s="9"/>
      <c r="CH692" s="9"/>
      <c r="CI692" s="9"/>
      <c r="CJ692" s="9"/>
      <c r="CK692" s="9"/>
      <c r="CL692" s="9"/>
      <c r="CM692" s="9"/>
    </row>
    <row r="693" spans="6:91">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c r="AI693" s="9"/>
      <c r="AJ693" s="9"/>
      <c r="AK693" s="9"/>
      <c r="AL693" s="9"/>
      <c r="AM693" s="9"/>
      <c r="AN693" s="9"/>
      <c r="AO693" s="9"/>
      <c r="AP693" s="9"/>
      <c r="AQ693" s="9"/>
      <c r="AR693" s="9"/>
      <c r="AS693" s="9"/>
      <c r="AT693" s="9"/>
      <c r="AU693" s="9"/>
      <c r="AV693" s="9"/>
      <c r="AW693" s="9"/>
      <c r="AX693" s="9"/>
      <c r="AY693" s="9"/>
      <c r="AZ693" s="9"/>
      <c r="BA693" s="9"/>
      <c r="BB693" s="9"/>
      <c r="BC693" s="9"/>
      <c r="BD693" s="9"/>
      <c r="BE693" s="9"/>
      <c r="BF693" s="9"/>
      <c r="BG693" s="9"/>
      <c r="BH693" s="9"/>
      <c r="BI693" s="9"/>
      <c r="BJ693" s="9"/>
      <c r="BK693" s="9"/>
      <c r="BL693" s="9"/>
      <c r="BM693" s="9"/>
      <c r="BN693" s="9"/>
      <c r="BO693" s="9"/>
      <c r="BP693" s="9"/>
      <c r="BQ693" s="9"/>
      <c r="BR693" s="9"/>
      <c r="BS693" s="9"/>
      <c r="BT693" s="9"/>
      <c r="BU693" s="9"/>
      <c r="BV693" s="9"/>
      <c r="BW693" s="9"/>
      <c r="BX693" s="9"/>
      <c r="BY693" s="9"/>
      <c r="BZ693" s="9"/>
      <c r="CA693" s="9"/>
      <c r="CB693" s="9"/>
      <c r="CC693" s="9"/>
      <c r="CD693" s="9"/>
      <c r="CE693" s="9"/>
      <c r="CF693" s="9"/>
      <c r="CG693" s="9"/>
      <c r="CH693" s="9"/>
      <c r="CI693" s="9"/>
      <c r="CJ693" s="9"/>
      <c r="CK693" s="9"/>
      <c r="CL693" s="9"/>
      <c r="CM693" s="9"/>
    </row>
    <row r="694" spans="6:91">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c r="AI694" s="9"/>
      <c r="AJ694" s="9"/>
      <c r="AK694" s="9"/>
      <c r="AL694" s="9"/>
      <c r="AM694" s="9"/>
      <c r="AN694" s="9"/>
      <c r="AO694" s="9"/>
      <c r="AP694" s="9"/>
      <c r="AQ694" s="9"/>
      <c r="AR694" s="9"/>
      <c r="AS694" s="9"/>
      <c r="AT694" s="9"/>
      <c r="AU694" s="9"/>
      <c r="AV694" s="9"/>
      <c r="AW694" s="9"/>
      <c r="AX694" s="9"/>
      <c r="AY694" s="9"/>
      <c r="AZ694" s="9"/>
      <c r="BA694" s="9"/>
      <c r="BB694" s="9"/>
      <c r="BC694" s="9"/>
      <c r="BD694" s="9"/>
      <c r="BE694" s="9"/>
      <c r="BF694" s="9"/>
      <c r="BG694" s="9"/>
      <c r="BH694" s="9"/>
      <c r="BI694" s="9"/>
      <c r="BJ694" s="9"/>
      <c r="BK694" s="9"/>
      <c r="BL694" s="9"/>
      <c r="BM694" s="9"/>
      <c r="BN694" s="9"/>
      <c r="BO694" s="9"/>
      <c r="BP694" s="9"/>
      <c r="BQ694" s="9"/>
      <c r="BR694" s="9"/>
      <c r="BS694" s="9"/>
      <c r="BT694" s="9"/>
      <c r="BU694" s="9"/>
      <c r="BV694" s="9"/>
      <c r="BW694" s="9"/>
      <c r="BX694" s="9"/>
      <c r="BY694" s="9"/>
      <c r="BZ694" s="9"/>
      <c r="CA694" s="9"/>
      <c r="CB694" s="9"/>
      <c r="CC694" s="9"/>
      <c r="CD694" s="9"/>
      <c r="CE694" s="9"/>
      <c r="CF694" s="9"/>
      <c r="CG694" s="9"/>
      <c r="CH694" s="9"/>
      <c r="CI694" s="9"/>
      <c r="CJ694" s="9"/>
      <c r="CK694" s="9"/>
      <c r="CL694" s="9"/>
      <c r="CM694" s="9"/>
    </row>
    <row r="695" spans="6:91">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c r="AI695" s="9"/>
      <c r="AJ695" s="9"/>
      <c r="AK695" s="9"/>
      <c r="AL695" s="9"/>
      <c r="AM695" s="9"/>
      <c r="AN695" s="9"/>
      <c r="AO695" s="9"/>
      <c r="AP695" s="9"/>
      <c r="AQ695" s="9"/>
      <c r="AR695" s="9"/>
      <c r="AS695" s="9"/>
      <c r="AT695" s="9"/>
      <c r="AU695" s="9"/>
      <c r="AV695" s="9"/>
      <c r="AW695" s="9"/>
      <c r="AX695" s="9"/>
      <c r="AY695" s="9"/>
      <c r="AZ695" s="9"/>
      <c r="BA695" s="9"/>
      <c r="BB695" s="9"/>
      <c r="BC695" s="9"/>
      <c r="BD695" s="9"/>
      <c r="BE695" s="9"/>
      <c r="BF695" s="9"/>
      <c r="BG695" s="9"/>
      <c r="BH695" s="9"/>
      <c r="BI695" s="9"/>
      <c r="BJ695" s="9"/>
      <c r="BK695" s="9"/>
      <c r="BL695" s="9"/>
      <c r="BM695" s="9"/>
      <c r="BN695" s="9"/>
      <c r="BO695" s="9"/>
      <c r="BP695" s="9"/>
      <c r="BQ695" s="9"/>
      <c r="BR695" s="9"/>
      <c r="BS695" s="9"/>
      <c r="BT695" s="9"/>
      <c r="BU695" s="9"/>
      <c r="BV695" s="9"/>
      <c r="BW695" s="9"/>
      <c r="BX695" s="9"/>
      <c r="BY695" s="9"/>
      <c r="BZ695" s="9"/>
      <c r="CA695" s="9"/>
      <c r="CB695" s="9"/>
      <c r="CC695" s="9"/>
      <c r="CD695" s="9"/>
      <c r="CE695" s="9"/>
      <c r="CF695" s="9"/>
      <c r="CG695" s="9"/>
      <c r="CH695" s="9"/>
      <c r="CI695" s="9"/>
      <c r="CJ695" s="9"/>
      <c r="CK695" s="9"/>
      <c r="CL695" s="9"/>
      <c r="CM695" s="9"/>
    </row>
    <row r="696" spans="6:91">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c r="AI696" s="9"/>
      <c r="AJ696" s="9"/>
      <c r="AK696" s="9"/>
      <c r="AL696" s="9"/>
      <c r="AM696" s="9"/>
      <c r="AN696" s="9"/>
      <c r="AO696" s="9"/>
      <c r="AP696" s="9"/>
      <c r="AQ696" s="9"/>
      <c r="AR696" s="9"/>
      <c r="AS696" s="9"/>
      <c r="AT696" s="9"/>
      <c r="AU696" s="9"/>
      <c r="AV696" s="9"/>
      <c r="AW696" s="9"/>
      <c r="AX696" s="9"/>
      <c r="AY696" s="9"/>
      <c r="AZ696" s="9"/>
      <c r="BA696" s="9"/>
      <c r="BB696" s="9"/>
      <c r="BC696" s="9"/>
      <c r="BD696" s="9"/>
      <c r="BE696" s="9"/>
      <c r="BF696" s="9"/>
      <c r="BG696" s="9"/>
      <c r="BH696" s="9"/>
      <c r="BI696" s="9"/>
      <c r="BJ696" s="9"/>
      <c r="BK696" s="9"/>
      <c r="BL696" s="9"/>
      <c r="BM696" s="9"/>
      <c r="BN696" s="9"/>
      <c r="BO696" s="9"/>
      <c r="BP696" s="9"/>
      <c r="BQ696" s="9"/>
      <c r="BR696" s="9"/>
      <c r="BS696" s="9"/>
      <c r="BT696" s="9"/>
      <c r="BU696" s="9"/>
      <c r="BV696" s="9"/>
      <c r="BW696" s="9"/>
      <c r="BX696" s="9"/>
      <c r="BY696" s="9"/>
      <c r="BZ696" s="9"/>
      <c r="CA696" s="9"/>
      <c r="CB696" s="9"/>
      <c r="CC696" s="9"/>
      <c r="CD696" s="9"/>
      <c r="CE696" s="9"/>
      <c r="CF696" s="9"/>
      <c r="CG696" s="9"/>
      <c r="CH696" s="9"/>
      <c r="CI696" s="9"/>
      <c r="CJ696" s="9"/>
      <c r="CK696" s="9"/>
      <c r="CL696" s="9"/>
      <c r="CM696" s="9"/>
    </row>
    <row r="697" spans="6:91">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c r="AI697" s="9"/>
      <c r="AJ697" s="9"/>
      <c r="AK697" s="9"/>
      <c r="AL697" s="9"/>
      <c r="AM697" s="9"/>
      <c r="AN697" s="9"/>
      <c r="AO697" s="9"/>
      <c r="AP697" s="9"/>
      <c r="AQ697" s="9"/>
      <c r="AR697" s="9"/>
      <c r="AS697" s="9"/>
      <c r="AT697" s="9"/>
      <c r="AU697" s="9"/>
      <c r="AV697" s="9"/>
      <c r="AW697" s="9"/>
      <c r="AX697" s="9"/>
      <c r="AY697" s="9"/>
      <c r="AZ697" s="9"/>
      <c r="BA697" s="9"/>
      <c r="BB697" s="9"/>
      <c r="BC697" s="9"/>
      <c r="BD697" s="9"/>
      <c r="BE697" s="9"/>
      <c r="BF697" s="9"/>
      <c r="BG697" s="9"/>
      <c r="BH697" s="9"/>
      <c r="BI697" s="9"/>
      <c r="BJ697" s="9"/>
      <c r="BK697" s="9"/>
      <c r="BL697" s="9"/>
      <c r="BM697" s="9"/>
      <c r="BN697" s="9"/>
      <c r="BO697" s="9"/>
      <c r="BP697" s="9"/>
      <c r="BQ697" s="9"/>
      <c r="BR697" s="9"/>
      <c r="BS697" s="9"/>
      <c r="BT697" s="9"/>
      <c r="BU697" s="9"/>
      <c r="BV697" s="9"/>
      <c r="BW697" s="9"/>
      <c r="BX697" s="9"/>
      <c r="BY697" s="9"/>
      <c r="BZ697" s="9"/>
      <c r="CA697" s="9"/>
      <c r="CB697" s="9"/>
      <c r="CC697" s="9"/>
      <c r="CD697" s="9"/>
      <c r="CE697" s="9"/>
      <c r="CF697" s="9"/>
      <c r="CG697" s="9"/>
      <c r="CH697" s="9"/>
      <c r="CI697" s="9"/>
      <c r="CJ697" s="9"/>
      <c r="CK697" s="9"/>
      <c r="CL697" s="9"/>
      <c r="CM697" s="9"/>
    </row>
    <row r="698" spans="6:91">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c r="AI698" s="9"/>
      <c r="AJ698" s="9"/>
      <c r="AK698" s="9"/>
      <c r="AL698" s="9"/>
      <c r="AM698" s="9"/>
      <c r="AN698" s="9"/>
      <c r="AO698" s="9"/>
      <c r="AP698" s="9"/>
      <c r="AQ698" s="9"/>
      <c r="AR698" s="9"/>
      <c r="AS698" s="9"/>
      <c r="AT698" s="9"/>
      <c r="AU698" s="9"/>
      <c r="AV698" s="9"/>
      <c r="AW698" s="9"/>
      <c r="AX698" s="9"/>
      <c r="AY698" s="9"/>
      <c r="AZ698" s="9"/>
      <c r="BA698" s="9"/>
      <c r="BB698" s="9"/>
      <c r="BC698" s="9"/>
      <c r="BD698" s="9"/>
      <c r="BE698" s="9"/>
      <c r="BF698" s="9"/>
      <c r="BG698" s="9"/>
      <c r="BH698" s="9"/>
      <c r="BI698" s="9"/>
      <c r="BJ698" s="9"/>
      <c r="BK698" s="9"/>
      <c r="BL698" s="9"/>
      <c r="BM698" s="9"/>
      <c r="BN698" s="9"/>
      <c r="BO698" s="9"/>
      <c r="BP698" s="9"/>
      <c r="BQ698" s="9"/>
      <c r="BR698" s="9"/>
      <c r="BS698" s="9"/>
      <c r="BT698" s="9"/>
      <c r="BU698" s="9"/>
      <c r="BV698" s="9"/>
      <c r="BW698" s="9"/>
      <c r="BX698" s="9"/>
      <c r="BY698" s="9"/>
      <c r="BZ698" s="9"/>
      <c r="CA698" s="9"/>
      <c r="CB698" s="9"/>
      <c r="CC698" s="9"/>
      <c r="CD698" s="9"/>
      <c r="CE698" s="9"/>
      <c r="CF698" s="9"/>
      <c r="CG698" s="9"/>
      <c r="CH698" s="9"/>
      <c r="CI698" s="9"/>
      <c r="CJ698" s="9"/>
      <c r="CK698" s="9"/>
      <c r="CL698" s="9"/>
      <c r="CM698" s="9"/>
    </row>
    <row r="699" spans="6:91">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c r="AI699" s="9"/>
      <c r="AJ699" s="9"/>
      <c r="AK699" s="9"/>
      <c r="AL699" s="9"/>
      <c r="AM699" s="9"/>
      <c r="AN699" s="9"/>
      <c r="AO699" s="9"/>
      <c r="AP699" s="9"/>
      <c r="AQ699" s="9"/>
      <c r="AR699" s="9"/>
      <c r="AS699" s="9"/>
      <c r="AT699" s="9"/>
      <c r="AU699" s="9"/>
      <c r="AV699" s="9"/>
      <c r="AW699" s="9"/>
      <c r="AX699" s="9"/>
      <c r="AY699" s="9"/>
      <c r="AZ699" s="9"/>
      <c r="BA699" s="9"/>
      <c r="BB699" s="9"/>
      <c r="BC699" s="9"/>
      <c r="BD699" s="9"/>
      <c r="BE699" s="9"/>
      <c r="BF699" s="9"/>
      <c r="BG699" s="9"/>
      <c r="BH699" s="9"/>
      <c r="BI699" s="9"/>
      <c r="BJ699" s="9"/>
      <c r="BK699" s="9"/>
      <c r="BL699" s="9"/>
      <c r="BM699" s="9"/>
      <c r="BN699" s="9"/>
      <c r="BO699" s="9"/>
      <c r="BP699" s="9"/>
      <c r="BQ699" s="9"/>
      <c r="BR699" s="9"/>
      <c r="BS699" s="9"/>
      <c r="BT699" s="9"/>
      <c r="BU699" s="9"/>
      <c r="BV699" s="9"/>
      <c r="BW699" s="9"/>
      <c r="BX699" s="9"/>
      <c r="BY699" s="9"/>
      <c r="BZ699" s="9"/>
      <c r="CA699" s="9"/>
      <c r="CB699" s="9"/>
      <c r="CC699" s="9"/>
      <c r="CD699" s="9"/>
      <c r="CE699" s="9"/>
      <c r="CF699" s="9"/>
      <c r="CG699" s="9"/>
      <c r="CH699" s="9"/>
      <c r="CI699" s="9"/>
      <c r="CJ699" s="9"/>
      <c r="CK699" s="9"/>
      <c r="CL699" s="9"/>
      <c r="CM699" s="9"/>
    </row>
    <row r="700" spans="6:91">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c r="AI700" s="9"/>
      <c r="AJ700" s="9"/>
      <c r="AK700" s="9"/>
      <c r="AL700" s="9"/>
      <c r="AM700" s="9"/>
      <c r="AN700" s="9"/>
      <c r="AO700" s="9"/>
      <c r="AP700" s="9"/>
      <c r="AQ700" s="9"/>
      <c r="AR700" s="9"/>
      <c r="AS700" s="9"/>
      <c r="AT700" s="9"/>
      <c r="AU700" s="9"/>
      <c r="AV700" s="9"/>
      <c r="AW700" s="9"/>
      <c r="AX700" s="9"/>
      <c r="AY700" s="9"/>
      <c r="AZ700" s="9"/>
      <c r="BA700" s="9"/>
      <c r="BB700" s="9"/>
      <c r="BC700" s="9"/>
      <c r="BD700" s="9"/>
      <c r="BE700" s="9"/>
      <c r="BF700" s="9"/>
      <c r="BG700" s="9"/>
      <c r="BH700" s="9"/>
      <c r="BI700" s="9"/>
      <c r="BJ700" s="9"/>
      <c r="BK700" s="9"/>
      <c r="BL700" s="9"/>
      <c r="BM700" s="9"/>
      <c r="BN700" s="9"/>
      <c r="BO700" s="9"/>
      <c r="BP700" s="9"/>
      <c r="BQ700" s="9"/>
      <c r="BR700" s="9"/>
      <c r="BS700" s="9"/>
      <c r="BT700" s="9"/>
      <c r="BU700" s="9"/>
      <c r="BV700" s="9"/>
      <c r="BW700" s="9"/>
      <c r="BX700" s="9"/>
      <c r="BY700" s="9"/>
      <c r="BZ700" s="9"/>
      <c r="CA700" s="9"/>
      <c r="CB700" s="9"/>
      <c r="CC700" s="9"/>
      <c r="CD700" s="9"/>
      <c r="CE700" s="9"/>
      <c r="CF700" s="9"/>
      <c r="CG700" s="9"/>
      <c r="CH700" s="9"/>
      <c r="CI700" s="9"/>
      <c r="CJ700" s="9"/>
      <c r="CK700" s="9"/>
      <c r="CL700" s="9"/>
      <c r="CM700" s="9"/>
    </row>
    <row r="701" spans="6:91">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c r="AI701" s="9"/>
      <c r="AJ701" s="9"/>
      <c r="AK701" s="9"/>
      <c r="AL701" s="9"/>
      <c r="AM701" s="9"/>
      <c r="AN701" s="9"/>
      <c r="AO701" s="9"/>
      <c r="AP701" s="9"/>
      <c r="AQ701" s="9"/>
      <c r="AR701" s="9"/>
      <c r="AS701" s="9"/>
      <c r="AT701" s="9"/>
      <c r="AU701" s="9"/>
      <c r="AV701" s="9"/>
      <c r="AW701" s="9"/>
      <c r="AX701" s="9"/>
      <c r="AY701" s="9"/>
      <c r="AZ701" s="9"/>
      <c r="BA701" s="9"/>
      <c r="BB701" s="9"/>
      <c r="BC701" s="9"/>
      <c r="BD701" s="9"/>
      <c r="BE701" s="9"/>
      <c r="BF701" s="9"/>
      <c r="BG701" s="9"/>
      <c r="BH701" s="9"/>
      <c r="BI701" s="9"/>
      <c r="BJ701" s="9"/>
      <c r="BK701" s="9"/>
      <c r="BL701" s="9"/>
      <c r="BM701" s="9"/>
      <c r="BN701" s="9"/>
      <c r="BO701" s="9"/>
      <c r="BP701" s="9"/>
      <c r="BQ701" s="9"/>
      <c r="BR701" s="9"/>
      <c r="BS701" s="9"/>
      <c r="BT701" s="9"/>
      <c r="BU701" s="9"/>
      <c r="BV701" s="9"/>
      <c r="BW701" s="9"/>
      <c r="BX701" s="9"/>
      <c r="BY701" s="9"/>
      <c r="BZ701" s="9"/>
      <c r="CA701" s="9"/>
      <c r="CB701" s="9"/>
      <c r="CC701" s="9"/>
      <c r="CD701" s="9"/>
      <c r="CE701" s="9"/>
      <c r="CF701" s="9"/>
      <c r="CG701" s="9"/>
      <c r="CH701" s="9"/>
      <c r="CI701" s="9"/>
      <c r="CJ701" s="9"/>
      <c r="CK701" s="9"/>
      <c r="CL701" s="9"/>
      <c r="CM701" s="9"/>
    </row>
    <row r="702" spans="6:91">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c r="AI702" s="9"/>
      <c r="AJ702" s="9"/>
      <c r="AK702" s="9"/>
      <c r="AL702" s="9"/>
      <c r="AM702" s="9"/>
      <c r="AN702" s="9"/>
      <c r="AO702" s="9"/>
      <c r="AP702" s="9"/>
      <c r="AQ702" s="9"/>
      <c r="AR702" s="9"/>
      <c r="AS702" s="9"/>
      <c r="AT702" s="9"/>
      <c r="AU702" s="9"/>
      <c r="AV702" s="9"/>
      <c r="AW702" s="9"/>
      <c r="AX702" s="9"/>
      <c r="AY702" s="9"/>
      <c r="AZ702" s="9"/>
      <c r="BA702" s="9"/>
      <c r="BB702" s="9"/>
      <c r="BC702" s="9"/>
      <c r="BD702" s="9"/>
      <c r="BE702" s="9"/>
      <c r="BF702" s="9"/>
      <c r="BG702" s="9"/>
      <c r="BH702" s="9"/>
      <c r="BI702" s="9"/>
      <c r="BJ702" s="9"/>
      <c r="BK702" s="9"/>
      <c r="BL702" s="9"/>
      <c r="BM702" s="9"/>
      <c r="BN702" s="9"/>
      <c r="BO702" s="9"/>
      <c r="BP702" s="9"/>
      <c r="BQ702" s="9"/>
      <c r="BR702" s="9"/>
      <c r="BS702" s="9"/>
      <c r="BT702" s="9"/>
      <c r="BU702" s="9"/>
      <c r="BV702" s="9"/>
      <c r="BW702" s="9"/>
      <c r="BX702" s="9"/>
      <c r="BY702" s="9"/>
      <c r="BZ702" s="9"/>
      <c r="CA702" s="9"/>
      <c r="CB702" s="9"/>
      <c r="CC702" s="9"/>
      <c r="CD702" s="9"/>
      <c r="CE702" s="9"/>
      <c r="CF702" s="9"/>
      <c r="CG702" s="9"/>
      <c r="CH702" s="9"/>
      <c r="CI702" s="9"/>
      <c r="CJ702" s="9"/>
      <c r="CK702" s="9"/>
      <c r="CL702" s="9"/>
      <c r="CM702" s="9"/>
    </row>
    <row r="703" spans="6:91">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c r="AI703" s="9"/>
      <c r="AJ703" s="9"/>
      <c r="AK703" s="9"/>
      <c r="AL703" s="9"/>
      <c r="AM703" s="9"/>
      <c r="AN703" s="9"/>
      <c r="AO703" s="9"/>
      <c r="AP703" s="9"/>
      <c r="AQ703" s="9"/>
      <c r="AR703" s="9"/>
      <c r="AS703" s="9"/>
      <c r="AT703" s="9"/>
      <c r="AU703" s="9"/>
      <c r="AV703" s="9"/>
      <c r="AW703" s="9"/>
      <c r="AX703" s="9"/>
      <c r="AY703" s="9"/>
      <c r="AZ703" s="9"/>
      <c r="BA703" s="9"/>
      <c r="BB703" s="9"/>
      <c r="BC703" s="9"/>
      <c r="BD703" s="9"/>
      <c r="BE703" s="9"/>
      <c r="BF703" s="9"/>
      <c r="BG703" s="9"/>
      <c r="BH703" s="9"/>
      <c r="BI703" s="9"/>
      <c r="BJ703" s="9"/>
      <c r="BK703" s="9"/>
      <c r="BL703" s="9"/>
      <c r="BM703" s="9"/>
      <c r="BN703" s="9"/>
      <c r="BO703" s="9"/>
      <c r="BP703" s="9"/>
      <c r="BQ703" s="9"/>
      <c r="BR703" s="9"/>
      <c r="BS703" s="9"/>
      <c r="BT703" s="9"/>
      <c r="BU703" s="9"/>
      <c r="BV703" s="9"/>
      <c r="BW703" s="9"/>
      <c r="BX703" s="9"/>
      <c r="BY703" s="9"/>
      <c r="BZ703" s="9"/>
      <c r="CA703" s="9"/>
      <c r="CB703" s="9"/>
      <c r="CC703" s="9"/>
      <c r="CD703" s="9"/>
      <c r="CE703" s="9"/>
      <c r="CF703" s="9"/>
      <c r="CG703" s="9"/>
      <c r="CH703" s="9"/>
      <c r="CI703" s="9"/>
      <c r="CJ703" s="9"/>
      <c r="CK703" s="9"/>
      <c r="CL703" s="9"/>
      <c r="CM703" s="9"/>
    </row>
    <row r="704" spans="6:91">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c r="AI704" s="9"/>
      <c r="AJ704" s="9"/>
      <c r="AK704" s="9"/>
      <c r="AL704" s="9"/>
      <c r="AM704" s="9"/>
      <c r="AN704" s="9"/>
      <c r="AO704" s="9"/>
      <c r="AP704" s="9"/>
      <c r="AQ704" s="9"/>
      <c r="AR704" s="9"/>
      <c r="AS704" s="9"/>
      <c r="AT704" s="9"/>
      <c r="AU704" s="9"/>
      <c r="AV704" s="9"/>
      <c r="AW704" s="9"/>
      <c r="AX704" s="9"/>
      <c r="AY704" s="9"/>
      <c r="AZ704" s="9"/>
      <c r="BA704" s="9"/>
      <c r="BB704" s="9"/>
      <c r="BC704" s="9"/>
      <c r="BD704" s="9"/>
      <c r="BE704" s="9"/>
      <c r="BF704" s="9"/>
      <c r="BG704" s="9"/>
      <c r="BH704" s="9"/>
      <c r="BI704" s="9"/>
      <c r="BJ704" s="9"/>
      <c r="BK704" s="9"/>
      <c r="BL704" s="9"/>
      <c r="BM704" s="9"/>
      <c r="BN704" s="9"/>
      <c r="BO704" s="9"/>
      <c r="BP704" s="9"/>
      <c r="BQ704" s="9"/>
      <c r="BR704" s="9"/>
      <c r="BS704" s="9"/>
      <c r="BT704" s="9"/>
      <c r="BU704" s="9"/>
      <c r="BV704" s="9"/>
      <c r="BW704" s="9"/>
      <c r="BX704" s="9"/>
      <c r="BY704" s="9"/>
      <c r="BZ704" s="9"/>
      <c r="CA704" s="9"/>
      <c r="CB704" s="9"/>
      <c r="CC704" s="9"/>
      <c r="CD704" s="9"/>
      <c r="CE704" s="9"/>
      <c r="CF704" s="9"/>
      <c r="CG704" s="9"/>
      <c r="CH704" s="9"/>
      <c r="CI704" s="9"/>
      <c r="CJ704" s="9"/>
      <c r="CK704" s="9"/>
      <c r="CL704" s="9"/>
      <c r="CM704" s="9"/>
    </row>
    <row r="705" spans="6:91">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c r="AI705" s="9"/>
      <c r="AJ705" s="9"/>
      <c r="AK705" s="9"/>
      <c r="AL705" s="9"/>
      <c r="AM705" s="9"/>
      <c r="AN705" s="9"/>
      <c r="AO705" s="9"/>
      <c r="AP705" s="9"/>
      <c r="AQ705" s="9"/>
      <c r="AR705" s="9"/>
      <c r="AS705" s="9"/>
      <c r="AT705" s="9"/>
      <c r="AU705" s="9"/>
      <c r="AV705" s="9"/>
      <c r="AW705" s="9"/>
      <c r="AX705" s="9"/>
      <c r="AY705" s="9"/>
      <c r="AZ705" s="9"/>
      <c r="BA705" s="9"/>
      <c r="BB705" s="9"/>
      <c r="BC705" s="9"/>
      <c r="BD705" s="9"/>
      <c r="BE705" s="9"/>
      <c r="BF705" s="9"/>
      <c r="BG705" s="9"/>
      <c r="BH705" s="9"/>
      <c r="BI705" s="9"/>
      <c r="BJ705" s="9"/>
      <c r="BK705" s="9"/>
      <c r="BL705" s="9"/>
      <c r="BM705" s="9"/>
      <c r="BN705" s="9"/>
      <c r="BO705" s="9"/>
      <c r="BP705" s="9"/>
      <c r="BQ705" s="9"/>
      <c r="BR705" s="9"/>
      <c r="BS705" s="9"/>
      <c r="BT705" s="9"/>
      <c r="BU705" s="9"/>
      <c r="BV705" s="9"/>
      <c r="BW705" s="9"/>
      <c r="BX705" s="9"/>
      <c r="BY705" s="9"/>
      <c r="BZ705" s="9"/>
      <c r="CA705" s="9"/>
      <c r="CB705" s="9"/>
      <c r="CC705" s="9"/>
      <c r="CD705" s="9"/>
      <c r="CE705" s="9"/>
      <c r="CF705" s="9"/>
      <c r="CG705" s="9"/>
      <c r="CH705" s="9"/>
      <c r="CI705" s="9"/>
      <c r="CJ705" s="9"/>
      <c r="CK705" s="9"/>
      <c r="CL705" s="9"/>
      <c r="CM705" s="9"/>
    </row>
    <row r="706" spans="6:91">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c r="AI706" s="9"/>
      <c r="AJ706" s="9"/>
      <c r="AK706" s="9"/>
      <c r="AL706" s="9"/>
      <c r="AM706" s="9"/>
      <c r="AN706" s="9"/>
      <c r="AO706" s="9"/>
      <c r="AP706" s="9"/>
      <c r="AQ706" s="9"/>
      <c r="AR706" s="9"/>
      <c r="AS706" s="9"/>
      <c r="AT706" s="9"/>
      <c r="AU706" s="9"/>
      <c r="AV706" s="9"/>
      <c r="AW706" s="9"/>
      <c r="AX706" s="9"/>
      <c r="AY706" s="9"/>
      <c r="AZ706" s="9"/>
      <c r="BA706" s="9"/>
      <c r="BB706" s="9"/>
      <c r="BC706" s="9"/>
      <c r="BD706" s="9"/>
      <c r="BE706" s="9"/>
      <c r="BF706" s="9"/>
      <c r="BG706" s="9"/>
      <c r="BH706" s="9"/>
      <c r="BI706" s="9"/>
      <c r="BJ706" s="9"/>
      <c r="BK706" s="9"/>
      <c r="BL706" s="9"/>
      <c r="BM706" s="9"/>
      <c r="BN706" s="9"/>
      <c r="BO706" s="9"/>
      <c r="BP706" s="9"/>
      <c r="BQ706" s="9"/>
      <c r="BR706" s="9"/>
      <c r="BS706" s="9"/>
      <c r="BT706" s="9"/>
      <c r="BU706" s="9"/>
      <c r="BV706" s="9"/>
      <c r="BW706" s="9"/>
      <c r="BX706" s="9"/>
      <c r="BY706" s="9"/>
      <c r="BZ706" s="9"/>
      <c r="CA706" s="9"/>
      <c r="CB706" s="9"/>
      <c r="CC706" s="9"/>
      <c r="CD706" s="9"/>
      <c r="CE706" s="9"/>
      <c r="CF706" s="9"/>
      <c r="CG706" s="9"/>
      <c r="CH706" s="9"/>
      <c r="CI706" s="9"/>
      <c r="CJ706" s="9"/>
      <c r="CK706" s="9"/>
      <c r="CL706" s="9"/>
      <c r="CM706" s="9"/>
    </row>
    <row r="707" spans="6:91">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c r="AI707" s="9"/>
      <c r="AJ707" s="9"/>
      <c r="AK707" s="9"/>
      <c r="AL707" s="9"/>
      <c r="AM707" s="9"/>
      <c r="AN707" s="9"/>
      <c r="AO707" s="9"/>
      <c r="AP707" s="9"/>
      <c r="AQ707" s="9"/>
      <c r="AR707" s="9"/>
      <c r="AS707" s="9"/>
      <c r="AT707" s="9"/>
      <c r="AU707" s="9"/>
      <c r="AV707" s="9"/>
      <c r="AW707" s="9"/>
      <c r="AX707" s="9"/>
      <c r="AY707" s="9"/>
      <c r="AZ707" s="9"/>
      <c r="BA707" s="9"/>
      <c r="BB707" s="9"/>
      <c r="BC707" s="9"/>
      <c r="BD707" s="9"/>
      <c r="BE707" s="9"/>
      <c r="BF707" s="9"/>
      <c r="BG707" s="9"/>
      <c r="BH707" s="9"/>
      <c r="BI707" s="9"/>
      <c r="BJ707" s="9"/>
      <c r="BK707" s="9"/>
      <c r="BL707" s="9"/>
      <c r="BM707" s="9"/>
      <c r="BN707" s="9"/>
      <c r="BO707" s="9"/>
      <c r="BP707" s="9"/>
      <c r="BQ707" s="9"/>
      <c r="BR707" s="9"/>
      <c r="BS707" s="9"/>
      <c r="BT707" s="9"/>
      <c r="BU707" s="9"/>
      <c r="BV707" s="9"/>
      <c r="BW707" s="9"/>
      <c r="BX707" s="9"/>
      <c r="BY707" s="9"/>
      <c r="BZ707" s="9"/>
      <c r="CA707" s="9"/>
      <c r="CB707" s="9"/>
      <c r="CC707" s="9"/>
      <c r="CD707" s="9"/>
      <c r="CE707" s="9"/>
      <c r="CF707" s="9"/>
      <c r="CG707" s="9"/>
      <c r="CH707" s="9"/>
      <c r="CI707" s="9"/>
      <c r="CJ707" s="9"/>
      <c r="CK707" s="9"/>
      <c r="CL707" s="9"/>
      <c r="CM707" s="9"/>
    </row>
    <row r="708" spans="6:91">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c r="AI708" s="9"/>
      <c r="AJ708" s="9"/>
      <c r="AK708" s="9"/>
      <c r="AL708" s="9"/>
      <c r="AM708" s="9"/>
      <c r="AN708" s="9"/>
      <c r="AO708" s="9"/>
      <c r="AP708" s="9"/>
      <c r="AQ708" s="9"/>
      <c r="AR708" s="9"/>
      <c r="AS708" s="9"/>
      <c r="AT708" s="9"/>
      <c r="AU708" s="9"/>
      <c r="AV708" s="9"/>
      <c r="AW708" s="9"/>
      <c r="AX708" s="9"/>
      <c r="AY708" s="9"/>
      <c r="AZ708" s="9"/>
      <c r="BA708" s="9"/>
      <c r="BB708" s="9"/>
      <c r="BC708" s="9"/>
      <c r="BD708" s="9"/>
      <c r="BE708" s="9"/>
      <c r="BF708" s="9"/>
      <c r="BG708" s="9"/>
      <c r="BH708" s="9"/>
      <c r="BI708" s="9"/>
      <c r="BJ708" s="9"/>
      <c r="BK708" s="9"/>
      <c r="BL708" s="9"/>
      <c r="BM708" s="9"/>
      <c r="BN708" s="9"/>
      <c r="BO708" s="9"/>
      <c r="BP708" s="9"/>
      <c r="BQ708" s="9"/>
      <c r="BR708" s="9"/>
      <c r="BS708" s="9"/>
      <c r="BT708" s="9"/>
      <c r="BU708" s="9"/>
      <c r="BV708" s="9"/>
      <c r="BW708" s="9"/>
      <c r="BX708" s="9"/>
      <c r="BY708" s="9"/>
      <c r="BZ708" s="9"/>
      <c r="CA708" s="9"/>
      <c r="CB708" s="9"/>
      <c r="CC708" s="9"/>
      <c r="CD708" s="9"/>
      <c r="CE708" s="9"/>
      <c r="CF708" s="9"/>
      <c r="CG708" s="9"/>
      <c r="CH708" s="9"/>
      <c r="CI708" s="9"/>
      <c r="CJ708" s="9"/>
      <c r="CK708" s="9"/>
      <c r="CL708" s="9"/>
      <c r="CM708" s="9"/>
    </row>
    <row r="709" spans="6:91">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c r="AI709" s="9"/>
      <c r="AJ709" s="9"/>
      <c r="AK709" s="9"/>
      <c r="AL709" s="9"/>
      <c r="AM709" s="9"/>
      <c r="AN709" s="9"/>
      <c r="AO709" s="9"/>
      <c r="AP709" s="9"/>
      <c r="AQ709" s="9"/>
      <c r="AR709" s="9"/>
      <c r="AS709" s="9"/>
      <c r="AT709" s="9"/>
      <c r="AU709" s="9"/>
      <c r="AV709" s="9"/>
      <c r="AW709" s="9"/>
      <c r="AX709" s="9"/>
      <c r="AY709" s="9"/>
      <c r="AZ709" s="9"/>
      <c r="BA709" s="9"/>
      <c r="BB709" s="9"/>
      <c r="BC709" s="9"/>
      <c r="BD709" s="9"/>
      <c r="BE709" s="9"/>
      <c r="BF709" s="9"/>
      <c r="BG709" s="9"/>
      <c r="BH709" s="9"/>
      <c r="BI709" s="9"/>
      <c r="BJ709" s="9"/>
      <c r="BK709" s="9"/>
      <c r="BL709" s="9"/>
      <c r="BM709" s="9"/>
      <c r="BN709" s="9"/>
      <c r="BO709" s="9"/>
      <c r="BP709" s="9"/>
      <c r="BQ709" s="9"/>
      <c r="BR709" s="9"/>
      <c r="BS709" s="9"/>
      <c r="BT709" s="9"/>
      <c r="BU709" s="9"/>
      <c r="BV709" s="9"/>
      <c r="BW709" s="9"/>
      <c r="BX709" s="9"/>
      <c r="BY709" s="9"/>
      <c r="BZ709" s="9"/>
      <c r="CA709" s="9"/>
      <c r="CB709" s="9"/>
      <c r="CC709" s="9"/>
      <c r="CD709" s="9"/>
      <c r="CE709" s="9"/>
      <c r="CF709" s="9"/>
      <c r="CG709" s="9"/>
      <c r="CH709" s="9"/>
      <c r="CI709" s="9"/>
      <c r="CJ709" s="9"/>
      <c r="CK709" s="9"/>
      <c r="CL709" s="9"/>
      <c r="CM709" s="9"/>
    </row>
    <row r="710" spans="6:91">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c r="AI710" s="9"/>
      <c r="AJ710" s="9"/>
      <c r="AK710" s="9"/>
      <c r="AL710" s="9"/>
      <c r="AM710" s="9"/>
      <c r="AN710" s="9"/>
      <c r="AO710" s="9"/>
      <c r="AP710" s="9"/>
      <c r="AQ710" s="9"/>
      <c r="AR710" s="9"/>
      <c r="AS710" s="9"/>
      <c r="AT710" s="9"/>
      <c r="AU710" s="9"/>
      <c r="AV710" s="9"/>
      <c r="AW710" s="9"/>
      <c r="AX710" s="9"/>
      <c r="AY710" s="9"/>
      <c r="AZ710" s="9"/>
      <c r="BA710" s="9"/>
      <c r="BB710" s="9"/>
      <c r="BC710" s="9"/>
      <c r="BD710" s="9"/>
      <c r="BE710" s="9"/>
      <c r="BF710" s="9"/>
      <c r="BG710" s="9"/>
      <c r="BH710" s="9"/>
      <c r="BI710" s="9"/>
      <c r="BJ710" s="9"/>
      <c r="BK710" s="9"/>
      <c r="BL710" s="9"/>
      <c r="BM710" s="9"/>
      <c r="BN710" s="9"/>
      <c r="BO710" s="9"/>
      <c r="BP710" s="9"/>
      <c r="BQ710" s="9"/>
      <c r="BR710" s="9"/>
      <c r="BS710" s="9"/>
      <c r="BT710" s="9"/>
      <c r="BU710" s="9"/>
      <c r="BV710" s="9"/>
      <c r="BW710" s="9"/>
      <c r="BX710" s="9"/>
      <c r="BY710" s="9"/>
      <c r="BZ710" s="9"/>
      <c r="CA710" s="9"/>
      <c r="CB710" s="9"/>
      <c r="CC710" s="9"/>
      <c r="CD710" s="9"/>
      <c r="CE710" s="9"/>
      <c r="CF710" s="9"/>
      <c r="CG710" s="9"/>
      <c r="CH710" s="9"/>
      <c r="CI710" s="9"/>
      <c r="CJ710" s="9"/>
      <c r="CK710" s="9"/>
      <c r="CL710" s="9"/>
      <c r="CM710" s="9"/>
    </row>
    <row r="711" spans="6:91">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c r="AI711" s="9"/>
      <c r="AJ711" s="9"/>
      <c r="AK711" s="9"/>
      <c r="AL711" s="9"/>
      <c r="AM711" s="9"/>
      <c r="AN711" s="9"/>
      <c r="AO711" s="9"/>
      <c r="AP711" s="9"/>
      <c r="AQ711" s="9"/>
      <c r="AR711" s="9"/>
      <c r="AS711" s="9"/>
      <c r="AT711" s="9"/>
      <c r="AU711" s="9"/>
      <c r="AV711" s="9"/>
      <c r="AW711" s="9"/>
      <c r="AX711" s="9"/>
      <c r="AY711" s="9"/>
      <c r="AZ711" s="9"/>
      <c r="BA711" s="9"/>
      <c r="BB711" s="9"/>
      <c r="BC711" s="9"/>
      <c r="BD711" s="9"/>
      <c r="BE711" s="9"/>
      <c r="BF711" s="9"/>
      <c r="BG711" s="9"/>
      <c r="BH711" s="9"/>
      <c r="BI711" s="9"/>
      <c r="BJ711" s="9"/>
      <c r="BK711" s="9"/>
      <c r="BL711" s="9"/>
      <c r="BM711" s="9"/>
      <c r="BN711" s="9"/>
      <c r="BO711" s="9"/>
      <c r="BP711" s="9"/>
      <c r="BQ711" s="9"/>
      <c r="BR711" s="9"/>
      <c r="BS711" s="9"/>
      <c r="BT711" s="9"/>
      <c r="BU711" s="9"/>
      <c r="BV711" s="9"/>
      <c r="BW711" s="9"/>
      <c r="BX711" s="9"/>
      <c r="BY711" s="9"/>
      <c r="BZ711" s="9"/>
      <c r="CA711" s="9"/>
      <c r="CB711" s="9"/>
      <c r="CC711" s="9"/>
      <c r="CD711" s="9"/>
      <c r="CE711" s="9"/>
      <c r="CF711" s="9"/>
      <c r="CG711" s="9"/>
      <c r="CH711" s="9"/>
      <c r="CI711" s="9"/>
      <c r="CJ711" s="9"/>
      <c r="CK711" s="9"/>
      <c r="CL711" s="9"/>
      <c r="CM711" s="9"/>
    </row>
    <row r="712" spans="6:91">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c r="AI712" s="9"/>
      <c r="AJ712" s="9"/>
      <c r="AK712" s="9"/>
      <c r="AL712" s="9"/>
      <c r="AM712" s="9"/>
      <c r="AN712" s="9"/>
      <c r="AO712" s="9"/>
      <c r="AP712" s="9"/>
      <c r="AQ712" s="9"/>
      <c r="AR712" s="9"/>
      <c r="AS712" s="9"/>
      <c r="AT712" s="9"/>
      <c r="AU712" s="9"/>
      <c r="AV712" s="9"/>
      <c r="AW712" s="9"/>
      <c r="AX712" s="9"/>
      <c r="AY712" s="9"/>
      <c r="AZ712" s="9"/>
      <c r="BA712" s="9"/>
      <c r="BB712" s="9"/>
      <c r="BC712" s="9"/>
      <c r="BD712" s="9"/>
      <c r="BE712" s="9"/>
      <c r="BF712" s="9"/>
      <c r="BG712" s="9"/>
      <c r="BH712" s="9"/>
      <c r="BI712" s="9"/>
      <c r="BJ712" s="9"/>
      <c r="BK712" s="9"/>
      <c r="BL712" s="9"/>
      <c r="BM712" s="9"/>
      <c r="BN712" s="9"/>
      <c r="BO712" s="9"/>
      <c r="BP712" s="9"/>
      <c r="BQ712" s="9"/>
      <c r="BR712" s="9"/>
      <c r="BS712" s="9"/>
      <c r="BT712" s="9"/>
      <c r="BU712" s="9"/>
      <c r="BV712" s="9"/>
      <c r="BW712" s="9"/>
      <c r="BX712" s="9"/>
      <c r="BY712" s="9"/>
      <c r="BZ712" s="9"/>
      <c r="CA712" s="9"/>
      <c r="CB712" s="9"/>
      <c r="CC712" s="9"/>
      <c r="CD712" s="9"/>
      <c r="CE712" s="9"/>
      <c r="CF712" s="9"/>
      <c r="CG712" s="9"/>
      <c r="CH712" s="9"/>
      <c r="CI712" s="9"/>
      <c r="CJ712" s="9"/>
      <c r="CK712" s="9"/>
      <c r="CL712" s="9"/>
      <c r="CM712" s="9"/>
    </row>
    <row r="713" spans="6:91">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c r="AI713" s="9"/>
      <c r="AJ713" s="9"/>
      <c r="AK713" s="9"/>
      <c r="AL713" s="9"/>
      <c r="AM713" s="9"/>
      <c r="AN713" s="9"/>
      <c r="AO713" s="9"/>
      <c r="AP713" s="9"/>
      <c r="AQ713" s="9"/>
      <c r="AR713" s="9"/>
      <c r="AS713" s="9"/>
      <c r="AT713" s="9"/>
      <c r="AU713" s="9"/>
      <c r="AV713" s="9"/>
      <c r="AW713" s="9"/>
      <c r="AX713" s="9"/>
      <c r="AY713" s="9"/>
      <c r="AZ713" s="9"/>
      <c r="BA713" s="9"/>
      <c r="BB713" s="9"/>
      <c r="BC713" s="9"/>
      <c r="BD713" s="9"/>
      <c r="BE713" s="9"/>
      <c r="BF713" s="9"/>
      <c r="BG713" s="9"/>
      <c r="BH713" s="9"/>
      <c r="BI713" s="9"/>
      <c r="BJ713" s="9"/>
      <c r="BK713" s="9"/>
      <c r="BL713" s="9"/>
      <c r="BM713" s="9"/>
      <c r="BN713" s="9"/>
      <c r="BO713" s="9"/>
      <c r="BP713" s="9"/>
      <c r="BQ713" s="9"/>
      <c r="BR713" s="9"/>
      <c r="BS713" s="9"/>
      <c r="BT713" s="9"/>
      <c r="BU713" s="9"/>
      <c r="BV713" s="9"/>
      <c r="BW713" s="9"/>
      <c r="BX713" s="9"/>
      <c r="BY713" s="9"/>
      <c r="BZ713" s="9"/>
      <c r="CA713" s="9"/>
      <c r="CB713" s="9"/>
      <c r="CC713" s="9"/>
      <c r="CD713" s="9"/>
      <c r="CE713" s="9"/>
      <c r="CF713" s="9"/>
      <c r="CG713" s="9"/>
      <c r="CH713" s="9"/>
      <c r="CI713" s="9"/>
      <c r="CJ713" s="9"/>
      <c r="CK713" s="9"/>
      <c r="CL713" s="9"/>
      <c r="CM713" s="9"/>
    </row>
    <row r="714" spans="6:91">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c r="AI714" s="9"/>
      <c r="AJ714" s="9"/>
      <c r="AK714" s="9"/>
      <c r="AL714" s="9"/>
      <c r="AM714" s="9"/>
      <c r="AN714" s="9"/>
      <c r="AO714" s="9"/>
      <c r="AP714" s="9"/>
      <c r="AQ714" s="9"/>
      <c r="AR714" s="9"/>
      <c r="AS714" s="9"/>
      <c r="AT714" s="9"/>
      <c r="AU714" s="9"/>
      <c r="AV714" s="9"/>
      <c r="AW714" s="9"/>
      <c r="AX714" s="9"/>
      <c r="AY714" s="9"/>
      <c r="AZ714" s="9"/>
      <c r="BA714" s="9"/>
      <c r="BB714" s="9"/>
      <c r="BC714" s="9"/>
      <c r="BD714" s="9"/>
      <c r="BE714" s="9"/>
      <c r="BF714" s="9"/>
      <c r="BG714" s="9"/>
      <c r="BH714" s="9"/>
      <c r="BI714" s="9"/>
      <c r="BJ714" s="9"/>
      <c r="BK714" s="9"/>
      <c r="BL714" s="9"/>
      <c r="BM714" s="9"/>
      <c r="BN714" s="9"/>
      <c r="BO714" s="9"/>
      <c r="BP714" s="9"/>
      <c r="BQ714" s="9"/>
      <c r="BR714" s="9"/>
      <c r="BS714" s="9"/>
      <c r="BT714" s="9"/>
      <c r="BU714" s="9"/>
      <c r="BV714" s="9"/>
      <c r="BW714" s="9"/>
      <c r="BX714" s="9"/>
      <c r="BY714" s="9"/>
      <c r="BZ714" s="9"/>
      <c r="CA714" s="9"/>
      <c r="CB714" s="9"/>
      <c r="CC714" s="9"/>
      <c r="CD714" s="9"/>
      <c r="CE714" s="9"/>
      <c r="CF714" s="9"/>
      <c r="CG714" s="9"/>
      <c r="CH714" s="9"/>
      <c r="CI714" s="9"/>
      <c r="CJ714" s="9"/>
      <c r="CK714" s="9"/>
      <c r="CL714" s="9"/>
      <c r="CM714" s="9"/>
    </row>
    <row r="715" spans="6:91">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c r="AI715" s="9"/>
      <c r="AJ715" s="9"/>
      <c r="AK715" s="9"/>
      <c r="AL715" s="9"/>
      <c r="AM715" s="9"/>
      <c r="AN715" s="9"/>
      <c r="AO715" s="9"/>
      <c r="AP715" s="9"/>
      <c r="AQ715" s="9"/>
      <c r="AR715" s="9"/>
      <c r="AS715" s="9"/>
      <c r="AT715" s="9"/>
      <c r="AU715" s="9"/>
      <c r="AV715" s="9"/>
      <c r="AW715" s="9"/>
      <c r="AX715" s="9"/>
      <c r="AY715" s="9"/>
      <c r="AZ715" s="9"/>
      <c r="BA715" s="9"/>
      <c r="BB715" s="9"/>
      <c r="BC715" s="9"/>
      <c r="BD715" s="9"/>
      <c r="BE715" s="9"/>
      <c r="BF715" s="9"/>
      <c r="BG715" s="9"/>
      <c r="BH715" s="9"/>
      <c r="BI715" s="9"/>
      <c r="BJ715" s="9"/>
      <c r="BK715" s="9"/>
      <c r="BL715" s="9"/>
      <c r="BM715" s="9"/>
      <c r="BN715" s="9"/>
      <c r="BO715" s="9"/>
      <c r="BP715" s="9"/>
      <c r="BQ715" s="9"/>
      <c r="BR715" s="9"/>
      <c r="BS715" s="9"/>
      <c r="BT715" s="9"/>
      <c r="BU715" s="9"/>
      <c r="BV715" s="9"/>
      <c r="BW715" s="9"/>
      <c r="BX715" s="9"/>
      <c r="BY715" s="9"/>
      <c r="BZ715" s="9"/>
      <c r="CA715" s="9"/>
      <c r="CB715" s="9"/>
      <c r="CC715" s="9"/>
      <c r="CD715" s="9"/>
      <c r="CE715" s="9"/>
      <c r="CF715" s="9"/>
      <c r="CG715" s="9"/>
      <c r="CH715" s="9"/>
      <c r="CI715" s="9"/>
      <c r="CJ715" s="9"/>
      <c r="CK715" s="9"/>
      <c r="CL715" s="9"/>
      <c r="CM715" s="9"/>
    </row>
    <row r="716" spans="6:91">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c r="AI716" s="9"/>
      <c r="AJ716" s="9"/>
      <c r="AK716" s="9"/>
      <c r="AL716" s="9"/>
      <c r="AM716" s="9"/>
      <c r="AN716" s="9"/>
      <c r="AO716" s="9"/>
      <c r="AP716" s="9"/>
      <c r="AQ716" s="9"/>
      <c r="AR716" s="9"/>
      <c r="AS716" s="9"/>
      <c r="AT716" s="9"/>
      <c r="AU716" s="9"/>
      <c r="AV716" s="9"/>
      <c r="AW716" s="9"/>
      <c r="AX716" s="9"/>
      <c r="AY716" s="9"/>
      <c r="AZ716" s="9"/>
      <c r="BA716" s="9"/>
      <c r="BB716" s="9"/>
      <c r="BC716" s="9"/>
      <c r="BD716" s="9"/>
      <c r="BE716" s="9"/>
      <c r="BF716" s="9"/>
      <c r="BG716" s="9"/>
      <c r="BH716" s="9"/>
      <c r="BI716" s="9"/>
      <c r="BJ716" s="9"/>
      <c r="BK716" s="9"/>
      <c r="BL716" s="9"/>
      <c r="BM716" s="9"/>
      <c r="BN716" s="9"/>
      <c r="BO716" s="9"/>
      <c r="BP716" s="9"/>
      <c r="BQ716" s="9"/>
      <c r="BR716" s="9"/>
      <c r="BS716" s="9"/>
      <c r="BT716" s="9"/>
      <c r="BU716" s="9"/>
      <c r="BV716" s="9"/>
      <c r="BW716" s="9"/>
      <c r="BX716" s="9"/>
      <c r="BY716" s="9"/>
      <c r="BZ716" s="9"/>
      <c r="CA716" s="9"/>
      <c r="CB716" s="9"/>
      <c r="CC716" s="9"/>
      <c r="CD716" s="9"/>
      <c r="CE716" s="9"/>
      <c r="CF716" s="9"/>
      <c r="CG716" s="9"/>
      <c r="CH716" s="9"/>
      <c r="CI716" s="9"/>
      <c r="CJ716" s="9"/>
      <c r="CK716" s="9"/>
      <c r="CL716" s="9"/>
      <c r="CM716" s="9"/>
    </row>
    <row r="717" spans="6:91">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c r="AI717" s="9"/>
      <c r="AJ717" s="9"/>
      <c r="AK717" s="9"/>
      <c r="AL717" s="9"/>
      <c r="AM717" s="9"/>
      <c r="AN717" s="9"/>
      <c r="AO717" s="9"/>
      <c r="AP717" s="9"/>
      <c r="AQ717" s="9"/>
      <c r="AR717" s="9"/>
      <c r="AS717" s="9"/>
      <c r="AT717" s="9"/>
      <c r="AU717" s="9"/>
      <c r="AV717" s="9"/>
      <c r="AW717" s="9"/>
      <c r="AX717" s="9"/>
      <c r="AY717" s="9"/>
      <c r="AZ717" s="9"/>
      <c r="BA717" s="9"/>
      <c r="BB717" s="9"/>
      <c r="BC717" s="9"/>
      <c r="BD717" s="9"/>
      <c r="BE717" s="9"/>
      <c r="BF717" s="9"/>
      <c r="BG717" s="9"/>
      <c r="BH717" s="9"/>
      <c r="BI717" s="9"/>
      <c r="BJ717" s="9"/>
      <c r="BK717" s="9"/>
      <c r="BL717" s="9"/>
      <c r="BM717" s="9"/>
      <c r="BN717" s="9"/>
      <c r="BO717" s="9"/>
      <c r="BP717" s="9"/>
      <c r="BQ717" s="9"/>
      <c r="BR717" s="9"/>
      <c r="BS717" s="9"/>
      <c r="BT717" s="9"/>
      <c r="BU717" s="9"/>
      <c r="BV717" s="9"/>
      <c r="BW717" s="9"/>
      <c r="BX717" s="9"/>
      <c r="BY717" s="9"/>
      <c r="BZ717" s="9"/>
      <c r="CA717" s="9"/>
      <c r="CB717" s="9"/>
      <c r="CC717" s="9"/>
      <c r="CD717" s="9"/>
      <c r="CE717" s="9"/>
      <c r="CF717" s="9"/>
      <c r="CG717" s="9"/>
      <c r="CH717" s="9"/>
      <c r="CI717" s="9"/>
      <c r="CJ717" s="9"/>
      <c r="CK717" s="9"/>
      <c r="CL717" s="9"/>
      <c r="CM717" s="9"/>
    </row>
    <row r="718" spans="6:91">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c r="AI718" s="9"/>
      <c r="AJ718" s="9"/>
      <c r="AK718" s="9"/>
      <c r="AL718" s="9"/>
      <c r="AM718" s="9"/>
      <c r="AN718" s="9"/>
      <c r="AO718" s="9"/>
      <c r="AP718" s="9"/>
      <c r="AQ718" s="9"/>
      <c r="AR718" s="9"/>
      <c r="AS718" s="9"/>
      <c r="AT718" s="9"/>
      <c r="AU718" s="9"/>
      <c r="AV718" s="9"/>
      <c r="AW718" s="9"/>
      <c r="AX718" s="9"/>
      <c r="AY718" s="9"/>
      <c r="AZ718" s="9"/>
      <c r="BA718" s="9"/>
      <c r="BB718" s="9"/>
      <c r="BC718" s="9"/>
      <c r="BD718" s="9"/>
      <c r="BE718" s="9"/>
      <c r="BF718" s="9"/>
      <c r="BG718" s="9"/>
      <c r="BH718" s="9"/>
      <c r="BI718" s="9"/>
      <c r="BJ718" s="9"/>
      <c r="BK718" s="9"/>
      <c r="BL718" s="9"/>
      <c r="BM718" s="9"/>
      <c r="BN718" s="9"/>
      <c r="BO718" s="9"/>
      <c r="BP718" s="9"/>
      <c r="BQ718" s="9"/>
      <c r="BR718" s="9"/>
      <c r="BS718" s="9"/>
      <c r="BT718" s="9"/>
      <c r="BU718" s="9"/>
      <c r="BV718" s="9"/>
      <c r="BW718" s="9"/>
      <c r="BX718" s="9"/>
      <c r="BY718" s="9"/>
      <c r="BZ718" s="9"/>
      <c r="CA718" s="9"/>
      <c r="CB718" s="9"/>
      <c r="CC718" s="9"/>
      <c r="CD718" s="9"/>
      <c r="CE718" s="9"/>
      <c r="CF718" s="9"/>
      <c r="CG718" s="9"/>
      <c r="CH718" s="9"/>
      <c r="CI718" s="9"/>
      <c r="CJ718" s="9"/>
      <c r="CK718" s="9"/>
      <c r="CL718" s="9"/>
      <c r="CM718" s="9"/>
    </row>
    <row r="719" spans="6:91">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c r="AI719" s="9"/>
      <c r="AJ719" s="9"/>
      <c r="AK719" s="9"/>
      <c r="AL719" s="9"/>
      <c r="AM719" s="9"/>
      <c r="AN719" s="9"/>
      <c r="AO719" s="9"/>
      <c r="AP719" s="9"/>
      <c r="AQ719" s="9"/>
      <c r="AR719" s="9"/>
      <c r="AS719" s="9"/>
      <c r="AT719" s="9"/>
      <c r="AU719" s="9"/>
      <c r="AV719" s="9"/>
      <c r="AW719" s="9"/>
      <c r="AX719" s="9"/>
      <c r="AY719" s="9"/>
      <c r="AZ719" s="9"/>
      <c r="BA719" s="9"/>
      <c r="BB719" s="9"/>
      <c r="BC719" s="9"/>
      <c r="BD719" s="9"/>
      <c r="BE719" s="9"/>
      <c r="BF719" s="9"/>
      <c r="BG719" s="9"/>
      <c r="BH719" s="9"/>
      <c r="BI719" s="9"/>
      <c r="BJ719" s="9"/>
      <c r="BK719" s="9"/>
      <c r="BL719" s="9"/>
      <c r="BM719" s="9"/>
      <c r="BN719" s="9"/>
      <c r="BO719" s="9"/>
      <c r="BP719" s="9"/>
      <c r="BQ719" s="9"/>
      <c r="BR719" s="9"/>
      <c r="BS719" s="9"/>
      <c r="BT719" s="9"/>
      <c r="BU719" s="9"/>
      <c r="BV719" s="9"/>
      <c r="BW719" s="9"/>
      <c r="BX719" s="9"/>
      <c r="BY719" s="9"/>
      <c r="BZ719" s="9"/>
      <c r="CA719" s="9"/>
      <c r="CB719" s="9"/>
      <c r="CC719" s="9"/>
      <c r="CD719" s="9"/>
      <c r="CE719" s="9"/>
      <c r="CF719" s="9"/>
      <c r="CG719" s="9"/>
      <c r="CH719" s="9"/>
      <c r="CI719" s="9"/>
      <c r="CJ719" s="9"/>
      <c r="CK719" s="9"/>
      <c r="CL719" s="9"/>
      <c r="CM719" s="9"/>
    </row>
    <row r="720" spans="6:91">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c r="AI720" s="9"/>
      <c r="AJ720" s="9"/>
      <c r="AK720" s="9"/>
      <c r="AL720" s="9"/>
      <c r="AM720" s="9"/>
      <c r="AN720" s="9"/>
      <c r="AO720" s="9"/>
      <c r="AP720" s="9"/>
      <c r="AQ720" s="9"/>
      <c r="AR720" s="9"/>
      <c r="AS720" s="9"/>
      <c r="AT720" s="9"/>
      <c r="AU720" s="9"/>
      <c r="AV720" s="9"/>
      <c r="AW720" s="9"/>
      <c r="AX720" s="9"/>
      <c r="AY720" s="9"/>
      <c r="AZ720" s="9"/>
      <c r="BA720" s="9"/>
      <c r="BB720" s="9"/>
      <c r="BC720" s="9"/>
      <c r="BD720" s="9"/>
      <c r="BE720" s="9"/>
      <c r="BF720" s="9"/>
      <c r="BG720" s="9"/>
      <c r="BH720" s="9"/>
      <c r="BI720" s="9"/>
      <c r="BJ720" s="9"/>
      <c r="BK720" s="9"/>
      <c r="BL720" s="9"/>
      <c r="BM720" s="9"/>
      <c r="BN720" s="9"/>
      <c r="BO720" s="9"/>
      <c r="BP720" s="9"/>
      <c r="BQ720" s="9"/>
      <c r="BR720" s="9"/>
      <c r="BS720" s="9"/>
      <c r="BT720" s="9"/>
      <c r="BU720" s="9"/>
      <c r="BV720" s="9"/>
      <c r="BW720" s="9"/>
      <c r="BX720" s="9"/>
      <c r="BY720" s="9"/>
      <c r="BZ720" s="9"/>
      <c r="CA720" s="9"/>
      <c r="CB720" s="9"/>
      <c r="CC720" s="9"/>
      <c r="CD720" s="9"/>
      <c r="CE720" s="9"/>
      <c r="CF720" s="9"/>
      <c r="CG720" s="9"/>
      <c r="CH720" s="9"/>
      <c r="CI720" s="9"/>
      <c r="CJ720" s="9"/>
      <c r="CK720" s="9"/>
      <c r="CL720" s="9"/>
      <c r="CM720" s="9"/>
    </row>
    <row r="721" spans="6:91">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c r="AI721" s="9"/>
      <c r="AJ721" s="9"/>
      <c r="AK721" s="9"/>
      <c r="AL721" s="9"/>
      <c r="AM721" s="9"/>
      <c r="AN721" s="9"/>
      <c r="AO721" s="9"/>
      <c r="AP721" s="9"/>
      <c r="AQ721" s="9"/>
      <c r="AR721" s="9"/>
      <c r="AS721" s="9"/>
      <c r="AT721" s="9"/>
      <c r="AU721" s="9"/>
      <c r="AV721" s="9"/>
      <c r="AW721" s="9"/>
      <c r="AX721" s="9"/>
      <c r="AY721" s="9"/>
      <c r="AZ721" s="9"/>
      <c r="BA721" s="9"/>
      <c r="BB721" s="9"/>
      <c r="BC721" s="9"/>
      <c r="BD721" s="9"/>
      <c r="BE721" s="9"/>
      <c r="BF721" s="9"/>
      <c r="BG721" s="9"/>
      <c r="BH721" s="9"/>
      <c r="BI721" s="9"/>
      <c r="BJ721" s="9"/>
      <c r="BK721" s="9"/>
      <c r="BL721" s="9"/>
      <c r="BM721" s="9"/>
      <c r="BN721" s="9"/>
      <c r="BO721" s="9"/>
      <c r="BP721" s="9"/>
      <c r="BQ721" s="9"/>
      <c r="BR721" s="9"/>
      <c r="BS721" s="9"/>
      <c r="BT721" s="9"/>
      <c r="BU721" s="9"/>
      <c r="BV721" s="9"/>
      <c r="BW721" s="9"/>
      <c r="BX721" s="9"/>
      <c r="BY721" s="9"/>
      <c r="BZ721" s="9"/>
      <c r="CA721" s="9"/>
      <c r="CB721" s="9"/>
      <c r="CC721" s="9"/>
      <c r="CD721" s="9"/>
      <c r="CE721" s="9"/>
      <c r="CF721" s="9"/>
      <c r="CG721" s="9"/>
      <c r="CH721" s="9"/>
      <c r="CI721" s="9"/>
      <c r="CJ721" s="9"/>
      <c r="CK721" s="9"/>
      <c r="CL721" s="9"/>
      <c r="CM721" s="9"/>
    </row>
    <row r="722" spans="6:91">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c r="AI722" s="9"/>
      <c r="AJ722" s="9"/>
      <c r="AK722" s="9"/>
      <c r="AL722" s="9"/>
      <c r="AM722" s="9"/>
      <c r="AN722" s="9"/>
      <c r="AO722" s="9"/>
      <c r="AP722" s="9"/>
      <c r="AQ722" s="9"/>
      <c r="AR722" s="9"/>
      <c r="AS722" s="9"/>
      <c r="AT722" s="9"/>
      <c r="AU722" s="9"/>
      <c r="AV722" s="9"/>
      <c r="AW722" s="9"/>
      <c r="AX722" s="9"/>
      <c r="AY722" s="9"/>
      <c r="AZ722" s="9"/>
      <c r="BA722" s="9"/>
      <c r="BB722" s="9"/>
      <c r="BC722" s="9"/>
      <c r="BD722" s="9"/>
      <c r="BE722" s="9"/>
      <c r="BF722" s="9"/>
      <c r="BG722" s="9"/>
      <c r="BH722" s="9"/>
      <c r="BI722" s="9"/>
      <c r="BJ722" s="9"/>
      <c r="BK722" s="9"/>
      <c r="BL722" s="9"/>
      <c r="BM722" s="9"/>
      <c r="BN722" s="9"/>
      <c r="BO722" s="9"/>
      <c r="BP722" s="9"/>
      <c r="BQ722" s="9"/>
      <c r="BR722" s="9"/>
      <c r="BS722" s="9"/>
      <c r="BT722" s="9"/>
      <c r="BU722" s="9"/>
      <c r="BV722" s="9"/>
      <c r="BW722" s="9"/>
      <c r="BX722" s="9"/>
      <c r="BY722" s="9"/>
      <c r="BZ722" s="9"/>
      <c r="CA722" s="9"/>
      <c r="CB722" s="9"/>
      <c r="CC722" s="9"/>
      <c r="CD722" s="9"/>
      <c r="CE722" s="9"/>
      <c r="CF722" s="9"/>
      <c r="CG722" s="9"/>
      <c r="CH722" s="9"/>
      <c r="CI722" s="9"/>
      <c r="CJ722" s="9"/>
      <c r="CK722" s="9"/>
      <c r="CL722" s="9"/>
      <c r="CM722" s="9"/>
    </row>
    <row r="723" spans="6:91">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c r="AI723" s="9"/>
      <c r="AJ723" s="9"/>
      <c r="AK723" s="9"/>
      <c r="AL723" s="9"/>
      <c r="AM723" s="9"/>
      <c r="AN723" s="9"/>
      <c r="AO723" s="9"/>
      <c r="AP723" s="9"/>
      <c r="AQ723" s="9"/>
      <c r="AR723" s="9"/>
      <c r="AS723" s="9"/>
      <c r="AT723" s="9"/>
      <c r="AU723" s="9"/>
      <c r="AV723" s="9"/>
      <c r="AW723" s="9"/>
      <c r="AX723" s="9"/>
      <c r="AY723" s="9"/>
      <c r="AZ723" s="9"/>
      <c r="BA723" s="9"/>
      <c r="BB723" s="9"/>
      <c r="BC723" s="9"/>
      <c r="BD723" s="9"/>
      <c r="BE723" s="9"/>
      <c r="BF723" s="9"/>
      <c r="BG723" s="9"/>
      <c r="BH723" s="9"/>
      <c r="BI723" s="9"/>
      <c r="BJ723" s="9"/>
      <c r="BK723" s="9"/>
      <c r="BL723" s="9"/>
      <c r="BM723" s="9"/>
      <c r="BN723" s="9"/>
      <c r="BO723" s="9"/>
      <c r="BP723" s="9"/>
      <c r="BQ723" s="9"/>
      <c r="BR723" s="9"/>
      <c r="BS723" s="9"/>
      <c r="BT723" s="9"/>
      <c r="BU723" s="9"/>
      <c r="BV723" s="9"/>
      <c r="BW723" s="9"/>
      <c r="BX723" s="9"/>
      <c r="BY723" s="9"/>
      <c r="BZ723" s="9"/>
      <c r="CA723" s="9"/>
      <c r="CB723" s="9"/>
      <c r="CC723" s="9"/>
      <c r="CD723" s="9"/>
      <c r="CE723" s="9"/>
      <c r="CF723" s="9"/>
      <c r="CG723" s="9"/>
      <c r="CH723" s="9"/>
      <c r="CI723" s="9"/>
      <c r="CJ723" s="9"/>
      <c r="CK723" s="9"/>
      <c r="CL723" s="9"/>
      <c r="CM723" s="9"/>
    </row>
    <row r="724" spans="6:91">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c r="AI724" s="9"/>
      <c r="AJ724" s="9"/>
      <c r="AK724" s="9"/>
      <c r="AL724" s="9"/>
      <c r="AM724" s="9"/>
      <c r="AN724" s="9"/>
      <c r="AO724" s="9"/>
      <c r="AP724" s="9"/>
      <c r="AQ724" s="9"/>
      <c r="AR724" s="9"/>
      <c r="AS724" s="9"/>
      <c r="AT724" s="9"/>
      <c r="AU724" s="9"/>
      <c r="AV724" s="9"/>
      <c r="AW724" s="9"/>
      <c r="AX724" s="9"/>
      <c r="AY724" s="9"/>
      <c r="AZ724" s="9"/>
      <c r="BA724" s="9"/>
      <c r="BB724" s="9"/>
      <c r="BC724" s="9"/>
      <c r="BD724" s="9"/>
      <c r="BE724" s="9"/>
      <c r="BF724" s="9"/>
      <c r="BG724" s="9"/>
      <c r="BH724" s="9"/>
      <c r="BI724" s="9"/>
      <c r="BJ724" s="9"/>
      <c r="BK724" s="9"/>
      <c r="BL724" s="9"/>
      <c r="BM724" s="9"/>
      <c r="BN724" s="9"/>
      <c r="BO724" s="9"/>
      <c r="BP724" s="9"/>
      <c r="BQ724" s="9"/>
      <c r="BR724" s="9"/>
      <c r="BS724" s="9"/>
      <c r="BT724" s="9"/>
      <c r="BU724" s="9"/>
      <c r="BV724" s="9"/>
      <c r="BW724" s="9"/>
      <c r="BX724" s="9"/>
      <c r="BY724" s="9"/>
      <c r="BZ724" s="9"/>
      <c r="CA724" s="9"/>
      <c r="CB724" s="9"/>
      <c r="CC724" s="9"/>
      <c r="CD724" s="9"/>
      <c r="CE724" s="9"/>
      <c r="CF724" s="9"/>
      <c r="CG724" s="9"/>
      <c r="CH724" s="9"/>
      <c r="CI724" s="9"/>
      <c r="CJ724" s="9"/>
      <c r="CK724" s="9"/>
      <c r="CL724" s="9"/>
      <c r="CM724" s="9"/>
    </row>
    <row r="725" spans="6:91">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c r="AI725" s="9"/>
      <c r="AJ725" s="9"/>
      <c r="AK725" s="9"/>
      <c r="AL725" s="9"/>
      <c r="AM725" s="9"/>
      <c r="AN725" s="9"/>
      <c r="AO725" s="9"/>
      <c r="AP725" s="9"/>
      <c r="AQ725" s="9"/>
      <c r="AR725" s="9"/>
      <c r="AS725" s="9"/>
      <c r="AT725" s="9"/>
      <c r="AU725" s="9"/>
      <c r="AV725" s="9"/>
      <c r="AW725" s="9"/>
      <c r="AX725" s="9"/>
      <c r="AY725" s="9"/>
      <c r="AZ725" s="9"/>
      <c r="BA725" s="9"/>
      <c r="BB725" s="9"/>
      <c r="BC725" s="9"/>
      <c r="BD725" s="9"/>
      <c r="BE725" s="9"/>
      <c r="BF725" s="9"/>
      <c r="BG725" s="9"/>
      <c r="BH725" s="9"/>
      <c r="BI725" s="9"/>
      <c r="BJ725" s="9"/>
      <c r="BK725" s="9"/>
      <c r="BL725" s="9"/>
      <c r="BM725" s="9"/>
      <c r="BN725" s="9"/>
      <c r="BO725" s="9"/>
      <c r="BP725" s="9"/>
      <c r="BQ725" s="9"/>
      <c r="BR725" s="9"/>
      <c r="BS725" s="9"/>
      <c r="BT725" s="9"/>
      <c r="BU725" s="9"/>
      <c r="BV725" s="9"/>
      <c r="BW725" s="9"/>
      <c r="BX725" s="9"/>
      <c r="BY725" s="9"/>
      <c r="BZ725" s="9"/>
      <c r="CA725" s="9"/>
      <c r="CB725" s="9"/>
      <c r="CC725" s="9"/>
      <c r="CD725" s="9"/>
      <c r="CE725" s="9"/>
      <c r="CF725" s="9"/>
      <c r="CG725" s="9"/>
      <c r="CH725" s="9"/>
      <c r="CI725" s="9"/>
      <c r="CJ725" s="9"/>
      <c r="CK725" s="9"/>
      <c r="CL725" s="9"/>
      <c r="CM725" s="9"/>
    </row>
    <row r="726" spans="6:91">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c r="AI726" s="9"/>
      <c r="AJ726" s="9"/>
      <c r="AK726" s="9"/>
      <c r="AL726" s="9"/>
      <c r="AM726" s="9"/>
      <c r="AN726" s="9"/>
      <c r="AO726" s="9"/>
      <c r="AP726" s="9"/>
      <c r="AQ726" s="9"/>
      <c r="AR726" s="9"/>
      <c r="AS726" s="9"/>
      <c r="AT726" s="9"/>
      <c r="AU726" s="9"/>
      <c r="AV726" s="9"/>
      <c r="AW726" s="9"/>
      <c r="AX726" s="9"/>
      <c r="AY726" s="9"/>
      <c r="AZ726" s="9"/>
      <c r="BA726" s="9"/>
      <c r="BB726" s="9"/>
      <c r="BC726" s="9"/>
      <c r="BD726" s="9"/>
      <c r="BE726" s="9"/>
      <c r="BF726" s="9"/>
      <c r="BG726" s="9"/>
      <c r="BH726" s="9"/>
      <c r="BI726" s="9"/>
      <c r="BJ726" s="9"/>
      <c r="BK726" s="9"/>
      <c r="BL726" s="9"/>
      <c r="BM726" s="9"/>
      <c r="BN726" s="9"/>
      <c r="BO726" s="9"/>
      <c r="BP726" s="9"/>
      <c r="BQ726" s="9"/>
      <c r="BR726" s="9"/>
      <c r="BS726" s="9"/>
      <c r="BT726" s="9"/>
      <c r="BU726" s="9"/>
      <c r="BV726" s="9"/>
      <c r="BW726" s="9"/>
      <c r="BX726" s="9"/>
      <c r="BY726" s="9"/>
      <c r="BZ726" s="9"/>
      <c r="CA726" s="9"/>
      <c r="CB726" s="9"/>
      <c r="CC726" s="9"/>
      <c r="CD726" s="9"/>
      <c r="CE726" s="9"/>
      <c r="CF726" s="9"/>
      <c r="CG726" s="9"/>
      <c r="CH726" s="9"/>
      <c r="CI726" s="9"/>
      <c r="CJ726" s="9"/>
      <c r="CK726" s="9"/>
      <c r="CL726" s="9"/>
      <c r="CM726" s="9"/>
    </row>
    <row r="727" spans="6:91">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c r="AI727" s="9"/>
      <c r="AJ727" s="9"/>
      <c r="AK727" s="9"/>
      <c r="AL727" s="9"/>
      <c r="AM727" s="9"/>
      <c r="AN727" s="9"/>
      <c r="AO727" s="9"/>
      <c r="AP727" s="9"/>
      <c r="AQ727" s="9"/>
      <c r="AR727" s="9"/>
      <c r="AS727" s="9"/>
      <c r="AT727" s="9"/>
      <c r="AU727" s="9"/>
      <c r="AV727" s="9"/>
      <c r="AW727" s="9"/>
      <c r="AX727" s="9"/>
      <c r="AY727" s="9"/>
      <c r="AZ727" s="9"/>
      <c r="BA727" s="9"/>
      <c r="BB727" s="9"/>
      <c r="BC727" s="9"/>
      <c r="BD727" s="9"/>
      <c r="BE727" s="9"/>
      <c r="BF727" s="9"/>
      <c r="BG727" s="9"/>
      <c r="BH727" s="9"/>
      <c r="BI727" s="9"/>
      <c r="BJ727" s="9"/>
      <c r="BK727" s="9"/>
      <c r="BL727" s="9"/>
      <c r="BM727" s="9"/>
      <c r="BN727" s="9"/>
      <c r="BO727" s="9"/>
      <c r="BP727" s="9"/>
      <c r="BQ727" s="9"/>
      <c r="BR727" s="9"/>
      <c r="BS727" s="9"/>
      <c r="BT727" s="9"/>
      <c r="BU727" s="9"/>
      <c r="BV727" s="9"/>
      <c r="BW727" s="9"/>
      <c r="BX727" s="9"/>
      <c r="BY727" s="9"/>
      <c r="BZ727" s="9"/>
      <c r="CA727" s="9"/>
      <c r="CB727" s="9"/>
      <c r="CC727" s="9"/>
      <c r="CD727" s="9"/>
      <c r="CE727" s="9"/>
      <c r="CF727" s="9"/>
      <c r="CG727" s="9"/>
      <c r="CH727" s="9"/>
      <c r="CI727" s="9"/>
      <c r="CJ727" s="9"/>
      <c r="CK727" s="9"/>
      <c r="CL727" s="9"/>
      <c r="CM727" s="9"/>
    </row>
    <row r="728" spans="6:91">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c r="AI728" s="9"/>
      <c r="AJ728" s="9"/>
      <c r="AK728" s="9"/>
      <c r="AL728" s="9"/>
      <c r="AM728" s="9"/>
      <c r="AN728" s="9"/>
      <c r="AO728" s="9"/>
      <c r="AP728" s="9"/>
      <c r="AQ728" s="9"/>
      <c r="AR728" s="9"/>
      <c r="AS728" s="9"/>
      <c r="AT728" s="9"/>
      <c r="AU728" s="9"/>
      <c r="AV728" s="9"/>
      <c r="AW728" s="9"/>
      <c r="AX728" s="9"/>
      <c r="AY728" s="9"/>
      <c r="AZ728" s="9"/>
      <c r="BA728" s="9"/>
      <c r="BB728" s="9"/>
      <c r="BC728" s="9"/>
      <c r="BD728" s="9"/>
      <c r="BE728" s="9"/>
      <c r="BF728" s="9"/>
      <c r="BG728" s="9"/>
      <c r="BH728" s="9"/>
      <c r="BI728" s="9"/>
      <c r="BJ728" s="9"/>
      <c r="BK728" s="9"/>
      <c r="BL728" s="9"/>
      <c r="BM728" s="9"/>
      <c r="BN728" s="9"/>
      <c r="BO728" s="9"/>
      <c r="BP728" s="9"/>
      <c r="BQ728" s="9"/>
      <c r="BR728" s="9"/>
      <c r="BS728" s="9"/>
      <c r="BT728" s="9"/>
      <c r="BU728" s="9"/>
      <c r="BV728" s="9"/>
      <c r="BW728" s="9"/>
      <c r="BX728" s="9"/>
      <c r="BY728" s="9"/>
      <c r="BZ728" s="9"/>
      <c r="CA728" s="9"/>
      <c r="CB728" s="9"/>
      <c r="CC728" s="9"/>
      <c r="CD728" s="9"/>
      <c r="CE728" s="9"/>
      <c r="CF728" s="9"/>
      <c r="CG728" s="9"/>
      <c r="CH728" s="9"/>
      <c r="CI728" s="9"/>
      <c r="CJ728" s="9"/>
      <c r="CK728" s="9"/>
      <c r="CL728" s="9"/>
      <c r="CM728" s="9"/>
    </row>
    <row r="729" spans="6:91">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c r="AI729" s="9"/>
      <c r="AJ729" s="9"/>
      <c r="AK729" s="9"/>
      <c r="AL729" s="9"/>
      <c r="AM729" s="9"/>
      <c r="AN729" s="9"/>
      <c r="AO729" s="9"/>
      <c r="AP729" s="9"/>
      <c r="AQ729" s="9"/>
      <c r="AR729" s="9"/>
      <c r="AS729" s="9"/>
      <c r="AT729" s="9"/>
      <c r="AU729" s="9"/>
      <c r="AV729" s="9"/>
      <c r="AW729" s="9"/>
      <c r="AX729" s="9"/>
      <c r="AY729" s="9"/>
      <c r="AZ729" s="9"/>
      <c r="BA729" s="9"/>
      <c r="BB729" s="9"/>
      <c r="BC729" s="9"/>
      <c r="BD729" s="9"/>
      <c r="BE729" s="9"/>
      <c r="BF729" s="9"/>
      <c r="BG729" s="9"/>
      <c r="BH729" s="9"/>
      <c r="BI729" s="9"/>
      <c r="BJ729" s="9"/>
      <c r="BK729" s="9"/>
      <c r="BL729" s="9"/>
      <c r="BM729" s="9"/>
      <c r="BN729" s="9"/>
      <c r="BO729" s="9"/>
      <c r="BP729" s="9"/>
      <c r="BQ729" s="9"/>
      <c r="BR729" s="9"/>
      <c r="BS729" s="9"/>
      <c r="BT729" s="9"/>
      <c r="BU729" s="9"/>
      <c r="BV729" s="9"/>
      <c r="BW729" s="9"/>
      <c r="BX729" s="9"/>
      <c r="BY729" s="9"/>
      <c r="BZ729" s="9"/>
      <c r="CA729" s="9"/>
      <c r="CB729" s="9"/>
      <c r="CC729" s="9"/>
      <c r="CD729" s="9"/>
      <c r="CE729" s="9"/>
      <c r="CF729" s="9"/>
      <c r="CG729" s="9"/>
      <c r="CH729" s="9"/>
      <c r="CI729" s="9"/>
      <c r="CJ729" s="9"/>
      <c r="CK729" s="9"/>
      <c r="CL729" s="9"/>
      <c r="CM729" s="9"/>
    </row>
    <row r="730" spans="6:91">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c r="AI730" s="9"/>
      <c r="AJ730" s="9"/>
      <c r="AK730" s="9"/>
      <c r="AL730" s="9"/>
      <c r="AM730" s="9"/>
      <c r="AN730" s="9"/>
      <c r="AO730" s="9"/>
      <c r="AP730" s="9"/>
      <c r="AQ730" s="9"/>
      <c r="AR730" s="9"/>
      <c r="AS730" s="9"/>
      <c r="AT730" s="9"/>
      <c r="AU730" s="9"/>
      <c r="AV730" s="9"/>
      <c r="AW730" s="9"/>
      <c r="AX730" s="9"/>
      <c r="AY730" s="9"/>
      <c r="AZ730" s="9"/>
      <c r="BA730" s="9"/>
      <c r="BB730" s="9"/>
      <c r="BC730" s="9"/>
      <c r="BD730" s="9"/>
      <c r="BE730" s="9"/>
      <c r="BF730" s="9"/>
      <c r="BG730" s="9"/>
      <c r="BH730" s="9"/>
      <c r="BI730" s="9"/>
      <c r="BJ730" s="9"/>
      <c r="BK730" s="9"/>
      <c r="BL730" s="9"/>
      <c r="BM730" s="9"/>
      <c r="BN730" s="9"/>
      <c r="BO730" s="9"/>
      <c r="BP730" s="9"/>
      <c r="BQ730" s="9"/>
      <c r="BR730" s="9"/>
      <c r="BS730" s="9"/>
      <c r="BT730" s="9"/>
      <c r="BU730" s="9"/>
      <c r="BV730" s="9"/>
      <c r="BW730" s="9"/>
      <c r="BX730" s="9"/>
      <c r="BY730" s="9"/>
      <c r="BZ730" s="9"/>
      <c r="CA730" s="9"/>
      <c r="CB730" s="9"/>
      <c r="CC730" s="9"/>
      <c r="CD730" s="9"/>
      <c r="CE730" s="9"/>
      <c r="CF730" s="9"/>
      <c r="CG730" s="9"/>
      <c r="CH730" s="9"/>
      <c r="CI730" s="9"/>
      <c r="CJ730" s="9"/>
      <c r="CK730" s="9"/>
      <c r="CL730" s="9"/>
      <c r="CM730" s="9"/>
    </row>
    <row r="731" spans="6:91">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c r="AI731" s="9"/>
      <c r="AJ731" s="9"/>
      <c r="AK731" s="9"/>
      <c r="AL731" s="9"/>
      <c r="AM731" s="9"/>
      <c r="AN731" s="9"/>
      <c r="AO731" s="9"/>
      <c r="AP731" s="9"/>
      <c r="AQ731" s="9"/>
      <c r="AR731" s="9"/>
      <c r="AS731" s="9"/>
      <c r="AT731" s="9"/>
      <c r="AU731" s="9"/>
      <c r="AV731" s="9"/>
      <c r="AW731" s="9"/>
      <c r="AX731" s="9"/>
      <c r="AY731" s="9"/>
      <c r="AZ731" s="9"/>
      <c r="BA731" s="9"/>
      <c r="BB731" s="9"/>
      <c r="BC731" s="9"/>
      <c r="BD731" s="9"/>
      <c r="BE731" s="9"/>
      <c r="BF731" s="9"/>
      <c r="BG731" s="9"/>
      <c r="BH731" s="9"/>
      <c r="BI731" s="9"/>
      <c r="BJ731" s="9"/>
      <c r="BK731" s="9"/>
      <c r="BL731" s="9"/>
      <c r="BM731" s="9"/>
      <c r="BN731" s="9"/>
      <c r="BO731" s="9"/>
      <c r="BP731" s="9"/>
      <c r="BQ731" s="9"/>
      <c r="BR731" s="9"/>
      <c r="BS731" s="9"/>
      <c r="BT731" s="9"/>
      <c r="BU731" s="9"/>
      <c r="BV731" s="9"/>
      <c r="BW731" s="9"/>
      <c r="BX731" s="9"/>
      <c r="BY731" s="9"/>
      <c r="BZ731" s="9"/>
      <c r="CA731" s="9"/>
      <c r="CB731" s="9"/>
      <c r="CC731" s="9"/>
      <c r="CD731" s="9"/>
      <c r="CE731" s="9"/>
      <c r="CF731" s="9"/>
      <c r="CG731" s="9"/>
      <c r="CH731" s="9"/>
      <c r="CI731" s="9"/>
      <c r="CJ731" s="9"/>
      <c r="CK731" s="9"/>
      <c r="CL731" s="9"/>
      <c r="CM731" s="9"/>
    </row>
    <row r="732" spans="6:91">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c r="AI732" s="9"/>
      <c r="AJ732" s="9"/>
      <c r="AK732" s="9"/>
      <c r="AL732" s="9"/>
      <c r="AM732" s="9"/>
      <c r="AN732" s="9"/>
      <c r="AO732" s="9"/>
      <c r="AP732" s="9"/>
      <c r="AQ732" s="9"/>
      <c r="AR732" s="9"/>
      <c r="AS732" s="9"/>
      <c r="AT732" s="9"/>
      <c r="AU732" s="9"/>
      <c r="AV732" s="9"/>
      <c r="AW732" s="9"/>
      <c r="AX732" s="9"/>
      <c r="AY732" s="9"/>
      <c r="AZ732" s="9"/>
      <c r="BA732" s="9"/>
      <c r="BB732" s="9"/>
      <c r="BC732" s="9"/>
      <c r="BD732" s="9"/>
      <c r="BE732" s="9"/>
      <c r="BF732" s="9"/>
      <c r="BG732" s="9"/>
      <c r="BH732" s="9"/>
      <c r="BI732" s="9"/>
      <c r="BJ732" s="9"/>
      <c r="BK732" s="9"/>
      <c r="BL732" s="9"/>
      <c r="BM732" s="9"/>
      <c r="BN732" s="9"/>
      <c r="BO732" s="9"/>
      <c r="BP732" s="9"/>
      <c r="BQ732" s="9"/>
      <c r="BR732" s="9"/>
      <c r="BS732" s="9"/>
      <c r="BT732" s="9"/>
      <c r="BU732" s="9"/>
      <c r="BV732" s="9"/>
      <c r="BW732" s="9"/>
      <c r="BX732" s="9"/>
      <c r="BY732" s="9"/>
      <c r="BZ732" s="9"/>
      <c r="CA732" s="9"/>
      <c r="CB732" s="9"/>
      <c r="CC732" s="9"/>
      <c r="CD732" s="9"/>
      <c r="CE732" s="9"/>
      <c r="CF732" s="9"/>
      <c r="CG732" s="9"/>
      <c r="CH732" s="9"/>
      <c r="CI732" s="9"/>
      <c r="CJ732" s="9"/>
      <c r="CK732" s="9"/>
      <c r="CL732" s="9"/>
      <c r="CM732" s="9"/>
    </row>
    <row r="733" spans="6:91">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c r="AI733" s="9"/>
      <c r="AJ733" s="9"/>
      <c r="AK733" s="9"/>
      <c r="AL733" s="9"/>
      <c r="AM733" s="9"/>
      <c r="AN733" s="9"/>
      <c r="AO733" s="9"/>
      <c r="AP733" s="9"/>
      <c r="AQ733" s="9"/>
      <c r="AR733" s="9"/>
      <c r="AS733" s="9"/>
      <c r="AT733" s="9"/>
      <c r="AU733" s="9"/>
      <c r="AV733" s="9"/>
      <c r="AW733" s="9"/>
      <c r="AX733" s="9"/>
      <c r="AY733" s="9"/>
      <c r="AZ733" s="9"/>
      <c r="BA733" s="9"/>
      <c r="BB733" s="9"/>
      <c r="BC733" s="9"/>
      <c r="BD733" s="9"/>
      <c r="BE733" s="9"/>
      <c r="BF733" s="9"/>
      <c r="BG733" s="9"/>
      <c r="BH733" s="9"/>
      <c r="BI733" s="9"/>
      <c r="BJ733" s="9"/>
      <c r="BK733" s="9"/>
      <c r="BL733" s="9"/>
      <c r="BM733" s="9"/>
      <c r="BN733" s="9"/>
      <c r="BO733" s="9"/>
      <c r="BP733" s="9"/>
      <c r="BQ733" s="9"/>
      <c r="BR733" s="9"/>
      <c r="BS733" s="9"/>
      <c r="BT733" s="9"/>
      <c r="BU733" s="9"/>
      <c r="BV733" s="9"/>
      <c r="BW733" s="9"/>
      <c r="BX733" s="9"/>
      <c r="BY733" s="9"/>
      <c r="BZ733" s="9"/>
      <c r="CA733" s="9"/>
      <c r="CB733" s="9"/>
      <c r="CC733" s="9"/>
      <c r="CD733" s="9"/>
      <c r="CE733" s="9"/>
      <c r="CF733" s="9"/>
      <c r="CG733" s="9"/>
      <c r="CH733" s="9"/>
      <c r="CI733" s="9"/>
      <c r="CJ733" s="9"/>
      <c r="CK733" s="9"/>
      <c r="CL733" s="9"/>
      <c r="CM733" s="9"/>
    </row>
    <row r="734" spans="6:91">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c r="AI734" s="9"/>
      <c r="AJ734" s="9"/>
      <c r="AK734" s="9"/>
      <c r="AL734" s="9"/>
      <c r="AM734" s="9"/>
      <c r="AN734" s="9"/>
      <c r="AO734" s="9"/>
      <c r="AP734" s="9"/>
      <c r="AQ734" s="9"/>
      <c r="AR734" s="9"/>
      <c r="AS734" s="9"/>
      <c r="AT734" s="9"/>
      <c r="AU734" s="9"/>
      <c r="AV734" s="9"/>
      <c r="AW734" s="9"/>
      <c r="AX734" s="9"/>
      <c r="AY734" s="9"/>
      <c r="AZ734" s="9"/>
      <c r="BA734" s="9"/>
      <c r="BB734" s="9"/>
      <c r="BC734" s="9"/>
      <c r="BD734" s="9"/>
      <c r="BE734" s="9"/>
      <c r="BF734" s="9"/>
      <c r="BG734" s="9"/>
      <c r="BH734" s="9"/>
      <c r="BI734" s="9"/>
      <c r="BJ734" s="9"/>
      <c r="BK734" s="9"/>
      <c r="BL734" s="9"/>
      <c r="BM734" s="9"/>
      <c r="BN734" s="9"/>
      <c r="BO734" s="9"/>
      <c r="BP734" s="9"/>
      <c r="BQ734" s="9"/>
      <c r="BR734" s="9"/>
      <c r="BS734" s="9"/>
      <c r="BT734" s="9"/>
      <c r="BU734" s="9"/>
      <c r="BV734" s="9"/>
      <c r="BW734" s="9"/>
      <c r="BX734" s="9"/>
      <c r="BY734" s="9"/>
      <c r="BZ734" s="9"/>
      <c r="CA734" s="9"/>
      <c r="CB734" s="9"/>
      <c r="CC734" s="9"/>
      <c r="CD734" s="9"/>
      <c r="CE734" s="9"/>
      <c r="CF734" s="9"/>
      <c r="CG734" s="9"/>
      <c r="CH734" s="9"/>
      <c r="CI734" s="9"/>
      <c r="CJ734" s="9"/>
      <c r="CK734" s="9"/>
      <c r="CL734" s="9"/>
      <c r="CM734" s="9"/>
    </row>
    <row r="735" spans="6:91">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c r="AI735" s="9"/>
      <c r="AJ735" s="9"/>
      <c r="AK735" s="9"/>
      <c r="AL735" s="9"/>
      <c r="AM735" s="9"/>
      <c r="AN735" s="9"/>
      <c r="AO735" s="9"/>
      <c r="AP735" s="9"/>
      <c r="AQ735" s="9"/>
      <c r="AR735" s="9"/>
      <c r="AS735" s="9"/>
      <c r="AT735" s="9"/>
      <c r="AU735" s="9"/>
      <c r="AV735" s="9"/>
      <c r="AW735" s="9"/>
      <c r="AX735" s="9"/>
      <c r="AY735" s="9"/>
      <c r="AZ735" s="9"/>
      <c r="BA735" s="9"/>
      <c r="BB735" s="9"/>
      <c r="BC735" s="9"/>
      <c r="BD735" s="9"/>
      <c r="BE735" s="9"/>
      <c r="BF735" s="9"/>
      <c r="BG735" s="9"/>
      <c r="BH735" s="9"/>
      <c r="BI735" s="9"/>
      <c r="BJ735" s="9"/>
      <c r="BK735" s="9"/>
      <c r="BL735" s="9"/>
      <c r="BM735" s="9"/>
      <c r="BN735" s="9"/>
      <c r="BO735" s="9"/>
      <c r="BP735" s="9"/>
      <c r="BQ735" s="9"/>
      <c r="BR735" s="9"/>
      <c r="BS735" s="9"/>
      <c r="BT735" s="9"/>
      <c r="BU735" s="9"/>
      <c r="BV735" s="9"/>
      <c r="BW735" s="9"/>
      <c r="BX735" s="9"/>
      <c r="BY735" s="9"/>
      <c r="BZ735" s="9"/>
      <c r="CA735" s="9"/>
      <c r="CB735" s="9"/>
      <c r="CC735" s="9"/>
      <c r="CD735" s="9"/>
      <c r="CE735" s="9"/>
      <c r="CF735" s="9"/>
      <c r="CG735" s="9"/>
      <c r="CH735" s="9"/>
      <c r="CI735" s="9"/>
      <c r="CJ735" s="9"/>
      <c r="CK735" s="9"/>
      <c r="CL735" s="9"/>
      <c r="CM735" s="9"/>
    </row>
    <row r="736" spans="6:91">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c r="AI736" s="9"/>
      <c r="AJ736" s="9"/>
      <c r="AK736" s="9"/>
      <c r="AL736" s="9"/>
      <c r="AM736" s="9"/>
      <c r="AN736" s="9"/>
      <c r="AO736" s="9"/>
      <c r="AP736" s="9"/>
      <c r="AQ736" s="9"/>
      <c r="AR736" s="9"/>
      <c r="AS736" s="9"/>
      <c r="AT736" s="9"/>
      <c r="AU736" s="9"/>
      <c r="AV736" s="9"/>
      <c r="AW736" s="9"/>
      <c r="AX736" s="9"/>
      <c r="AY736" s="9"/>
      <c r="AZ736" s="9"/>
      <c r="BA736" s="9"/>
      <c r="BB736" s="9"/>
      <c r="BC736" s="9"/>
      <c r="BD736" s="9"/>
      <c r="BE736" s="9"/>
      <c r="BF736" s="9"/>
      <c r="BG736" s="9"/>
      <c r="BH736" s="9"/>
      <c r="BI736" s="9"/>
      <c r="BJ736" s="9"/>
      <c r="BK736" s="9"/>
      <c r="BL736" s="9"/>
      <c r="BM736" s="9"/>
      <c r="BN736" s="9"/>
      <c r="BO736" s="9"/>
      <c r="BP736" s="9"/>
      <c r="BQ736" s="9"/>
      <c r="BR736" s="9"/>
      <c r="BS736" s="9"/>
      <c r="BT736" s="9"/>
      <c r="BU736" s="9"/>
      <c r="BV736" s="9"/>
      <c r="BW736" s="9"/>
      <c r="BX736" s="9"/>
      <c r="BY736" s="9"/>
      <c r="BZ736" s="9"/>
      <c r="CA736" s="9"/>
      <c r="CB736" s="9"/>
      <c r="CC736" s="9"/>
      <c r="CD736" s="9"/>
      <c r="CE736" s="9"/>
      <c r="CF736" s="9"/>
      <c r="CG736" s="9"/>
      <c r="CH736" s="9"/>
      <c r="CI736" s="9"/>
      <c r="CJ736" s="9"/>
      <c r="CK736" s="9"/>
      <c r="CL736" s="9"/>
      <c r="CM736" s="9"/>
    </row>
    <row r="737" spans="6:91">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c r="AI737" s="9"/>
      <c r="AJ737" s="9"/>
      <c r="AK737" s="9"/>
      <c r="AL737" s="9"/>
      <c r="AM737" s="9"/>
      <c r="AN737" s="9"/>
      <c r="AO737" s="9"/>
      <c r="AP737" s="9"/>
      <c r="AQ737" s="9"/>
      <c r="AR737" s="9"/>
      <c r="AS737" s="9"/>
      <c r="AT737" s="9"/>
      <c r="AU737" s="9"/>
      <c r="AV737" s="9"/>
      <c r="AW737" s="9"/>
      <c r="AX737" s="9"/>
      <c r="AY737" s="9"/>
      <c r="AZ737" s="9"/>
      <c r="BA737" s="9"/>
      <c r="BB737" s="9"/>
      <c r="BC737" s="9"/>
      <c r="BD737" s="9"/>
      <c r="BE737" s="9"/>
      <c r="BF737" s="9"/>
      <c r="BG737" s="9"/>
      <c r="BH737" s="9"/>
      <c r="BI737" s="9"/>
      <c r="BJ737" s="9"/>
      <c r="BK737" s="9"/>
      <c r="BL737" s="9"/>
      <c r="BM737" s="9"/>
      <c r="BN737" s="9"/>
      <c r="BO737" s="9"/>
      <c r="BP737" s="9"/>
      <c r="BQ737" s="9"/>
      <c r="BR737" s="9"/>
      <c r="BS737" s="9"/>
      <c r="BT737" s="9"/>
      <c r="BU737" s="9"/>
      <c r="BV737" s="9"/>
      <c r="BW737" s="9"/>
      <c r="BX737" s="9"/>
      <c r="BY737" s="9"/>
      <c r="BZ737" s="9"/>
      <c r="CA737" s="9"/>
      <c r="CB737" s="9"/>
      <c r="CC737" s="9"/>
      <c r="CD737" s="9"/>
      <c r="CE737" s="9"/>
      <c r="CF737" s="9"/>
      <c r="CG737" s="9"/>
      <c r="CH737" s="9"/>
      <c r="CI737" s="9"/>
      <c r="CJ737" s="9"/>
      <c r="CK737" s="9"/>
      <c r="CL737" s="9"/>
      <c r="CM737" s="9"/>
    </row>
    <row r="738" spans="6:91">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c r="AI738" s="9"/>
      <c r="AJ738" s="9"/>
      <c r="AK738" s="9"/>
      <c r="AL738" s="9"/>
      <c r="AM738" s="9"/>
      <c r="AN738" s="9"/>
      <c r="AO738" s="9"/>
      <c r="AP738" s="9"/>
      <c r="AQ738" s="9"/>
      <c r="AR738" s="9"/>
      <c r="AS738" s="9"/>
      <c r="AT738" s="9"/>
      <c r="AU738" s="9"/>
      <c r="AV738" s="9"/>
      <c r="AW738" s="9"/>
      <c r="AX738" s="9"/>
      <c r="AY738" s="9"/>
      <c r="AZ738" s="9"/>
      <c r="BA738" s="9"/>
      <c r="BB738" s="9"/>
      <c r="BC738" s="9"/>
      <c r="BD738" s="9"/>
      <c r="BE738" s="9"/>
      <c r="BF738" s="9"/>
      <c r="BG738" s="9"/>
      <c r="BH738" s="9"/>
      <c r="BI738" s="9"/>
      <c r="BJ738" s="9"/>
      <c r="BK738" s="9"/>
      <c r="BL738" s="9"/>
      <c r="BM738" s="9"/>
      <c r="BN738" s="9"/>
      <c r="BO738" s="9"/>
      <c r="BP738" s="9"/>
      <c r="BQ738" s="9"/>
      <c r="BR738" s="9"/>
      <c r="BS738" s="9"/>
      <c r="BT738" s="9"/>
      <c r="BU738" s="9"/>
      <c r="BV738" s="9"/>
      <c r="BW738" s="9"/>
      <c r="BX738" s="9"/>
      <c r="BY738" s="9"/>
      <c r="BZ738" s="9"/>
      <c r="CA738" s="9"/>
      <c r="CB738" s="9"/>
      <c r="CC738" s="9"/>
      <c r="CD738" s="9"/>
      <c r="CE738" s="9"/>
      <c r="CF738" s="9"/>
      <c r="CG738" s="9"/>
      <c r="CH738" s="9"/>
      <c r="CI738" s="9"/>
      <c r="CJ738" s="9"/>
      <c r="CK738" s="9"/>
      <c r="CL738" s="9"/>
      <c r="CM738" s="9"/>
    </row>
    <row r="739" spans="6:91">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c r="AI739" s="9"/>
      <c r="AJ739" s="9"/>
      <c r="AK739" s="9"/>
      <c r="AL739" s="9"/>
      <c r="AM739" s="9"/>
      <c r="AN739" s="9"/>
      <c r="AO739" s="9"/>
      <c r="AP739" s="9"/>
      <c r="AQ739" s="9"/>
      <c r="AR739" s="9"/>
      <c r="AS739" s="9"/>
      <c r="AT739" s="9"/>
      <c r="AU739" s="9"/>
      <c r="AV739" s="9"/>
      <c r="AW739" s="9"/>
      <c r="AX739" s="9"/>
      <c r="AY739" s="9"/>
      <c r="AZ739" s="9"/>
      <c r="BA739" s="9"/>
      <c r="BB739" s="9"/>
      <c r="BC739" s="9"/>
      <c r="BD739" s="9"/>
      <c r="BE739" s="9"/>
      <c r="BF739" s="9"/>
      <c r="BG739" s="9"/>
      <c r="BH739" s="9"/>
      <c r="BI739" s="9"/>
      <c r="BJ739" s="9"/>
      <c r="BK739" s="9"/>
      <c r="BL739" s="9"/>
      <c r="BM739" s="9"/>
      <c r="BN739" s="9"/>
      <c r="BO739" s="9"/>
      <c r="BP739" s="9"/>
      <c r="BQ739" s="9"/>
      <c r="BR739" s="9"/>
      <c r="BS739" s="9"/>
      <c r="BT739" s="9"/>
      <c r="BU739" s="9"/>
      <c r="BV739" s="9"/>
      <c r="BW739" s="9"/>
      <c r="BX739" s="9"/>
      <c r="BY739" s="9"/>
      <c r="BZ739" s="9"/>
      <c r="CA739" s="9"/>
      <c r="CB739" s="9"/>
      <c r="CC739" s="9"/>
      <c r="CD739" s="9"/>
      <c r="CE739" s="9"/>
      <c r="CF739" s="9"/>
      <c r="CG739" s="9"/>
      <c r="CH739" s="9"/>
      <c r="CI739" s="9"/>
      <c r="CJ739" s="9"/>
      <c r="CK739" s="9"/>
      <c r="CL739" s="9"/>
      <c r="CM739" s="9"/>
    </row>
    <row r="740" spans="6:91">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c r="AI740" s="9"/>
      <c r="AJ740" s="9"/>
      <c r="AK740" s="9"/>
      <c r="AL740" s="9"/>
      <c r="AM740" s="9"/>
      <c r="AN740" s="9"/>
      <c r="AO740" s="9"/>
      <c r="AP740" s="9"/>
      <c r="AQ740" s="9"/>
      <c r="AR740" s="9"/>
      <c r="AS740" s="9"/>
      <c r="AT740" s="9"/>
      <c r="AU740" s="9"/>
      <c r="AV740" s="9"/>
      <c r="AW740" s="9"/>
      <c r="AX740" s="9"/>
      <c r="AY740" s="9"/>
      <c r="AZ740" s="9"/>
      <c r="BA740" s="9"/>
      <c r="BB740" s="9"/>
      <c r="BC740" s="9"/>
      <c r="BD740" s="9"/>
      <c r="BE740" s="9"/>
      <c r="BF740" s="9"/>
      <c r="BG740" s="9"/>
      <c r="BH740" s="9"/>
      <c r="BI740" s="9"/>
      <c r="BJ740" s="9"/>
      <c r="BK740" s="9"/>
      <c r="BL740" s="9"/>
      <c r="BM740" s="9"/>
      <c r="BN740" s="9"/>
      <c r="BO740" s="9"/>
      <c r="BP740" s="9"/>
      <c r="BQ740" s="9"/>
      <c r="BR740" s="9"/>
      <c r="BS740" s="9"/>
      <c r="BT740" s="9"/>
      <c r="BU740" s="9"/>
      <c r="BV740" s="9"/>
      <c r="BW740" s="9"/>
      <c r="BX740" s="9"/>
      <c r="BY740" s="9"/>
      <c r="BZ740" s="9"/>
      <c r="CA740" s="9"/>
      <c r="CB740" s="9"/>
      <c r="CC740" s="9"/>
      <c r="CD740" s="9"/>
      <c r="CE740" s="9"/>
      <c r="CF740" s="9"/>
      <c r="CG740" s="9"/>
      <c r="CH740" s="9"/>
      <c r="CI740" s="9"/>
      <c r="CJ740" s="9"/>
      <c r="CK740" s="9"/>
      <c r="CL740" s="9"/>
      <c r="CM740" s="9"/>
    </row>
    <row r="741" spans="6:91">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c r="AI741" s="9"/>
      <c r="AJ741" s="9"/>
      <c r="AK741" s="9"/>
      <c r="AL741" s="9"/>
      <c r="AM741" s="9"/>
      <c r="AN741" s="9"/>
      <c r="AO741" s="9"/>
      <c r="AP741" s="9"/>
      <c r="AQ741" s="9"/>
      <c r="AR741" s="9"/>
      <c r="AS741" s="9"/>
      <c r="AT741" s="9"/>
      <c r="AU741" s="9"/>
      <c r="AV741" s="9"/>
      <c r="AW741" s="9"/>
      <c r="AX741" s="9"/>
      <c r="AY741" s="9"/>
      <c r="AZ741" s="9"/>
      <c r="BA741" s="9"/>
      <c r="BB741" s="9"/>
      <c r="BC741" s="9"/>
      <c r="BD741" s="9"/>
      <c r="BE741" s="9"/>
      <c r="BF741" s="9"/>
      <c r="BG741" s="9"/>
      <c r="BH741" s="9"/>
      <c r="BI741" s="9"/>
      <c r="BJ741" s="9"/>
      <c r="BK741" s="9"/>
      <c r="BL741" s="9"/>
      <c r="BM741" s="9"/>
      <c r="BN741" s="9"/>
      <c r="BO741" s="9"/>
      <c r="BP741" s="9"/>
      <c r="BQ741" s="9"/>
      <c r="BR741" s="9"/>
      <c r="BS741" s="9"/>
      <c r="BT741" s="9"/>
      <c r="BU741" s="9"/>
      <c r="BV741" s="9"/>
      <c r="BW741" s="9"/>
      <c r="BX741" s="9"/>
      <c r="BY741" s="9"/>
      <c r="BZ741" s="9"/>
      <c r="CA741" s="9"/>
      <c r="CB741" s="9"/>
      <c r="CC741" s="9"/>
      <c r="CD741" s="9"/>
      <c r="CE741" s="9"/>
      <c r="CF741" s="9"/>
      <c r="CG741" s="9"/>
      <c r="CH741" s="9"/>
      <c r="CI741" s="9"/>
      <c r="CJ741" s="9"/>
      <c r="CK741" s="9"/>
      <c r="CL741" s="9"/>
      <c r="CM741" s="9"/>
    </row>
    <row r="742" spans="6:91">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c r="AI742" s="9"/>
      <c r="AJ742" s="9"/>
      <c r="AK742" s="9"/>
      <c r="AL742" s="9"/>
      <c r="AM742" s="9"/>
      <c r="AN742" s="9"/>
      <c r="AO742" s="9"/>
      <c r="AP742" s="9"/>
      <c r="AQ742" s="9"/>
      <c r="AR742" s="9"/>
      <c r="AS742" s="9"/>
      <c r="AT742" s="9"/>
      <c r="AU742" s="9"/>
      <c r="AV742" s="9"/>
      <c r="AW742" s="9"/>
      <c r="AX742" s="9"/>
      <c r="AY742" s="9"/>
      <c r="AZ742" s="9"/>
      <c r="BA742" s="9"/>
      <c r="BB742" s="9"/>
      <c r="BC742" s="9"/>
      <c r="BD742" s="9"/>
      <c r="BE742" s="9"/>
      <c r="BF742" s="9"/>
      <c r="BG742" s="9"/>
      <c r="BH742" s="9"/>
      <c r="BI742" s="9"/>
      <c r="BJ742" s="9"/>
      <c r="BK742" s="9"/>
      <c r="BL742" s="9"/>
      <c r="BM742" s="9"/>
      <c r="BN742" s="9"/>
      <c r="BO742" s="9"/>
      <c r="BP742" s="9"/>
      <c r="BQ742" s="9"/>
      <c r="BR742" s="9"/>
      <c r="BS742" s="9"/>
      <c r="BT742" s="9"/>
      <c r="BU742" s="9"/>
      <c r="BV742" s="9"/>
      <c r="BW742" s="9"/>
      <c r="BX742" s="9"/>
      <c r="BY742" s="9"/>
      <c r="BZ742" s="9"/>
      <c r="CA742" s="9"/>
      <c r="CB742" s="9"/>
      <c r="CC742" s="9"/>
      <c r="CD742" s="9"/>
      <c r="CE742" s="9"/>
      <c r="CF742" s="9"/>
      <c r="CG742" s="9"/>
      <c r="CH742" s="9"/>
      <c r="CI742" s="9"/>
      <c r="CJ742" s="9"/>
      <c r="CK742" s="9"/>
      <c r="CL742" s="9"/>
      <c r="CM742" s="9"/>
    </row>
    <row r="743" spans="6:91">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c r="AI743" s="9"/>
      <c r="AJ743" s="9"/>
      <c r="AK743" s="9"/>
      <c r="AL743" s="9"/>
      <c r="AM743" s="9"/>
      <c r="AN743" s="9"/>
      <c r="AO743" s="9"/>
      <c r="AP743" s="9"/>
      <c r="AQ743" s="9"/>
      <c r="AR743" s="9"/>
      <c r="AS743" s="9"/>
      <c r="AT743" s="9"/>
      <c r="AU743" s="9"/>
      <c r="AV743" s="9"/>
      <c r="AW743" s="9"/>
      <c r="AX743" s="9"/>
      <c r="AY743" s="9"/>
      <c r="AZ743" s="9"/>
      <c r="BA743" s="9"/>
      <c r="BB743" s="9"/>
      <c r="BC743" s="9"/>
      <c r="BD743" s="9"/>
      <c r="BE743" s="9"/>
      <c r="BF743" s="9"/>
      <c r="BG743" s="9"/>
      <c r="BH743" s="9"/>
      <c r="BI743" s="9"/>
      <c r="BJ743" s="9"/>
      <c r="BK743" s="9"/>
      <c r="BL743" s="9"/>
      <c r="BM743" s="9"/>
      <c r="BN743" s="9"/>
      <c r="BO743" s="9"/>
      <c r="BP743" s="9"/>
      <c r="BQ743" s="9"/>
      <c r="BR743" s="9"/>
      <c r="BS743" s="9"/>
      <c r="BT743" s="9"/>
      <c r="BU743" s="9"/>
      <c r="BV743" s="9"/>
      <c r="BW743" s="9"/>
      <c r="BX743" s="9"/>
      <c r="BY743" s="9"/>
      <c r="BZ743" s="9"/>
      <c r="CA743" s="9"/>
      <c r="CB743" s="9"/>
      <c r="CC743" s="9"/>
      <c r="CD743" s="9"/>
      <c r="CE743" s="9"/>
      <c r="CF743" s="9"/>
      <c r="CG743" s="9"/>
      <c r="CH743" s="9"/>
      <c r="CI743" s="9"/>
      <c r="CJ743" s="9"/>
      <c r="CK743" s="9"/>
      <c r="CL743" s="9"/>
      <c r="CM743" s="9"/>
    </row>
    <row r="744" spans="6:91">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c r="AI744" s="9"/>
      <c r="AJ744" s="9"/>
      <c r="AK744" s="9"/>
      <c r="AL744" s="9"/>
      <c r="AM744" s="9"/>
      <c r="AN744" s="9"/>
      <c r="AO744" s="9"/>
      <c r="AP744" s="9"/>
      <c r="AQ744" s="9"/>
      <c r="AR744" s="9"/>
      <c r="AS744" s="9"/>
      <c r="AT744" s="9"/>
      <c r="AU744" s="9"/>
      <c r="AV744" s="9"/>
      <c r="AW744" s="9"/>
      <c r="AX744" s="9"/>
      <c r="AY744" s="9"/>
      <c r="AZ744" s="9"/>
      <c r="BA744" s="9"/>
      <c r="BB744" s="9"/>
      <c r="BC744" s="9"/>
      <c r="BD744" s="9"/>
      <c r="BE744" s="9"/>
      <c r="BF744" s="9"/>
      <c r="BG744" s="9"/>
      <c r="BH744" s="9"/>
      <c r="BI744" s="9"/>
      <c r="BJ744" s="9"/>
      <c r="BK744" s="9"/>
      <c r="BL744" s="9"/>
      <c r="BM744" s="9"/>
      <c r="BN744" s="9"/>
      <c r="BO744" s="9"/>
      <c r="BP744" s="9"/>
      <c r="BQ744" s="9"/>
      <c r="BR744" s="9"/>
      <c r="BS744" s="9"/>
      <c r="BT744" s="9"/>
      <c r="BU744" s="9"/>
      <c r="BV744" s="9"/>
      <c r="BW744" s="9"/>
      <c r="BX744" s="9"/>
      <c r="BY744" s="9"/>
      <c r="BZ744" s="9"/>
      <c r="CA744" s="9"/>
      <c r="CB744" s="9"/>
      <c r="CC744" s="9"/>
      <c r="CD744" s="9"/>
      <c r="CE744" s="9"/>
      <c r="CF744" s="9"/>
      <c r="CG744" s="9"/>
      <c r="CH744" s="9"/>
      <c r="CI744" s="9"/>
      <c r="CJ744" s="9"/>
      <c r="CK744" s="9"/>
      <c r="CL744" s="9"/>
      <c r="CM744" s="9"/>
    </row>
    <row r="745" spans="6:91">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c r="AI745" s="9"/>
      <c r="AJ745" s="9"/>
      <c r="AK745" s="9"/>
      <c r="AL745" s="9"/>
      <c r="AM745" s="9"/>
      <c r="AN745" s="9"/>
      <c r="AO745" s="9"/>
      <c r="AP745" s="9"/>
      <c r="AQ745" s="9"/>
      <c r="AR745" s="9"/>
      <c r="AS745" s="9"/>
      <c r="AT745" s="9"/>
      <c r="AU745" s="9"/>
      <c r="AV745" s="9"/>
      <c r="AW745" s="9"/>
      <c r="AX745" s="9"/>
      <c r="AY745" s="9"/>
      <c r="AZ745" s="9"/>
      <c r="BA745" s="9"/>
      <c r="BB745" s="9"/>
      <c r="BC745" s="9"/>
      <c r="BD745" s="9"/>
      <c r="BE745" s="9"/>
      <c r="BF745" s="9"/>
      <c r="BG745" s="9"/>
      <c r="BH745" s="9"/>
      <c r="BI745" s="9"/>
      <c r="BJ745" s="9"/>
      <c r="BK745" s="9"/>
      <c r="BL745" s="9"/>
      <c r="BM745" s="9"/>
      <c r="BN745" s="9"/>
      <c r="BO745" s="9"/>
      <c r="BP745" s="9"/>
      <c r="BQ745" s="9"/>
      <c r="BR745" s="9"/>
      <c r="BS745" s="9"/>
      <c r="BT745" s="9"/>
      <c r="BU745" s="9"/>
      <c r="BV745" s="9"/>
      <c r="BW745" s="9"/>
      <c r="BX745" s="9"/>
      <c r="BY745" s="9"/>
      <c r="BZ745" s="9"/>
      <c r="CA745" s="9"/>
      <c r="CB745" s="9"/>
      <c r="CC745" s="9"/>
      <c r="CD745" s="9"/>
      <c r="CE745" s="9"/>
      <c r="CF745" s="9"/>
      <c r="CG745" s="9"/>
      <c r="CH745" s="9"/>
      <c r="CI745" s="9"/>
      <c r="CJ745" s="9"/>
      <c r="CK745" s="9"/>
      <c r="CL745" s="9"/>
      <c r="CM745" s="9"/>
    </row>
    <row r="746" spans="6:91">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c r="AI746" s="9"/>
      <c r="AJ746" s="9"/>
      <c r="AK746" s="9"/>
      <c r="AL746" s="9"/>
      <c r="AM746" s="9"/>
      <c r="AN746" s="9"/>
      <c r="AO746" s="9"/>
      <c r="AP746" s="9"/>
      <c r="AQ746" s="9"/>
      <c r="AR746" s="9"/>
      <c r="AS746" s="9"/>
      <c r="AT746" s="9"/>
      <c r="AU746" s="9"/>
      <c r="AV746" s="9"/>
      <c r="AW746" s="9"/>
      <c r="AX746" s="9"/>
      <c r="AY746" s="9"/>
      <c r="AZ746" s="9"/>
      <c r="BA746" s="9"/>
      <c r="BB746" s="9"/>
      <c r="BC746" s="9"/>
      <c r="BD746" s="9"/>
      <c r="BE746" s="9"/>
      <c r="BF746" s="9"/>
      <c r="BG746" s="9"/>
      <c r="BH746" s="9"/>
      <c r="BI746" s="9"/>
      <c r="BJ746" s="9"/>
      <c r="BK746" s="9"/>
      <c r="BL746" s="9"/>
      <c r="BM746" s="9"/>
      <c r="BN746" s="9"/>
      <c r="BO746" s="9"/>
      <c r="BP746" s="9"/>
      <c r="BQ746" s="9"/>
      <c r="BR746" s="9"/>
      <c r="BS746" s="9"/>
      <c r="BT746" s="9"/>
      <c r="BU746" s="9"/>
      <c r="BV746" s="9"/>
      <c r="BW746" s="9"/>
      <c r="BX746" s="9"/>
      <c r="BY746" s="9"/>
      <c r="BZ746" s="9"/>
      <c r="CA746" s="9"/>
      <c r="CB746" s="9"/>
      <c r="CC746" s="9"/>
      <c r="CD746" s="9"/>
      <c r="CE746" s="9"/>
      <c r="CF746" s="9"/>
      <c r="CG746" s="9"/>
      <c r="CH746" s="9"/>
      <c r="CI746" s="9"/>
      <c r="CJ746" s="9"/>
      <c r="CK746" s="9"/>
      <c r="CL746" s="9"/>
      <c r="CM746" s="9"/>
    </row>
    <row r="747" spans="6:91">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c r="AI747" s="9"/>
      <c r="AJ747" s="9"/>
      <c r="AK747" s="9"/>
      <c r="AL747" s="9"/>
      <c r="AM747" s="9"/>
      <c r="AN747" s="9"/>
      <c r="AO747" s="9"/>
      <c r="AP747" s="9"/>
      <c r="AQ747" s="9"/>
      <c r="AR747" s="9"/>
      <c r="AS747" s="9"/>
      <c r="AT747" s="9"/>
      <c r="AU747" s="9"/>
      <c r="AV747" s="9"/>
      <c r="AW747" s="9"/>
      <c r="AX747" s="9"/>
      <c r="AY747" s="9"/>
      <c r="AZ747" s="9"/>
      <c r="BA747" s="9"/>
      <c r="BB747" s="9"/>
      <c r="BC747" s="9"/>
      <c r="BD747" s="9"/>
      <c r="BE747" s="9"/>
      <c r="BF747" s="9"/>
      <c r="BG747" s="9"/>
      <c r="BH747" s="9"/>
      <c r="BI747" s="9"/>
      <c r="BJ747" s="9"/>
      <c r="BK747" s="9"/>
      <c r="BL747" s="9"/>
      <c r="BM747" s="9"/>
      <c r="BN747" s="9"/>
      <c r="BO747" s="9"/>
      <c r="BP747" s="9"/>
      <c r="BQ747" s="9"/>
      <c r="BR747" s="9"/>
      <c r="BS747" s="9"/>
      <c r="BT747" s="9"/>
      <c r="BU747" s="9"/>
      <c r="BV747" s="9"/>
      <c r="BW747" s="9"/>
      <c r="BX747" s="9"/>
      <c r="BY747" s="9"/>
      <c r="BZ747" s="9"/>
      <c r="CA747" s="9"/>
      <c r="CB747" s="9"/>
      <c r="CC747" s="9"/>
      <c r="CD747" s="9"/>
      <c r="CE747" s="9"/>
      <c r="CF747" s="9"/>
      <c r="CG747" s="9"/>
      <c r="CH747" s="9"/>
      <c r="CI747" s="9"/>
      <c r="CJ747" s="9"/>
      <c r="CK747" s="9"/>
      <c r="CL747" s="9"/>
      <c r="CM747" s="9"/>
    </row>
    <row r="748" spans="6:91">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c r="AI748" s="9"/>
      <c r="AJ748" s="9"/>
      <c r="AK748" s="9"/>
      <c r="AL748" s="9"/>
      <c r="AM748" s="9"/>
      <c r="AN748" s="9"/>
      <c r="AO748" s="9"/>
      <c r="AP748" s="9"/>
      <c r="AQ748" s="9"/>
      <c r="AR748" s="9"/>
      <c r="AS748" s="9"/>
      <c r="AT748" s="9"/>
      <c r="AU748" s="9"/>
      <c r="AV748" s="9"/>
      <c r="AW748" s="9"/>
      <c r="AX748" s="9"/>
      <c r="AY748" s="9"/>
      <c r="AZ748" s="9"/>
      <c r="BA748" s="9"/>
      <c r="BB748" s="9"/>
      <c r="BC748" s="9"/>
      <c r="BD748" s="9"/>
      <c r="BE748" s="9"/>
      <c r="BF748" s="9"/>
      <c r="BG748" s="9"/>
      <c r="BH748" s="9"/>
      <c r="BI748" s="9"/>
      <c r="BJ748" s="9"/>
      <c r="BK748" s="9"/>
      <c r="BL748" s="9"/>
      <c r="BM748" s="9"/>
      <c r="BN748" s="9"/>
      <c r="BO748" s="9"/>
      <c r="BP748" s="9"/>
      <c r="BQ748" s="9"/>
      <c r="BR748" s="9"/>
      <c r="BS748" s="9"/>
      <c r="BT748" s="9"/>
      <c r="BU748" s="9"/>
      <c r="BV748" s="9"/>
      <c r="BW748" s="9"/>
      <c r="BX748" s="9"/>
      <c r="BY748" s="9"/>
      <c r="BZ748" s="9"/>
      <c r="CA748" s="9"/>
      <c r="CB748" s="9"/>
      <c r="CC748" s="9"/>
      <c r="CD748" s="9"/>
      <c r="CE748" s="9"/>
      <c r="CF748" s="9"/>
      <c r="CG748" s="9"/>
      <c r="CH748" s="9"/>
      <c r="CI748" s="9"/>
      <c r="CJ748" s="9"/>
      <c r="CK748" s="9"/>
      <c r="CL748" s="9"/>
      <c r="CM748" s="9"/>
    </row>
    <row r="749" spans="6:91">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c r="AI749" s="9"/>
      <c r="AJ749" s="9"/>
      <c r="AK749" s="9"/>
      <c r="AL749" s="9"/>
      <c r="AM749" s="9"/>
      <c r="AN749" s="9"/>
      <c r="AO749" s="9"/>
      <c r="AP749" s="9"/>
      <c r="AQ749" s="9"/>
      <c r="AR749" s="9"/>
      <c r="AS749" s="9"/>
      <c r="AT749" s="9"/>
      <c r="AU749" s="9"/>
      <c r="AV749" s="9"/>
      <c r="AW749" s="9"/>
      <c r="AX749" s="9"/>
      <c r="AY749" s="9"/>
      <c r="AZ749" s="9"/>
      <c r="BA749" s="9"/>
      <c r="BB749" s="9"/>
      <c r="BC749" s="9"/>
      <c r="BD749" s="9"/>
      <c r="BE749" s="9"/>
      <c r="BF749" s="9"/>
      <c r="BG749" s="9"/>
      <c r="BH749" s="9"/>
      <c r="BI749" s="9"/>
      <c r="BJ749" s="9"/>
      <c r="BK749" s="9"/>
      <c r="BL749" s="9"/>
      <c r="BM749" s="9"/>
      <c r="BN749" s="9"/>
      <c r="BO749" s="9"/>
      <c r="BP749" s="9"/>
      <c r="BQ749" s="9"/>
      <c r="BR749" s="9"/>
      <c r="BS749" s="9"/>
      <c r="BT749" s="9"/>
      <c r="BU749" s="9"/>
      <c r="BV749" s="9"/>
      <c r="BW749" s="9"/>
      <c r="BX749" s="9"/>
      <c r="BY749" s="9"/>
      <c r="BZ749" s="9"/>
      <c r="CA749" s="9"/>
      <c r="CB749" s="9"/>
      <c r="CC749" s="9"/>
      <c r="CD749" s="9"/>
      <c r="CE749" s="9"/>
      <c r="CF749" s="9"/>
      <c r="CG749" s="9"/>
      <c r="CH749" s="9"/>
      <c r="CI749" s="9"/>
      <c r="CJ749" s="9"/>
      <c r="CK749" s="9"/>
      <c r="CL749" s="9"/>
      <c r="CM749" s="9"/>
    </row>
    <row r="750" spans="6:91">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c r="AI750" s="9"/>
      <c r="AJ750" s="9"/>
      <c r="AK750" s="9"/>
      <c r="AL750" s="9"/>
      <c r="AM750" s="9"/>
      <c r="AN750" s="9"/>
      <c r="AO750" s="9"/>
      <c r="AP750" s="9"/>
      <c r="AQ750" s="9"/>
      <c r="AR750" s="9"/>
      <c r="AS750" s="9"/>
      <c r="AT750" s="9"/>
      <c r="AU750" s="9"/>
      <c r="AV750" s="9"/>
      <c r="AW750" s="9"/>
      <c r="AX750" s="9"/>
      <c r="AY750" s="9"/>
      <c r="AZ750" s="9"/>
      <c r="BA750" s="9"/>
      <c r="BB750" s="9"/>
      <c r="BC750" s="9"/>
      <c r="BD750" s="9"/>
      <c r="BE750" s="9"/>
      <c r="BF750" s="9"/>
      <c r="BG750" s="9"/>
      <c r="BH750" s="9"/>
      <c r="BI750" s="9"/>
      <c r="BJ750" s="9"/>
      <c r="BK750" s="9"/>
      <c r="BL750" s="9"/>
      <c r="BM750" s="9"/>
      <c r="BN750" s="9"/>
      <c r="BO750" s="9"/>
      <c r="BP750" s="9"/>
      <c r="BQ750" s="9"/>
      <c r="BR750" s="9"/>
      <c r="BS750" s="9"/>
      <c r="BT750" s="9"/>
      <c r="BU750" s="9"/>
      <c r="BV750" s="9"/>
      <c r="BW750" s="9"/>
      <c r="BX750" s="9"/>
      <c r="BY750" s="9"/>
      <c r="BZ750" s="9"/>
      <c r="CA750" s="9"/>
      <c r="CB750" s="9"/>
      <c r="CC750" s="9"/>
      <c r="CD750" s="9"/>
      <c r="CE750" s="9"/>
      <c r="CF750" s="9"/>
      <c r="CG750" s="9"/>
      <c r="CH750" s="9"/>
      <c r="CI750" s="9"/>
      <c r="CJ750" s="9"/>
      <c r="CK750" s="9"/>
      <c r="CL750" s="9"/>
      <c r="CM750" s="9"/>
    </row>
    <row r="751" spans="6:91">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c r="AI751" s="9"/>
      <c r="AJ751" s="9"/>
      <c r="AK751" s="9"/>
      <c r="AL751" s="9"/>
      <c r="AM751" s="9"/>
      <c r="AN751" s="9"/>
      <c r="AO751" s="9"/>
      <c r="AP751" s="9"/>
      <c r="AQ751" s="9"/>
      <c r="AR751" s="9"/>
      <c r="AS751" s="9"/>
      <c r="AT751" s="9"/>
      <c r="AU751" s="9"/>
      <c r="AV751" s="9"/>
      <c r="AW751" s="9"/>
      <c r="AX751" s="9"/>
      <c r="AY751" s="9"/>
      <c r="AZ751" s="9"/>
      <c r="BA751" s="9"/>
      <c r="BB751" s="9"/>
      <c r="BC751" s="9"/>
      <c r="BD751" s="9"/>
      <c r="BE751" s="9"/>
      <c r="BF751" s="9"/>
      <c r="BG751" s="9"/>
      <c r="BH751" s="9"/>
      <c r="BI751" s="9"/>
      <c r="BJ751" s="9"/>
      <c r="BK751" s="9"/>
      <c r="BL751" s="9"/>
      <c r="BM751" s="9"/>
      <c r="BN751" s="9"/>
      <c r="BO751" s="9"/>
      <c r="BP751" s="9"/>
      <c r="BQ751" s="9"/>
      <c r="BR751" s="9"/>
      <c r="BS751" s="9"/>
      <c r="BT751" s="9"/>
      <c r="BU751" s="9"/>
      <c r="BV751" s="9"/>
      <c r="BW751" s="9"/>
      <c r="BX751" s="9"/>
      <c r="BY751" s="9"/>
      <c r="BZ751" s="9"/>
      <c r="CA751" s="9"/>
      <c r="CB751" s="9"/>
      <c r="CC751" s="9"/>
      <c r="CD751" s="9"/>
      <c r="CE751" s="9"/>
      <c r="CF751" s="9"/>
      <c r="CG751" s="9"/>
      <c r="CH751" s="9"/>
      <c r="CI751" s="9"/>
      <c r="CJ751" s="9"/>
      <c r="CK751" s="9"/>
      <c r="CL751" s="9"/>
      <c r="CM751" s="9"/>
    </row>
    <row r="752" spans="6:91">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c r="AI752" s="9"/>
      <c r="AJ752" s="9"/>
      <c r="AK752" s="9"/>
      <c r="AL752" s="9"/>
      <c r="AM752" s="9"/>
      <c r="AN752" s="9"/>
      <c r="AO752" s="9"/>
      <c r="AP752" s="9"/>
      <c r="AQ752" s="9"/>
      <c r="AR752" s="9"/>
      <c r="AS752" s="9"/>
      <c r="AT752" s="9"/>
      <c r="AU752" s="9"/>
      <c r="AV752" s="9"/>
      <c r="AW752" s="9"/>
      <c r="AX752" s="9"/>
      <c r="AY752" s="9"/>
      <c r="AZ752" s="9"/>
      <c r="BA752" s="9"/>
      <c r="BB752" s="9"/>
      <c r="BC752" s="9"/>
      <c r="BD752" s="9"/>
      <c r="BE752" s="9"/>
      <c r="BF752" s="9"/>
      <c r="BG752" s="9"/>
      <c r="BH752" s="9"/>
      <c r="BI752" s="9"/>
      <c r="BJ752" s="9"/>
      <c r="BK752" s="9"/>
      <c r="BL752" s="9"/>
      <c r="BM752" s="9"/>
      <c r="BN752" s="9"/>
      <c r="BO752" s="9"/>
      <c r="BP752" s="9"/>
      <c r="BQ752" s="9"/>
      <c r="BR752" s="9"/>
      <c r="BS752" s="9"/>
      <c r="BT752" s="9"/>
      <c r="BU752" s="9"/>
      <c r="BV752" s="9"/>
      <c r="BW752" s="9"/>
      <c r="BX752" s="9"/>
      <c r="BY752" s="9"/>
      <c r="BZ752" s="9"/>
      <c r="CA752" s="9"/>
      <c r="CB752" s="9"/>
      <c r="CC752" s="9"/>
      <c r="CD752" s="9"/>
      <c r="CE752" s="9"/>
      <c r="CF752" s="9"/>
      <c r="CG752" s="9"/>
      <c r="CH752" s="9"/>
      <c r="CI752" s="9"/>
      <c r="CJ752" s="9"/>
      <c r="CK752" s="9"/>
      <c r="CL752" s="9"/>
      <c r="CM752" s="9"/>
    </row>
    <row r="753" spans="6:91">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c r="AI753" s="9"/>
      <c r="AJ753" s="9"/>
      <c r="AK753" s="9"/>
      <c r="AL753" s="9"/>
      <c r="AM753" s="9"/>
      <c r="AN753" s="9"/>
      <c r="AO753" s="9"/>
      <c r="AP753" s="9"/>
      <c r="AQ753" s="9"/>
      <c r="AR753" s="9"/>
      <c r="AS753" s="9"/>
      <c r="AT753" s="9"/>
      <c r="AU753" s="9"/>
      <c r="AV753" s="9"/>
      <c r="AW753" s="9"/>
      <c r="AX753" s="9"/>
      <c r="AY753" s="9"/>
      <c r="AZ753" s="9"/>
      <c r="BA753" s="9"/>
      <c r="BB753" s="9"/>
      <c r="BC753" s="9"/>
      <c r="BD753" s="9"/>
      <c r="BE753" s="9"/>
      <c r="BF753" s="9"/>
      <c r="BG753" s="9"/>
      <c r="BH753" s="9"/>
      <c r="BI753" s="9"/>
      <c r="BJ753" s="9"/>
      <c r="BK753" s="9"/>
      <c r="BL753" s="9"/>
      <c r="BM753" s="9"/>
      <c r="BN753" s="9"/>
      <c r="BO753" s="9"/>
      <c r="BP753" s="9"/>
      <c r="BQ753" s="9"/>
      <c r="BR753" s="9"/>
      <c r="BS753" s="9"/>
      <c r="BT753" s="9"/>
      <c r="BU753" s="9"/>
      <c r="BV753" s="9"/>
      <c r="BW753" s="9"/>
      <c r="BX753" s="9"/>
      <c r="BY753" s="9"/>
      <c r="BZ753" s="9"/>
      <c r="CA753" s="9"/>
      <c r="CB753" s="9"/>
      <c r="CC753" s="9"/>
      <c r="CD753" s="9"/>
      <c r="CE753" s="9"/>
      <c r="CF753" s="9"/>
      <c r="CG753" s="9"/>
      <c r="CH753" s="9"/>
      <c r="CI753" s="9"/>
      <c r="CJ753" s="9"/>
      <c r="CK753" s="9"/>
      <c r="CL753" s="9"/>
      <c r="CM753" s="9"/>
    </row>
    <row r="754" spans="6:91">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c r="AI754" s="9"/>
      <c r="AJ754" s="9"/>
      <c r="AK754" s="9"/>
      <c r="AL754" s="9"/>
      <c r="AM754" s="9"/>
      <c r="AN754" s="9"/>
      <c r="AO754" s="9"/>
      <c r="AP754" s="9"/>
      <c r="AQ754" s="9"/>
      <c r="AR754" s="9"/>
      <c r="AS754" s="9"/>
      <c r="AT754" s="9"/>
      <c r="AU754" s="9"/>
      <c r="AV754" s="9"/>
      <c r="AW754" s="9"/>
      <c r="AX754" s="9"/>
      <c r="AY754" s="9"/>
      <c r="AZ754" s="9"/>
      <c r="BA754" s="9"/>
      <c r="BB754" s="9"/>
      <c r="BC754" s="9"/>
      <c r="BD754" s="9"/>
      <c r="BE754" s="9"/>
      <c r="BF754" s="9"/>
      <c r="BG754" s="9"/>
      <c r="BH754" s="9"/>
      <c r="BI754" s="9"/>
      <c r="BJ754" s="9"/>
      <c r="BK754" s="9"/>
      <c r="BL754" s="9"/>
      <c r="BM754" s="9"/>
      <c r="BN754" s="9"/>
      <c r="BO754" s="9"/>
      <c r="BP754" s="9"/>
      <c r="BQ754" s="9"/>
      <c r="BR754" s="9"/>
      <c r="BS754" s="9"/>
      <c r="BT754" s="9"/>
      <c r="BU754" s="9"/>
      <c r="BV754" s="9"/>
      <c r="BW754" s="9"/>
      <c r="BX754" s="9"/>
      <c r="BY754" s="9"/>
      <c r="BZ754" s="9"/>
      <c r="CA754" s="9"/>
      <c r="CB754" s="9"/>
      <c r="CC754" s="9"/>
      <c r="CD754" s="9"/>
      <c r="CE754" s="9"/>
      <c r="CF754" s="9"/>
      <c r="CG754" s="9"/>
      <c r="CH754" s="9"/>
      <c r="CI754" s="9"/>
      <c r="CJ754" s="9"/>
      <c r="CK754" s="9"/>
      <c r="CL754" s="9"/>
      <c r="CM754" s="9"/>
    </row>
  </sheetData>
  <sheetProtection algorithmName="SHA-512" hashValue="rKHVLJipPGb3b9SKhWCwnbv55b9Wqtw1Ec6jL4J/n0x+QNFTwBrW09VkqRO3xk1qkZ0A2BFEO1dfgbwpQPcSpA==" saltValue="1+G0QT8aLk9cJVisAo2ayA==" spinCount="100000" sheet="1" formatColumns="0"/>
  <mergeCells count="5">
    <mergeCell ref="B1:E1"/>
    <mergeCell ref="F2:Q2"/>
    <mergeCell ref="S2:AD2"/>
    <mergeCell ref="AF2:AQ2"/>
    <mergeCell ref="AS2:BD2"/>
  </mergeCells>
  <pageMargins left="0.70866141732283472" right="0.70866141732283472" top="1.1811023622047245" bottom="0.78740157480314965" header="0.31496062992125984" footer="0.31496062992125984"/>
  <pageSetup paperSize="9" scale="63" fitToWidth="4" orientation="landscape" r:id="rId1"/>
  <headerFooter>
    <oddHeader>&amp;L&amp;G&amp;R&amp;"Arial,Fett"&amp;12IHK Köln - das Finanztool
&amp;"Arial,Standard"&amp;10&amp;A</oddHeader>
    <oddFooter>&amp;L&amp;8&amp;Z&amp;F\&amp;A\&amp;D\&amp;T&amp;RRelease 3.11</oddFooter>
  </headerFooter>
  <colBreaks count="3" manualBreakCount="3">
    <brk id="18" max="22" man="1"/>
    <brk id="31" max="22" man="1"/>
    <brk id="44" max="22" man="1"/>
  </colBreaks>
  <ignoredErrors>
    <ignoredError sqref="F24:H24 I24:Q24" formulaRange="1"/>
    <ignoredError sqref="R24" 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BC59"/>
  <sheetViews>
    <sheetView zoomScale="85" zoomScaleNormal="85" zoomScaleSheetLayoutView="70" workbookViewId="0">
      <pane xSplit="3" ySplit="1" topLeftCell="D2" activePane="bottomRight" state="frozen"/>
      <selection activeCell="A14" sqref="A14"/>
      <selection pane="topRight" activeCell="A14" sqref="A14"/>
      <selection pane="bottomLeft" activeCell="A14" sqref="A14"/>
      <selection pane="bottomRight" activeCell="D3" sqref="D3"/>
    </sheetView>
  </sheetViews>
  <sheetFormatPr baseColWidth="10" defaultColWidth="11.42578125" defaultRowHeight="12.75"/>
  <cols>
    <col min="1" max="1" width="3.140625" style="8" customWidth="1"/>
    <col min="2" max="2" width="5.85546875" style="8" customWidth="1"/>
    <col min="3" max="3" width="41.28515625" style="8" customWidth="1"/>
    <col min="4" max="4" width="11.42578125" style="8" customWidth="1"/>
    <col min="5" max="16384" width="11.42578125" style="8"/>
  </cols>
  <sheetData>
    <row r="1" spans="1:55" s="37" customFormat="1" ht="25.5" customHeight="1">
      <c r="A1" s="257" t="str">
        <f>IF('Infos vor dem Start'!A17="x","Bitte Netto-Werte (ohne Umsatz- bzw. Vorsteuer) eintragen!","Bitte bei den Kosten Brutto-Werte 
(einschließlich Umsatzsteuer) eintragen!")</f>
        <v>Bitte bei den Kosten Brutto-Werte 
(einschließlich Umsatzsteuer) eintragen!</v>
      </c>
      <c r="B1" s="258"/>
      <c r="C1" s="259"/>
      <c r="D1" s="60" t="str">
        <f>+'Umsatzplan Dienstleistungen'!F1</f>
        <v>Januar</v>
      </c>
      <c r="E1" s="60" t="str">
        <f>+'Umsatzplan Dienstleistungen'!G1</f>
        <v>Februar</v>
      </c>
      <c r="F1" s="60" t="str">
        <f>+'Umsatzplan Dienstleistungen'!H1</f>
        <v>März</v>
      </c>
      <c r="G1" s="60" t="str">
        <f>+'Umsatzplan Dienstleistungen'!I1</f>
        <v>April</v>
      </c>
      <c r="H1" s="60" t="str">
        <f>+'Umsatzplan Dienstleistungen'!J1</f>
        <v>Mai</v>
      </c>
      <c r="I1" s="60" t="str">
        <f>+'Umsatzplan Dienstleistungen'!K1</f>
        <v>Juni</v>
      </c>
      <c r="J1" s="60" t="str">
        <f>+'Umsatzplan Dienstleistungen'!L1</f>
        <v>Juli</v>
      </c>
      <c r="K1" s="60" t="str">
        <f>+'Umsatzplan Dienstleistungen'!M1</f>
        <v>August</v>
      </c>
      <c r="L1" s="60" t="str">
        <f>+'Umsatzplan Dienstleistungen'!N1</f>
        <v>September</v>
      </c>
      <c r="M1" s="60" t="str">
        <f>+'Umsatzplan Dienstleistungen'!O1</f>
        <v>Oktober</v>
      </c>
      <c r="N1" s="60" t="str">
        <f>+'Umsatzplan Dienstleistungen'!P1</f>
        <v>November</v>
      </c>
      <c r="O1" s="60" t="str">
        <f>+'Umsatzplan Dienstleistungen'!Q1</f>
        <v>Dezember</v>
      </c>
      <c r="P1" s="169">
        <f>+gj</f>
        <v>2025</v>
      </c>
      <c r="Q1" s="60" t="str">
        <f>+'Umsatzplan Dienstleistungen'!S1</f>
        <v>Januar</v>
      </c>
      <c r="R1" s="60" t="str">
        <f>+'Umsatzplan Dienstleistungen'!T1</f>
        <v>Februar</v>
      </c>
      <c r="S1" s="60" t="str">
        <f>+'Umsatzplan Dienstleistungen'!U1</f>
        <v>März</v>
      </c>
      <c r="T1" s="60" t="str">
        <f>+'Umsatzplan Dienstleistungen'!V1</f>
        <v>April</v>
      </c>
      <c r="U1" s="60" t="str">
        <f>+'Umsatzplan Dienstleistungen'!W1</f>
        <v>Mai</v>
      </c>
      <c r="V1" s="60" t="str">
        <f>+'Umsatzplan Dienstleistungen'!X1</f>
        <v>Juni</v>
      </c>
      <c r="W1" s="60" t="str">
        <f>+'Umsatzplan Dienstleistungen'!Y1</f>
        <v>Juli</v>
      </c>
      <c r="X1" s="60" t="str">
        <f>+'Umsatzplan Dienstleistungen'!Z1</f>
        <v>August</v>
      </c>
      <c r="Y1" s="60" t="str">
        <f>+'Umsatzplan Dienstleistungen'!AA1</f>
        <v>September</v>
      </c>
      <c r="Z1" s="60" t="str">
        <f>+'Umsatzplan Dienstleistungen'!AB1</f>
        <v>Oktober</v>
      </c>
      <c r="AA1" s="60" t="str">
        <f>+'Umsatzplan Dienstleistungen'!AC1</f>
        <v>November</v>
      </c>
      <c r="AB1" s="60" t="str">
        <f>+'Umsatzplan Dienstleistungen'!AD1</f>
        <v>Dezember</v>
      </c>
      <c r="AC1" s="169">
        <f>+gj+1</f>
        <v>2026</v>
      </c>
      <c r="AD1" s="60" t="str">
        <f>+'Umsatzplan Dienstleistungen'!AF1</f>
        <v>Januar</v>
      </c>
      <c r="AE1" s="60" t="str">
        <f>+'Umsatzplan Dienstleistungen'!AG1</f>
        <v>Februar</v>
      </c>
      <c r="AF1" s="60" t="str">
        <f>+'Umsatzplan Dienstleistungen'!AH1</f>
        <v>März</v>
      </c>
      <c r="AG1" s="60" t="str">
        <f>+'Umsatzplan Dienstleistungen'!AI1</f>
        <v>April</v>
      </c>
      <c r="AH1" s="60" t="str">
        <f>+'Umsatzplan Dienstleistungen'!AJ1</f>
        <v>Mai</v>
      </c>
      <c r="AI1" s="60" t="str">
        <f>+'Umsatzplan Dienstleistungen'!AK1</f>
        <v>Juni</v>
      </c>
      <c r="AJ1" s="60" t="str">
        <f>+'Umsatzplan Dienstleistungen'!AL1</f>
        <v>Juli</v>
      </c>
      <c r="AK1" s="60" t="str">
        <f>+'Umsatzplan Dienstleistungen'!AM1</f>
        <v>August</v>
      </c>
      <c r="AL1" s="60" t="str">
        <f>+'Umsatzplan Dienstleistungen'!AN1</f>
        <v>September</v>
      </c>
      <c r="AM1" s="60" t="str">
        <f>+'Umsatzplan Dienstleistungen'!AO1</f>
        <v>Oktober</v>
      </c>
      <c r="AN1" s="60" t="str">
        <f>+'Umsatzplan Dienstleistungen'!AP1</f>
        <v>November</v>
      </c>
      <c r="AO1" s="60" t="str">
        <f>+'Umsatzplan Dienstleistungen'!AQ1</f>
        <v>Dezember</v>
      </c>
      <c r="AP1" s="169">
        <f>+gj+2</f>
        <v>2027</v>
      </c>
      <c r="AQ1" s="60" t="str">
        <f>+'Umsatzplan Dienstleistungen'!AS1</f>
        <v>Januar</v>
      </c>
      <c r="AR1" s="60" t="str">
        <f>+'Umsatzplan Dienstleistungen'!AT1</f>
        <v>Februar</v>
      </c>
      <c r="AS1" s="60" t="str">
        <f>+'Umsatzplan Dienstleistungen'!AU1</f>
        <v>März</v>
      </c>
      <c r="AT1" s="60" t="str">
        <f>+'Umsatzplan Dienstleistungen'!AV1</f>
        <v>April</v>
      </c>
      <c r="AU1" s="60" t="str">
        <f>+'Umsatzplan Dienstleistungen'!AW1</f>
        <v>Mai</v>
      </c>
      <c r="AV1" s="60" t="str">
        <f>+'Umsatzplan Dienstleistungen'!AX1</f>
        <v>Juni</v>
      </c>
      <c r="AW1" s="60" t="str">
        <f>+'Umsatzplan Dienstleistungen'!AY1</f>
        <v>Juli</v>
      </c>
      <c r="AX1" s="60" t="str">
        <f>+'Umsatzplan Dienstleistungen'!AZ1</f>
        <v>August</v>
      </c>
      <c r="AY1" s="60" t="str">
        <f>+'Umsatzplan Dienstleistungen'!BA1</f>
        <v>September</v>
      </c>
      <c r="AZ1" s="60" t="str">
        <f>+'Umsatzplan Dienstleistungen'!BB1</f>
        <v>Oktober</v>
      </c>
      <c r="BA1" s="60" t="str">
        <f>+'Umsatzplan Dienstleistungen'!BC1</f>
        <v>November</v>
      </c>
      <c r="BB1" s="60" t="str">
        <f>+'Umsatzplan Dienstleistungen'!BD1</f>
        <v>Dezember</v>
      </c>
      <c r="BC1" s="169">
        <f>+gj+3</f>
        <v>2028</v>
      </c>
    </row>
    <row r="2" spans="1:55">
      <c r="A2" s="8" t="s">
        <v>279</v>
      </c>
      <c r="D2" s="9"/>
      <c r="E2" s="9"/>
      <c r="F2" s="9"/>
      <c r="G2" s="9"/>
      <c r="H2" s="9"/>
      <c r="I2" s="9"/>
      <c r="J2" s="9"/>
      <c r="K2" s="9"/>
      <c r="L2" s="9"/>
      <c r="M2" s="9"/>
      <c r="N2" s="9"/>
      <c r="O2" s="9"/>
      <c r="P2" s="38"/>
      <c r="Q2" s="9"/>
      <c r="R2" s="9"/>
      <c r="S2" s="9"/>
      <c r="T2" s="9"/>
      <c r="U2" s="9"/>
      <c r="V2" s="9"/>
      <c r="W2" s="9"/>
      <c r="X2" s="9"/>
      <c r="Y2" s="9"/>
      <c r="Z2" s="9"/>
      <c r="AA2" s="9"/>
      <c r="AB2" s="9"/>
      <c r="AC2" s="38"/>
      <c r="AD2" s="9"/>
      <c r="AE2" s="9"/>
      <c r="AF2" s="9"/>
      <c r="AG2" s="9"/>
      <c r="AH2" s="9"/>
      <c r="AI2" s="9"/>
      <c r="AJ2" s="9"/>
      <c r="AK2" s="9"/>
      <c r="AL2" s="9"/>
      <c r="AM2" s="9"/>
      <c r="AN2" s="9"/>
      <c r="AO2" s="9"/>
      <c r="AP2" s="38"/>
      <c r="AQ2" s="9"/>
      <c r="AR2" s="9"/>
      <c r="AS2" s="9"/>
      <c r="AT2" s="9"/>
      <c r="AU2" s="9"/>
      <c r="AV2" s="9"/>
      <c r="AW2" s="9"/>
      <c r="AX2" s="9"/>
      <c r="AY2" s="9"/>
      <c r="AZ2" s="9"/>
      <c r="BA2" s="9"/>
      <c r="BB2" s="9"/>
      <c r="BC2" s="38"/>
    </row>
    <row r="3" spans="1:55">
      <c r="B3" s="239" t="str">
        <f>IF('Infos vor dem Start'!A17="x","Umsatz 19%","Umsatz")</f>
        <v>Umsatz</v>
      </c>
      <c r="C3" s="239"/>
      <c r="D3" s="234"/>
      <c r="E3" s="234"/>
      <c r="F3" s="57"/>
      <c r="G3" s="57"/>
      <c r="H3" s="57"/>
      <c r="I3" s="57"/>
      <c r="J3" s="57"/>
      <c r="K3" s="57"/>
      <c r="L3" s="57"/>
      <c r="M3" s="57"/>
      <c r="N3" s="57"/>
      <c r="O3" s="57"/>
      <c r="P3" s="96">
        <f>SUM(D3:O3)</f>
        <v>0</v>
      </c>
      <c r="Q3" s="57"/>
      <c r="R3" s="57"/>
      <c r="S3" s="57"/>
      <c r="T3" s="57"/>
      <c r="U3" s="57"/>
      <c r="V3" s="57"/>
      <c r="W3" s="57"/>
      <c r="X3" s="57"/>
      <c r="Y3" s="57"/>
      <c r="Z3" s="57"/>
      <c r="AA3" s="57"/>
      <c r="AB3" s="57"/>
      <c r="AC3" s="96">
        <f>SUM(Q3:AB3)</f>
        <v>0</v>
      </c>
      <c r="AD3" s="57"/>
      <c r="AE3" s="57"/>
      <c r="AF3" s="57"/>
      <c r="AG3" s="57"/>
      <c r="AH3" s="57"/>
      <c r="AI3" s="57"/>
      <c r="AJ3" s="57"/>
      <c r="AK3" s="57"/>
      <c r="AL3" s="57"/>
      <c r="AM3" s="57"/>
      <c r="AN3" s="57"/>
      <c r="AO3" s="57"/>
      <c r="AP3" s="96">
        <f t="shared" ref="AP3:AP10" si="0">SUM(AD3:AO3)</f>
        <v>0</v>
      </c>
      <c r="AQ3" s="57"/>
      <c r="AR3" s="57"/>
      <c r="AS3" s="57"/>
      <c r="AT3" s="57"/>
      <c r="AU3" s="57"/>
      <c r="AV3" s="57"/>
      <c r="AW3" s="57"/>
      <c r="AX3" s="57"/>
      <c r="AY3" s="57"/>
      <c r="AZ3" s="57"/>
      <c r="BA3" s="57"/>
      <c r="BB3" s="57"/>
      <c r="BC3" s="96">
        <f t="shared" ref="BC3:BC10" si="1">SUM(AQ3:BB3)</f>
        <v>0</v>
      </c>
    </row>
    <row r="4" spans="1:55">
      <c r="B4" s="239" t="str">
        <f>IF('Infos vor dem Start'!A17="x","Umsatz 7%","Umsatz")</f>
        <v>Umsatz</v>
      </c>
      <c r="C4" s="239"/>
      <c r="D4" s="234"/>
      <c r="E4" s="234"/>
      <c r="F4" s="57"/>
      <c r="G4" s="57"/>
      <c r="H4" s="57"/>
      <c r="I4" s="57"/>
      <c r="J4" s="57"/>
      <c r="K4" s="57"/>
      <c r="L4" s="57"/>
      <c r="M4" s="57"/>
      <c r="N4" s="57"/>
      <c r="O4" s="57"/>
      <c r="P4" s="96">
        <f>SUM(D4:O4)</f>
        <v>0</v>
      </c>
      <c r="Q4" s="98"/>
      <c r="R4" s="98"/>
      <c r="S4" s="98"/>
      <c r="T4" s="98"/>
      <c r="U4" s="98"/>
      <c r="V4" s="98"/>
      <c r="W4" s="98"/>
      <c r="X4" s="98"/>
      <c r="Y4" s="98"/>
      <c r="Z4" s="98"/>
      <c r="AA4" s="98"/>
      <c r="AB4" s="98"/>
      <c r="AC4" s="96">
        <f>SUM(Q4:AB4)</f>
        <v>0</v>
      </c>
      <c r="AD4" s="57"/>
      <c r="AE4" s="57"/>
      <c r="AF4" s="57"/>
      <c r="AG4" s="57"/>
      <c r="AH4" s="57"/>
      <c r="AI4" s="57"/>
      <c r="AJ4" s="57"/>
      <c r="AK4" s="57"/>
      <c r="AL4" s="57"/>
      <c r="AM4" s="57"/>
      <c r="AN4" s="57"/>
      <c r="AO4" s="57"/>
      <c r="AP4" s="96">
        <f>SUM(AD4:AO4)</f>
        <v>0</v>
      </c>
      <c r="AQ4" s="57"/>
      <c r="AR4" s="57"/>
      <c r="AS4" s="57"/>
      <c r="AT4" s="57"/>
      <c r="AU4" s="57"/>
      <c r="AV4" s="57"/>
      <c r="AW4" s="57"/>
      <c r="AX4" s="57"/>
      <c r="AY4" s="57"/>
      <c r="AZ4" s="57"/>
      <c r="BA4" s="57"/>
      <c r="BB4" s="57"/>
      <c r="BC4" s="96">
        <f>SUM(AQ4:BB4)</f>
        <v>0</v>
      </c>
    </row>
    <row r="5" spans="1:55">
      <c r="A5" s="146" t="str">
        <f>IF(+'Infos vor dem Start'!A17="x","Umsatzplan Dienstleistungen 19%","Umsatzplan Dienstleistungen")</f>
        <v>Umsatzplan Dienstleistungen</v>
      </c>
      <c r="B5" s="146"/>
      <c r="C5" s="146"/>
      <c r="D5" s="90">
        <f>+'Umsatzplan Dienstleistungen'!F45</f>
        <v>0</v>
      </c>
      <c r="E5" s="90">
        <f>+'Umsatzplan Dienstleistungen'!G45</f>
        <v>0</v>
      </c>
      <c r="F5" s="90">
        <f>+'Umsatzplan Dienstleistungen'!H45</f>
        <v>0</v>
      </c>
      <c r="G5" s="90">
        <f>+'Umsatzplan Dienstleistungen'!I45</f>
        <v>0</v>
      </c>
      <c r="H5" s="90">
        <f>+'Umsatzplan Dienstleistungen'!J45</f>
        <v>0</v>
      </c>
      <c r="I5" s="90">
        <f>+'Umsatzplan Dienstleistungen'!K45</f>
        <v>0</v>
      </c>
      <c r="J5" s="90">
        <f>+'Umsatzplan Dienstleistungen'!L45</f>
        <v>0</v>
      </c>
      <c r="K5" s="90">
        <f>+'Umsatzplan Dienstleistungen'!M45</f>
        <v>0</v>
      </c>
      <c r="L5" s="90">
        <f>+'Umsatzplan Dienstleistungen'!N45</f>
        <v>0</v>
      </c>
      <c r="M5" s="90">
        <f>+'Umsatzplan Dienstleistungen'!O45</f>
        <v>0</v>
      </c>
      <c r="N5" s="90">
        <f>+'Umsatzplan Dienstleistungen'!P45</f>
        <v>0</v>
      </c>
      <c r="O5" s="90">
        <f>+'Umsatzplan Dienstleistungen'!Q45</f>
        <v>0</v>
      </c>
      <c r="P5" s="96">
        <f>SUM(D5:O5)</f>
        <v>0</v>
      </c>
      <c r="Q5" s="90">
        <f>+'Umsatzplan Dienstleistungen'!S45</f>
        <v>0</v>
      </c>
      <c r="R5" s="90">
        <f>+'Umsatzplan Dienstleistungen'!T45</f>
        <v>0</v>
      </c>
      <c r="S5" s="90">
        <f>+'Umsatzplan Dienstleistungen'!U45</f>
        <v>0</v>
      </c>
      <c r="T5" s="90">
        <f>+'Umsatzplan Dienstleistungen'!V45</f>
        <v>0</v>
      </c>
      <c r="U5" s="90">
        <f>+'Umsatzplan Dienstleistungen'!W45</f>
        <v>0</v>
      </c>
      <c r="V5" s="90">
        <f>+'Umsatzplan Dienstleistungen'!X45</f>
        <v>0</v>
      </c>
      <c r="W5" s="90">
        <f>+'Umsatzplan Dienstleistungen'!Y45</f>
        <v>0</v>
      </c>
      <c r="X5" s="90">
        <f>+'Umsatzplan Dienstleistungen'!Z45</f>
        <v>0</v>
      </c>
      <c r="Y5" s="90">
        <f>+'Umsatzplan Dienstleistungen'!AA45</f>
        <v>0</v>
      </c>
      <c r="Z5" s="90">
        <f>+'Umsatzplan Dienstleistungen'!AB45</f>
        <v>0</v>
      </c>
      <c r="AA5" s="90">
        <f>+'Umsatzplan Dienstleistungen'!AC45</f>
        <v>0</v>
      </c>
      <c r="AB5" s="90">
        <f>+'Umsatzplan Dienstleistungen'!AD45</f>
        <v>0</v>
      </c>
      <c r="AC5" s="96">
        <f>SUM(Q5:AB5)</f>
        <v>0</v>
      </c>
      <c r="AD5" s="90">
        <f>+'Umsatzplan Dienstleistungen'!AF45</f>
        <v>0</v>
      </c>
      <c r="AE5" s="90">
        <f>+'Umsatzplan Dienstleistungen'!AG45</f>
        <v>0</v>
      </c>
      <c r="AF5" s="90">
        <f>+'Umsatzplan Dienstleistungen'!AH45</f>
        <v>0</v>
      </c>
      <c r="AG5" s="90">
        <f>+'Umsatzplan Dienstleistungen'!AI45</f>
        <v>0</v>
      </c>
      <c r="AH5" s="90">
        <f>+'Umsatzplan Dienstleistungen'!AJ45</f>
        <v>0</v>
      </c>
      <c r="AI5" s="90">
        <f>+'Umsatzplan Dienstleistungen'!AK45</f>
        <v>0</v>
      </c>
      <c r="AJ5" s="90">
        <f>+'Umsatzplan Dienstleistungen'!AL45</f>
        <v>0</v>
      </c>
      <c r="AK5" s="90">
        <f>+'Umsatzplan Dienstleistungen'!AM45</f>
        <v>0</v>
      </c>
      <c r="AL5" s="90">
        <f>+'Umsatzplan Dienstleistungen'!AN45</f>
        <v>0</v>
      </c>
      <c r="AM5" s="90">
        <f>+'Umsatzplan Dienstleistungen'!AO45</f>
        <v>0</v>
      </c>
      <c r="AN5" s="90">
        <f>+'Umsatzplan Dienstleistungen'!AP45</f>
        <v>0</v>
      </c>
      <c r="AO5" s="90">
        <f>+'Umsatzplan Dienstleistungen'!AQ45</f>
        <v>0</v>
      </c>
      <c r="AP5" s="96">
        <f t="shared" si="0"/>
        <v>0</v>
      </c>
      <c r="AQ5" s="90">
        <f>+'Umsatzplan Dienstleistungen'!AS45</f>
        <v>0</v>
      </c>
      <c r="AR5" s="90">
        <f>+'Umsatzplan Dienstleistungen'!AT45</f>
        <v>0</v>
      </c>
      <c r="AS5" s="90">
        <f>+'Umsatzplan Dienstleistungen'!AU45</f>
        <v>0</v>
      </c>
      <c r="AT5" s="90">
        <f>+'Umsatzplan Dienstleistungen'!AV45</f>
        <v>0</v>
      </c>
      <c r="AU5" s="90">
        <f>+'Umsatzplan Dienstleistungen'!AW45</f>
        <v>0</v>
      </c>
      <c r="AV5" s="90">
        <f>+'Umsatzplan Dienstleistungen'!AX45</f>
        <v>0</v>
      </c>
      <c r="AW5" s="90">
        <f>+'Umsatzplan Dienstleistungen'!AY45</f>
        <v>0</v>
      </c>
      <c r="AX5" s="90">
        <f>+'Umsatzplan Dienstleistungen'!AZ45</f>
        <v>0</v>
      </c>
      <c r="AY5" s="90">
        <f>+'Umsatzplan Dienstleistungen'!BA45</f>
        <v>0</v>
      </c>
      <c r="AZ5" s="90">
        <f>+'Umsatzplan Dienstleistungen'!BB45</f>
        <v>0</v>
      </c>
      <c r="BA5" s="90">
        <f>+'Umsatzplan Dienstleistungen'!BC45</f>
        <v>0</v>
      </c>
      <c r="BB5" s="90">
        <f>+'Umsatzplan Dienstleistungen'!BD45</f>
        <v>0</v>
      </c>
      <c r="BC5" s="96">
        <f t="shared" si="1"/>
        <v>0</v>
      </c>
    </row>
    <row r="6" spans="1:55">
      <c r="B6" s="56"/>
      <c r="C6" s="8" t="s">
        <v>70</v>
      </c>
      <c r="D6" s="15">
        <f t="shared" ref="D6:O6" si="2">(+D3+D4+D5)*$B6</f>
        <v>0</v>
      </c>
      <c r="E6" s="15">
        <f t="shared" si="2"/>
        <v>0</v>
      </c>
      <c r="F6" s="15">
        <f t="shared" si="2"/>
        <v>0</v>
      </c>
      <c r="G6" s="15">
        <f t="shared" si="2"/>
        <v>0</v>
      </c>
      <c r="H6" s="15">
        <f t="shared" si="2"/>
        <v>0</v>
      </c>
      <c r="I6" s="15">
        <f t="shared" si="2"/>
        <v>0</v>
      </c>
      <c r="J6" s="15">
        <f t="shared" si="2"/>
        <v>0</v>
      </c>
      <c r="K6" s="15">
        <f t="shared" si="2"/>
        <v>0</v>
      </c>
      <c r="L6" s="15">
        <f t="shared" si="2"/>
        <v>0</v>
      </c>
      <c r="M6" s="15">
        <f t="shared" si="2"/>
        <v>0</v>
      </c>
      <c r="N6" s="15">
        <f t="shared" si="2"/>
        <v>0</v>
      </c>
      <c r="O6" s="15">
        <f t="shared" si="2"/>
        <v>0</v>
      </c>
      <c r="P6" s="96">
        <f>SUM(D6:O6)</f>
        <v>0</v>
      </c>
      <c r="Q6" s="15">
        <f t="shared" ref="Q6:AB6" si="3">(+Q3+Q4+Q5)*$B6</f>
        <v>0</v>
      </c>
      <c r="R6" s="15">
        <f t="shared" si="3"/>
        <v>0</v>
      </c>
      <c r="S6" s="15">
        <f t="shared" si="3"/>
        <v>0</v>
      </c>
      <c r="T6" s="15">
        <f t="shared" si="3"/>
        <v>0</v>
      </c>
      <c r="U6" s="15">
        <f t="shared" si="3"/>
        <v>0</v>
      </c>
      <c r="V6" s="15">
        <f t="shared" si="3"/>
        <v>0</v>
      </c>
      <c r="W6" s="15">
        <f t="shared" si="3"/>
        <v>0</v>
      </c>
      <c r="X6" s="15">
        <f t="shared" si="3"/>
        <v>0</v>
      </c>
      <c r="Y6" s="15">
        <f t="shared" si="3"/>
        <v>0</v>
      </c>
      <c r="Z6" s="15">
        <f t="shared" si="3"/>
        <v>0</v>
      </c>
      <c r="AA6" s="15">
        <f t="shared" si="3"/>
        <v>0</v>
      </c>
      <c r="AB6" s="15">
        <f t="shared" si="3"/>
        <v>0</v>
      </c>
      <c r="AC6" s="96">
        <f>SUM(Q6:AB6)</f>
        <v>0</v>
      </c>
      <c r="AD6" s="15">
        <f t="shared" ref="AD6:AO6" si="4">(+AD3+AD4+AD5)*$B6</f>
        <v>0</v>
      </c>
      <c r="AE6" s="15">
        <f t="shared" si="4"/>
        <v>0</v>
      </c>
      <c r="AF6" s="15">
        <f t="shared" si="4"/>
        <v>0</v>
      </c>
      <c r="AG6" s="15">
        <f>(+AG3+AG4+AG5)*$B6</f>
        <v>0</v>
      </c>
      <c r="AH6" s="15">
        <f t="shared" si="4"/>
        <v>0</v>
      </c>
      <c r="AI6" s="15">
        <f t="shared" si="4"/>
        <v>0</v>
      </c>
      <c r="AJ6" s="15">
        <f t="shared" si="4"/>
        <v>0</v>
      </c>
      <c r="AK6" s="15">
        <f t="shared" si="4"/>
        <v>0</v>
      </c>
      <c r="AL6" s="15">
        <f t="shared" si="4"/>
        <v>0</v>
      </c>
      <c r="AM6" s="15">
        <f t="shared" si="4"/>
        <v>0</v>
      </c>
      <c r="AN6" s="15">
        <f t="shared" si="4"/>
        <v>0</v>
      </c>
      <c r="AO6" s="15">
        <f t="shared" si="4"/>
        <v>0</v>
      </c>
      <c r="AP6" s="96">
        <f t="shared" si="0"/>
        <v>0</v>
      </c>
      <c r="AQ6" s="15">
        <f t="shared" ref="AQ6:BB6" si="5">(+AQ3+AQ4+AQ5)*$B6</f>
        <v>0</v>
      </c>
      <c r="AR6" s="15">
        <f t="shared" si="5"/>
        <v>0</v>
      </c>
      <c r="AS6" s="15">
        <f t="shared" si="5"/>
        <v>0</v>
      </c>
      <c r="AT6" s="15">
        <f t="shared" si="5"/>
        <v>0</v>
      </c>
      <c r="AU6" s="15">
        <f t="shared" si="5"/>
        <v>0</v>
      </c>
      <c r="AV6" s="15">
        <f t="shared" si="5"/>
        <v>0</v>
      </c>
      <c r="AW6" s="15">
        <f t="shared" si="5"/>
        <v>0</v>
      </c>
      <c r="AX6" s="15">
        <f t="shared" si="5"/>
        <v>0</v>
      </c>
      <c r="AY6" s="15">
        <f t="shared" si="5"/>
        <v>0</v>
      </c>
      <c r="AZ6" s="15">
        <f t="shared" si="5"/>
        <v>0</v>
      </c>
      <c r="BA6" s="15">
        <f t="shared" si="5"/>
        <v>0</v>
      </c>
      <c r="BB6" s="15">
        <f t="shared" si="5"/>
        <v>0</v>
      </c>
      <c r="BC6" s="96">
        <f t="shared" si="1"/>
        <v>0</v>
      </c>
    </row>
    <row r="7" spans="1:55">
      <c r="A7" s="8" t="s">
        <v>0</v>
      </c>
      <c r="D7" s="98"/>
      <c r="E7" s="98"/>
      <c r="F7" s="98"/>
      <c r="G7" s="98"/>
      <c r="H7" s="98"/>
      <c r="I7" s="98"/>
      <c r="J7" s="98"/>
      <c r="K7" s="98"/>
      <c r="L7" s="98"/>
      <c r="M7" s="98"/>
      <c r="N7" s="98"/>
      <c r="O7" s="98"/>
      <c r="P7" s="96">
        <f>SUM(D7:O7)</f>
        <v>0</v>
      </c>
      <c r="Q7" s="98"/>
      <c r="R7" s="98"/>
      <c r="S7" s="98"/>
      <c r="T7" s="98"/>
      <c r="U7" s="98"/>
      <c r="V7" s="98"/>
      <c r="W7" s="98"/>
      <c r="X7" s="98"/>
      <c r="Y7" s="98"/>
      <c r="Z7" s="98"/>
      <c r="AA7" s="98"/>
      <c r="AB7" s="98"/>
      <c r="AC7" s="96">
        <f>SUM(Q7:AB7)</f>
        <v>0</v>
      </c>
      <c r="AD7" s="98"/>
      <c r="AE7" s="98"/>
      <c r="AF7" s="98"/>
      <c r="AG7" s="98"/>
      <c r="AH7" s="98"/>
      <c r="AI7" s="98"/>
      <c r="AJ7" s="98"/>
      <c r="AK7" s="98"/>
      <c r="AL7" s="98"/>
      <c r="AM7" s="98"/>
      <c r="AN7" s="98"/>
      <c r="AO7" s="98"/>
      <c r="AP7" s="96">
        <f t="shared" si="0"/>
        <v>0</v>
      </c>
      <c r="AQ7" s="98"/>
      <c r="AR7" s="98"/>
      <c r="AS7" s="98"/>
      <c r="AT7" s="98"/>
      <c r="AU7" s="98"/>
      <c r="AV7" s="98"/>
      <c r="AW7" s="98"/>
      <c r="AX7" s="98"/>
      <c r="AY7" s="98"/>
      <c r="AZ7" s="98"/>
      <c r="BA7" s="98"/>
      <c r="BB7" s="98"/>
      <c r="BC7" s="96">
        <f t="shared" si="1"/>
        <v>0</v>
      </c>
    </row>
    <row r="8" spans="1:55">
      <c r="A8" s="8" t="s">
        <v>1</v>
      </c>
      <c r="D8" s="99"/>
      <c r="E8" s="99"/>
      <c r="F8" s="99"/>
      <c r="G8" s="99"/>
      <c r="H8" s="99"/>
      <c r="I8" s="99"/>
      <c r="J8" s="99"/>
      <c r="K8" s="99"/>
      <c r="L8" s="99"/>
      <c r="M8" s="99"/>
      <c r="N8" s="99"/>
      <c r="O8" s="99"/>
      <c r="P8" s="96"/>
      <c r="Q8" s="99"/>
      <c r="R8" s="99"/>
      <c r="S8" s="99"/>
      <c r="T8" s="99"/>
      <c r="U8" s="99"/>
      <c r="V8" s="99"/>
      <c r="W8" s="99"/>
      <c r="X8" s="99"/>
      <c r="Y8" s="99"/>
      <c r="Z8" s="99"/>
      <c r="AA8" s="99"/>
      <c r="AB8" s="99"/>
      <c r="AC8" s="96"/>
      <c r="AD8" s="99"/>
      <c r="AE8" s="99"/>
      <c r="AF8" s="99"/>
      <c r="AG8" s="99"/>
      <c r="AH8" s="99"/>
      <c r="AI8" s="99"/>
      <c r="AJ8" s="99"/>
      <c r="AK8" s="99"/>
      <c r="AL8" s="99"/>
      <c r="AM8" s="99"/>
      <c r="AN8" s="99"/>
      <c r="AO8" s="99"/>
      <c r="AP8" s="96"/>
      <c r="AQ8" s="99"/>
      <c r="AR8" s="99"/>
      <c r="AS8" s="99"/>
      <c r="AT8" s="99"/>
      <c r="AU8" s="99"/>
      <c r="AV8" s="99"/>
      <c r="AW8" s="99"/>
      <c r="AX8" s="99"/>
      <c r="AY8" s="99"/>
      <c r="AZ8" s="99"/>
      <c r="BA8" s="99"/>
      <c r="BB8" s="99"/>
      <c r="BC8" s="96"/>
    </row>
    <row r="9" spans="1:55">
      <c r="B9" s="56"/>
      <c r="C9" s="8" t="s">
        <v>117</v>
      </c>
      <c r="D9" s="15"/>
      <c r="E9" s="15">
        <f>(+D3+D4)*$B9</f>
        <v>0</v>
      </c>
      <c r="F9" s="15">
        <f t="shared" ref="F9:O9" si="6">(+E3+E4)*$B9</f>
        <v>0</v>
      </c>
      <c r="G9" s="15">
        <f t="shared" si="6"/>
        <v>0</v>
      </c>
      <c r="H9" s="15">
        <f t="shared" si="6"/>
        <v>0</v>
      </c>
      <c r="I9" s="15">
        <f t="shared" si="6"/>
        <v>0</v>
      </c>
      <c r="J9" s="15">
        <f t="shared" si="6"/>
        <v>0</v>
      </c>
      <c r="K9" s="15">
        <f t="shared" si="6"/>
        <v>0</v>
      </c>
      <c r="L9" s="15">
        <f t="shared" si="6"/>
        <v>0</v>
      </c>
      <c r="M9" s="15">
        <f t="shared" si="6"/>
        <v>0</v>
      </c>
      <c r="N9" s="15">
        <f t="shared" si="6"/>
        <v>0</v>
      </c>
      <c r="O9" s="15">
        <f t="shared" si="6"/>
        <v>0</v>
      </c>
      <c r="P9" s="96">
        <f>SUM(D9:O9)</f>
        <v>0</v>
      </c>
      <c r="Q9" s="15">
        <f>(+O3+O4)*$B9</f>
        <v>0</v>
      </c>
      <c r="R9" s="15">
        <f>(+Q3+Q4)*$B9</f>
        <v>0</v>
      </c>
      <c r="S9" s="15">
        <f t="shared" ref="S9:AB9" si="7">(+R3+R4)*$B9</f>
        <v>0</v>
      </c>
      <c r="T9" s="15">
        <f t="shared" si="7"/>
        <v>0</v>
      </c>
      <c r="U9" s="15">
        <f t="shared" si="7"/>
        <v>0</v>
      </c>
      <c r="V9" s="15">
        <f t="shared" si="7"/>
        <v>0</v>
      </c>
      <c r="W9" s="15">
        <f t="shared" si="7"/>
        <v>0</v>
      </c>
      <c r="X9" s="15">
        <f t="shared" si="7"/>
        <v>0</v>
      </c>
      <c r="Y9" s="15">
        <f t="shared" si="7"/>
        <v>0</v>
      </c>
      <c r="Z9" s="15">
        <f t="shared" si="7"/>
        <v>0</v>
      </c>
      <c r="AA9" s="15">
        <f t="shared" si="7"/>
        <v>0</v>
      </c>
      <c r="AB9" s="15">
        <f t="shared" si="7"/>
        <v>0</v>
      </c>
      <c r="AC9" s="96">
        <f>SUM(Q9:AB9)</f>
        <v>0</v>
      </c>
      <c r="AD9" s="15">
        <f>(+AB3+AB4)*$B9</f>
        <v>0</v>
      </c>
      <c r="AE9" s="15">
        <f>(+AD3+AD4)*$B9</f>
        <v>0</v>
      </c>
      <c r="AF9" s="15">
        <f t="shared" ref="AF9:AO9" si="8">(+AE3+AE4)*$B9</f>
        <v>0</v>
      </c>
      <c r="AG9" s="15">
        <f t="shared" si="8"/>
        <v>0</v>
      </c>
      <c r="AH9" s="15">
        <f t="shared" si="8"/>
        <v>0</v>
      </c>
      <c r="AI9" s="15">
        <f t="shared" si="8"/>
        <v>0</v>
      </c>
      <c r="AJ9" s="15">
        <f t="shared" si="8"/>
        <v>0</v>
      </c>
      <c r="AK9" s="15">
        <f t="shared" si="8"/>
        <v>0</v>
      </c>
      <c r="AL9" s="15">
        <f t="shared" si="8"/>
        <v>0</v>
      </c>
      <c r="AM9" s="15">
        <f t="shared" si="8"/>
        <v>0</v>
      </c>
      <c r="AN9" s="15">
        <f t="shared" si="8"/>
        <v>0</v>
      </c>
      <c r="AO9" s="15">
        <f t="shared" si="8"/>
        <v>0</v>
      </c>
      <c r="AP9" s="96">
        <f t="shared" si="0"/>
        <v>0</v>
      </c>
      <c r="AQ9" s="15">
        <f>(+AO3+AO4)*$B9</f>
        <v>0</v>
      </c>
      <c r="AR9" s="15">
        <f>(+AQ3+AQ4)*$B9</f>
        <v>0</v>
      </c>
      <c r="AS9" s="15">
        <f t="shared" ref="AS9:BB9" si="9">(+AR3+AR4)*$B9</f>
        <v>0</v>
      </c>
      <c r="AT9" s="15">
        <f t="shared" si="9"/>
        <v>0</v>
      </c>
      <c r="AU9" s="15">
        <f t="shared" si="9"/>
        <v>0</v>
      </c>
      <c r="AV9" s="15">
        <f t="shared" si="9"/>
        <v>0</v>
      </c>
      <c r="AW9" s="15">
        <f t="shared" si="9"/>
        <v>0</v>
      </c>
      <c r="AX9" s="15">
        <f t="shared" si="9"/>
        <v>0</v>
      </c>
      <c r="AY9" s="15">
        <f t="shared" si="9"/>
        <v>0</v>
      </c>
      <c r="AZ9" s="15">
        <f t="shared" si="9"/>
        <v>0</v>
      </c>
      <c r="BA9" s="15">
        <f t="shared" si="9"/>
        <v>0</v>
      </c>
      <c r="BB9" s="15">
        <f t="shared" si="9"/>
        <v>0</v>
      </c>
      <c r="BC9" s="96">
        <f t="shared" si="1"/>
        <v>0</v>
      </c>
    </row>
    <row r="10" spans="1:55">
      <c r="B10" s="73" t="s">
        <v>118</v>
      </c>
      <c r="C10" s="74"/>
      <c r="D10" s="98"/>
      <c r="E10" s="98"/>
      <c r="F10" s="98"/>
      <c r="G10" s="98"/>
      <c r="H10" s="98"/>
      <c r="I10" s="98"/>
      <c r="J10" s="98"/>
      <c r="K10" s="98"/>
      <c r="L10" s="98"/>
      <c r="M10" s="98"/>
      <c r="N10" s="98"/>
      <c r="O10" s="98"/>
      <c r="P10" s="96">
        <f>SUM(D10:O10)</f>
        <v>0</v>
      </c>
      <c r="Q10" s="98"/>
      <c r="R10" s="98"/>
      <c r="S10" s="98"/>
      <c r="T10" s="98"/>
      <c r="U10" s="98"/>
      <c r="V10" s="98"/>
      <c r="W10" s="98"/>
      <c r="X10" s="98"/>
      <c r="Y10" s="98"/>
      <c r="Z10" s="98"/>
      <c r="AA10" s="98"/>
      <c r="AB10" s="98"/>
      <c r="AC10" s="96">
        <f>SUM(Q10:AB10)</f>
        <v>0</v>
      </c>
      <c r="AD10" s="98"/>
      <c r="AE10" s="98"/>
      <c r="AF10" s="98"/>
      <c r="AG10" s="98"/>
      <c r="AH10" s="98"/>
      <c r="AI10" s="98"/>
      <c r="AJ10" s="98"/>
      <c r="AK10" s="98"/>
      <c r="AL10" s="98"/>
      <c r="AM10" s="98"/>
      <c r="AN10" s="98"/>
      <c r="AO10" s="98"/>
      <c r="AP10" s="96">
        <f t="shared" si="0"/>
        <v>0</v>
      </c>
      <c r="AQ10" s="98"/>
      <c r="AR10" s="98"/>
      <c r="AS10" s="98"/>
      <c r="AT10" s="98"/>
      <c r="AU10" s="98"/>
      <c r="AV10" s="98"/>
      <c r="AW10" s="98"/>
      <c r="AX10" s="98"/>
      <c r="AY10" s="98"/>
      <c r="AZ10" s="98"/>
      <c r="BA10" s="98"/>
      <c r="BB10" s="98"/>
      <c r="BC10" s="96">
        <f t="shared" si="1"/>
        <v>0</v>
      </c>
    </row>
    <row r="11" spans="1:55">
      <c r="B11" s="73" t="s">
        <v>221</v>
      </c>
      <c r="C11" s="74"/>
      <c r="D11" s="90">
        <f>IF(Monat=1,Investitionsplan!$C46,0)</f>
        <v>0</v>
      </c>
      <c r="E11" s="90">
        <f>IF(Monat=2,Investitionsplan!$C46,0)</f>
        <v>0</v>
      </c>
      <c r="F11" s="90">
        <f>IF(Monat=3,Investitionsplan!$C46,0)</f>
        <v>0</v>
      </c>
      <c r="G11" s="90">
        <f>IF(Monat=4,Investitionsplan!$C46,0)</f>
        <v>0</v>
      </c>
      <c r="H11" s="90">
        <f>IF(Monat=5,Investitionsplan!$C46,0)</f>
        <v>0</v>
      </c>
      <c r="I11" s="90">
        <f>IF(Monat=6,Investitionsplan!$C46,0)</f>
        <v>0</v>
      </c>
      <c r="J11" s="90">
        <f>IF(Monat=7,Investitionsplan!$C46,0)</f>
        <v>0</v>
      </c>
      <c r="K11" s="90">
        <f>IF(Monat=8,Investitionsplan!$C46,0)</f>
        <v>0</v>
      </c>
      <c r="L11" s="90">
        <f>IF(Monat=9,Investitionsplan!$C46,0)</f>
        <v>0</v>
      </c>
      <c r="M11" s="90">
        <f>IF(Monat=10,Investitionsplan!$C46,0)</f>
        <v>0</v>
      </c>
      <c r="N11" s="90">
        <f>IF(Monat=11,Investitionsplan!$C46,0)</f>
        <v>0</v>
      </c>
      <c r="O11" s="90">
        <f>IF(Monat=12,Investitionsplan!$C46,0)</f>
        <v>0</v>
      </c>
      <c r="P11" s="96">
        <f>SUM(D11:O11)</f>
        <v>0</v>
      </c>
      <c r="Q11" s="90">
        <f>+Investitionsplan!E46</f>
        <v>0</v>
      </c>
      <c r="R11" s="90"/>
      <c r="S11" s="90"/>
      <c r="T11" s="90"/>
      <c r="U11" s="90"/>
      <c r="V11" s="90"/>
      <c r="W11" s="90"/>
      <c r="X11" s="90"/>
      <c r="Y11" s="90"/>
      <c r="Z11" s="90"/>
      <c r="AA11" s="90"/>
      <c r="AB11" s="90"/>
      <c r="AC11" s="96">
        <f>SUM(Q11:AB11)</f>
        <v>0</v>
      </c>
      <c r="AD11" s="90">
        <f>+Investitionsplan!G46</f>
        <v>0</v>
      </c>
      <c r="AE11" s="90"/>
      <c r="AF11" s="90"/>
      <c r="AG11" s="90"/>
      <c r="AH11" s="90"/>
      <c r="AI11" s="90"/>
      <c r="AJ11" s="90"/>
      <c r="AK11" s="90"/>
      <c r="AL11" s="90"/>
      <c r="AM11" s="90"/>
      <c r="AN11" s="90"/>
      <c r="AO11" s="90"/>
      <c r="AP11" s="96">
        <f>SUM(AD11:AO11)</f>
        <v>0</v>
      </c>
      <c r="AQ11" s="90">
        <f>+Investitionsplan!I46</f>
        <v>0</v>
      </c>
      <c r="AR11" s="90"/>
      <c r="AS11" s="90"/>
      <c r="AT11" s="90"/>
      <c r="AU11" s="90"/>
      <c r="AV11" s="90"/>
      <c r="AW11" s="90"/>
      <c r="AX11" s="90"/>
      <c r="AY11" s="90"/>
      <c r="AZ11" s="90"/>
      <c r="BA11" s="90"/>
      <c r="BB11" s="90"/>
      <c r="BC11" s="96">
        <f>SUM(AQ11:BB11)</f>
        <v>0</v>
      </c>
    </row>
    <row r="12" spans="1:55">
      <c r="B12" s="73" t="s">
        <v>128</v>
      </c>
      <c r="C12" s="74"/>
      <c r="D12" s="98"/>
      <c r="E12" s="98"/>
      <c r="F12" s="98"/>
      <c r="G12" s="98"/>
      <c r="H12" s="98"/>
      <c r="I12" s="98"/>
      <c r="J12" s="98"/>
      <c r="K12" s="98"/>
      <c r="L12" s="98"/>
      <c r="M12" s="98"/>
      <c r="N12" s="98"/>
      <c r="O12" s="98"/>
      <c r="P12" s="96">
        <f>SUM(D12:O12)</f>
        <v>0</v>
      </c>
      <c r="Q12" s="98"/>
      <c r="R12" s="98"/>
      <c r="S12" s="98"/>
      <c r="T12" s="98"/>
      <c r="U12" s="98"/>
      <c r="V12" s="98"/>
      <c r="W12" s="98"/>
      <c r="X12" s="98"/>
      <c r="Y12" s="98"/>
      <c r="Z12" s="98"/>
      <c r="AA12" s="98"/>
      <c r="AB12" s="98"/>
      <c r="AC12" s="96">
        <f>SUM(Q12:AB12)</f>
        <v>0</v>
      </c>
      <c r="AD12" s="98"/>
      <c r="AE12" s="98"/>
      <c r="AF12" s="98"/>
      <c r="AG12" s="98"/>
      <c r="AH12" s="98"/>
      <c r="AI12" s="98"/>
      <c r="AJ12" s="98"/>
      <c r="AK12" s="98"/>
      <c r="AL12" s="98"/>
      <c r="AM12" s="98"/>
      <c r="AN12" s="98"/>
      <c r="AO12" s="98"/>
      <c r="AP12" s="96">
        <f>SUM(AD12:AO12)</f>
        <v>0</v>
      </c>
      <c r="AQ12" s="98"/>
      <c r="AR12" s="98"/>
      <c r="AS12" s="98"/>
      <c r="AT12" s="98"/>
      <c r="AU12" s="98"/>
      <c r="AV12" s="98"/>
      <c r="AW12" s="98"/>
      <c r="AX12" s="98"/>
      <c r="AY12" s="98"/>
      <c r="AZ12" s="98"/>
      <c r="BA12" s="98"/>
      <c r="BB12" s="98"/>
      <c r="BC12" s="96">
        <f>SUM(AQ12:BB12)</f>
        <v>0</v>
      </c>
    </row>
    <row r="13" spans="1:55">
      <c r="A13" s="75" t="s">
        <v>2</v>
      </c>
      <c r="B13" s="75"/>
      <c r="C13" s="75"/>
      <c r="D13" s="76">
        <f>+D3+D4+D5-D6+D7-D9-D10-D11-D12</f>
        <v>0</v>
      </c>
      <c r="E13" s="76">
        <f t="shared" ref="E13:BC13" si="10">+E3+E4+E5-E6+E7-E9-E10-E11-E12</f>
        <v>0</v>
      </c>
      <c r="F13" s="76">
        <f t="shared" si="10"/>
        <v>0</v>
      </c>
      <c r="G13" s="76">
        <f t="shared" si="10"/>
        <v>0</v>
      </c>
      <c r="H13" s="76">
        <f t="shared" si="10"/>
        <v>0</v>
      </c>
      <c r="I13" s="76">
        <f t="shared" si="10"/>
        <v>0</v>
      </c>
      <c r="J13" s="76">
        <f t="shared" si="10"/>
        <v>0</v>
      </c>
      <c r="K13" s="76">
        <f t="shared" si="10"/>
        <v>0</v>
      </c>
      <c r="L13" s="76">
        <f t="shared" si="10"/>
        <v>0</v>
      </c>
      <c r="M13" s="76">
        <f t="shared" si="10"/>
        <v>0</v>
      </c>
      <c r="N13" s="76">
        <f t="shared" si="10"/>
        <v>0</v>
      </c>
      <c r="O13" s="76">
        <f t="shared" si="10"/>
        <v>0</v>
      </c>
      <c r="P13" s="76">
        <f t="shared" si="10"/>
        <v>0</v>
      </c>
      <c r="Q13" s="76">
        <f t="shared" si="10"/>
        <v>0</v>
      </c>
      <c r="R13" s="76">
        <f t="shared" si="10"/>
        <v>0</v>
      </c>
      <c r="S13" s="76">
        <f t="shared" si="10"/>
        <v>0</v>
      </c>
      <c r="T13" s="76">
        <f t="shared" si="10"/>
        <v>0</v>
      </c>
      <c r="U13" s="76">
        <f t="shared" si="10"/>
        <v>0</v>
      </c>
      <c r="V13" s="76">
        <f t="shared" si="10"/>
        <v>0</v>
      </c>
      <c r="W13" s="76">
        <f t="shared" si="10"/>
        <v>0</v>
      </c>
      <c r="X13" s="76">
        <f t="shared" si="10"/>
        <v>0</v>
      </c>
      <c r="Y13" s="76">
        <f t="shared" si="10"/>
        <v>0</v>
      </c>
      <c r="Z13" s="76">
        <f t="shared" si="10"/>
        <v>0</v>
      </c>
      <c r="AA13" s="76">
        <f t="shared" si="10"/>
        <v>0</v>
      </c>
      <c r="AB13" s="76">
        <f t="shared" si="10"/>
        <v>0</v>
      </c>
      <c r="AC13" s="76">
        <f t="shared" si="10"/>
        <v>0</v>
      </c>
      <c r="AD13" s="76">
        <f t="shared" si="10"/>
        <v>0</v>
      </c>
      <c r="AE13" s="76">
        <f t="shared" si="10"/>
        <v>0</v>
      </c>
      <c r="AF13" s="76">
        <f t="shared" si="10"/>
        <v>0</v>
      </c>
      <c r="AG13" s="76">
        <f t="shared" si="10"/>
        <v>0</v>
      </c>
      <c r="AH13" s="76">
        <f t="shared" si="10"/>
        <v>0</v>
      </c>
      <c r="AI13" s="76">
        <f t="shared" si="10"/>
        <v>0</v>
      </c>
      <c r="AJ13" s="76">
        <f t="shared" si="10"/>
        <v>0</v>
      </c>
      <c r="AK13" s="76">
        <f t="shared" si="10"/>
        <v>0</v>
      </c>
      <c r="AL13" s="76">
        <f t="shared" si="10"/>
        <v>0</v>
      </c>
      <c r="AM13" s="76">
        <f t="shared" si="10"/>
        <v>0</v>
      </c>
      <c r="AN13" s="76">
        <f t="shared" si="10"/>
        <v>0</v>
      </c>
      <c r="AO13" s="76">
        <f t="shared" si="10"/>
        <v>0</v>
      </c>
      <c r="AP13" s="76">
        <f t="shared" si="10"/>
        <v>0</v>
      </c>
      <c r="AQ13" s="76">
        <f t="shared" si="10"/>
        <v>0</v>
      </c>
      <c r="AR13" s="76">
        <f t="shared" si="10"/>
        <v>0</v>
      </c>
      <c r="AS13" s="76">
        <f t="shared" si="10"/>
        <v>0</v>
      </c>
      <c r="AT13" s="76">
        <f t="shared" si="10"/>
        <v>0</v>
      </c>
      <c r="AU13" s="76">
        <f t="shared" si="10"/>
        <v>0</v>
      </c>
      <c r="AV13" s="76">
        <f t="shared" si="10"/>
        <v>0</v>
      </c>
      <c r="AW13" s="76">
        <f t="shared" si="10"/>
        <v>0</v>
      </c>
      <c r="AX13" s="76">
        <f t="shared" si="10"/>
        <v>0</v>
      </c>
      <c r="AY13" s="76">
        <f t="shared" si="10"/>
        <v>0</v>
      </c>
      <c r="AZ13" s="76">
        <f t="shared" si="10"/>
        <v>0</v>
      </c>
      <c r="BA13" s="76">
        <f t="shared" si="10"/>
        <v>0</v>
      </c>
      <c r="BB13" s="76">
        <f t="shared" si="10"/>
        <v>0</v>
      </c>
      <c r="BC13" s="76">
        <f t="shared" si="10"/>
        <v>0</v>
      </c>
    </row>
    <row r="14" spans="1:55">
      <c r="A14" s="8" t="s">
        <v>100</v>
      </c>
      <c r="D14" s="98"/>
      <c r="E14" s="98"/>
      <c r="F14" s="98"/>
      <c r="G14" s="98"/>
      <c r="H14" s="98"/>
      <c r="I14" s="98"/>
      <c r="J14" s="98"/>
      <c r="K14" s="98"/>
      <c r="L14" s="98"/>
      <c r="M14" s="98"/>
      <c r="N14" s="98"/>
      <c r="O14" s="98"/>
      <c r="P14" s="96">
        <f>SUM(D14:O14)</f>
        <v>0</v>
      </c>
      <c r="Q14" s="98"/>
      <c r="R14" s="98"/>
      <c r="S14" s="98"/>
      <c r="T14" s="98"/>
      <c r="U14" s="98"/>
      <c r="V14" s="98"/>
      <c r="W14" s="98"/>
      <c r="X14" s="98"/>
      <c r="Y14" s="98"/>
      <c r="Z14" s="98"/>
      <c r="AA14" s="98"/>
      <c r="AB14" s="98"/>
      <c r="AC14" s="96">
        <f>SUM(Q14:AB14)</f>
        <v>0</v>
      </c>
      <c r="AD14" s="98"/>
      <c r="AE14" s="98"/>
      <c r="AF14" s="98"/>
      <c r="AG14" s="98"/>
      <c r="AH14" s="98"/>
      <c r="AI14" s="98"/>
      <c r="AJ14" s="98"/>
      <c r="AK14" s="98"/>
      <c r="AL14" s="98"/>
      <c r="AM14" s="98"/>
      <c r="AN14" s="98"/>
      <c r="AO14" s="98"/>
      <c r="AP14" s="96">
        <f>SUM(AD14:AO14)</f>
        <v>0</v>
      </c>
      <c r="AQ14" s="98"/>
      <c r="AR14" s="98"/>
      <c r="AS14" s="98"/>
      <c r="AT14" s="98"/>
      <c r="AU14" s="98"/>
      <c r="AV14" s="98"/>
      <c r="AW14" s="98"/>
      <c r="AX14" s="98"/>
      <c r="AY14" s="98"/>
      <c r="AZ14" s="98"/>
      <c r="BA14" s="98"/>
      <c r="BB14" s="98"/>
      <c r="BC14" s="96">
        <f>SUM(AQ14:BB14)</f>
        <v>0</v>
      </c>
    </row>
    <row r="15" spans="1:55">
      <c r="A15" s="8" t="s">
        <v>111</v>
      </c>
      <c r="D15" s="90">
        <f>IF(Monat&lt;=0,0,IF(Monat=1,ROUND(afaeins,0),))</f>
        <v>0</v>
      </c>
      <c r="E15" s="90">
        <f>IF(Monat=0,0,IF(Monat=2,ROUND(afaeins,0),IF(Monat&lt;2,afaeins,0)))</f>
        <v>0</v>
      </c>
      <c r="F15" s="90">
        <f>IF(Monat=0,0,IF(Monat=3,ROUND(afaeins,0),IF(Monat&lt;3,afaeins,0)))</f>
        <v>0</v>
      </c>
      <c r="G15" s="90">
        <f>IF(Monat=0,0,IF(Monat=4,ROUND(afaeins,0),IF(Monat&lt;4,afaeins,0)))</f>
        <v>0</v>
      </c>
      <c r="H15" s="90">
        <f>IF(Monat=0,0,IF(Monat=5,ROUND(afaeins,0),IF(Monat&lt;5,afaeins,0)))</f>
        <v>0</v>
      </c>
      <c r="I15" s="90">
        <f>IF(Monat=0,0,IF(Monat=6,ROUND(afaeins,0),IF(Monat&lt;6,afaeins,0)))</f>
        <v>0</v>
      </c>
      <c r="J15" s="90">
        <f>IF(Monat=0,0,IF(Monat=7,ROUND(afaeins,0),IF(Monat&lt;7,afaeins,0)))</f>
        <v>0</v>
      </c>
      <c r="K15" s="90">
        <f>IF(Monat=0,0,IF(Monat=8,ROUND(afaeins,0),IF(Monat&lt;8,afaeins,0)))</f>
        <v>0</v>
      </c>
      <c r="L15" s="90">
        <f>IF(Monat=0,0,IF(Monat=9,ROUND(afaeins,0),IF(Monat&lt;9,afaeins,0)))</f>
        <v>0</v>
      </c>
      <c r="M15" s="90">
        <f>IF(Monat=0,0,IF(Monat=10,ROUND(afaeins,0),IF(Monat&lt;10,afaeins,0)))</f>
        <v>0</v>
      </c>
      <c r="N15" s="90">
        <f>IF(Monat=0,0,IF(Monat=11,ROUND(afaeins,0),IF(Monat&lt;11,afaeins,0)))</f>
        <v>0</v>
      </c>
      <c r="O15" s="90">
        <f>IF(Monat=0,0,IF(Monat=11,ROUND(afaeins,0),IF(Monat&lt;11,afaeins,0)))</f>
        <v>0</v>
      </c>
      <c r="P15" s="96">
        <f>SUM(D15:O15)</f>
        <v>0</v>
      </c>
      <c r="Q15" s="90">
        <f t="shared" ref="Q15:AB15" si="11">+afazwei</f>
        <v>0</v>
      </c>
      <c r="R15" s="90">
        <f t="shared" si="11"/>
        <v>0</v>
      </c>
      <c r="S15" s="90">
        <f t="shared" si="11"/>
        <v>0</v>
      </c>
      <c r="T15" s="90">
        <f t="shared" si="11"/>
        <v>0</v>
      </c>
      <c r="U15" s="90">
        <f t="shared" si="11"/>
        <v>0</v>
      </c>
      <c r="V15" s="90">
        <f t="shared" si="11"/>
        <v>0</v>
      </c>
      <c r="W15" s="90">
        <f t="shared" si="11"/>
        <v>0</v>
      </c>
      <c r="X15" s="90">
        <f t="shared" si="11"/>
        <v>0</v>
      </c>
      <c r="Y15" s="90">
        <f t="shared" si="11"/>
        <v>0</v>
      </c>
      <c r="Z15" s="90">
        <f t="shared" si="11"/>
        <v>0</v>
      </c>
      <c r="AA15" s="90">
        <f t="shared" si="11"/>
        <v>0</v>
      </c>
      <c r="AB15" s="90">
        <f t="shared" si="11"/>
        <v>0</v>
      </c>
      <c r="AC15" s="96">
        <f>SUM(Q15:AB15)</f>
        <v>0</v>
      </c>
      <c r="AD15" s="90">
        <f t="shared" ref="AD15:AO15" si="12">+afadrei</f>
        <v>0</v>
      </c>
      <c r="AE15" s="90">
        <f t="shared" si="12"/>
        <v>0</v>
      </c>
      <c r="AF15" s="90">
        <f t="shared" si="12"/>
        <v>0</v>
      </c>
      <c r="AG15" s="90">
        <f t="shared" si="12"/>
        <v>0</v>
      </c>
      <c r="AH15" s="90">
        <f t="shared" si="12"/>
        <v>0</v>
      </c>
      <c r="AI15" s="90">
        <f t="shared" si="12"/>
        <v>0</v>
      </c>
      <c r="AJ15" s="90">
        <f t="shared" si="12"/>
        <v>0</v>
      </c>
      <c r="AK15" s="90">
        <f t="shared" si="12"/>
        <v>0</v>
      </c>
      <c r="AL15" s="90">
        <f t="shared" si="12"/>
        <v>0</v>
      </c>
      <c r="AM15" s="90">
        <f t="shared" si="12"/>
        <v>0</v>
      </c>
      <c r="AN15" s="90">
        <f t="shared" si="12"/>
        <v>0</v>
      </c>
      <c r="AO15" s="90">
        <f t="shared" si="12"/>
        <v>0</v>
      </c>
      <c r="AP15" s="96">
        <f>SUM(AD15:AO15)</f>
        <v>0</v>
      </c>
      <c r="AQ15" s="90">
        <f t="shared" ref="AQ15:BB15" si="13">+afavier</f>
        <v>0</v>
      </c>
      <c r="AR15" s="90">
        <f t="shared" si="13"/>
        <v>0</v>
      </c>
      <c r="AS15" s="90">
        <f t="shared" si="13"/>
        <v>0</v>
      </c>
      <c r="AT15" s="90">
        <f t="shared" si="13"/>
        <v>0</v>
      </c>
      <c r="AU15" s="90">
        <f t="shared" si="13"/>
        <v>0</v>
      </c>
      <c r="AV15" s="90">
        <f t="shared" si="13"/>
        <v>0</v>
      </c>
      <c r="AW15" s="90">
        <f t="shared" si="13"/>
        <v>0</v>
      </c>
      <c r="AX15" s="90">
        <f t="shared" si="13"/>
        <v>0</v>
      </c>
      <c r="AY15" s="90">
        <f t="shared" si="13"/>
        <v>0</v>
      </c>
      <c r="AZ15" s="90">
        <f t="shared" si="13"/>
        <v>0</v>
      </c>
      <c r="BA15" s="90">
        <f t="shared" si="13"/>
        <v>0</v>
      </c>
      <c r="BB15" s="90">
        <f t="shared" si="13"/>
        <v>0</v>
      </c>
      <c r="BC15" s="96">
        <f>SUM(AQ15:BB15)</f>
        <v>0</v>
      </c>
    </row>
    <row r="16" spans="1:55">
      <c r="A16" s="8" t="s">
        <v>3</v>
      </c>
      <c r="D16" s="90"/>
      <c r="E16" s="90"/>
      <c r="F16" s="90"/>
      <c r="G16" s="90"/>
      <c r="H16" s="90"/>
      <c r="I16" s="90"/>
      <c r="J16" s="90"/>
      <c r="K16" s="90"/>
      <c r="L16" s="90"/>
      <c r="M16" s="90"/>
      <c r="N16" s="90"/>
      <c r="O16" s="90"/>
      <c r="P16" s="96"/>
      <c r="Q16" s="15"/>
      <c r="R16" s="15"/>
      <c r="S16" s="15"/>
      <c r="T16" s="15"/>
      <c r="U16" s="15"/>
      <c r="V16" s="15"/>
      <c r="W16" s="15"/>
      <c r="X16" s="15"/>
      <c r="Y16" s="15"/>
      <c r="Z16" s="15"/>
      <c r="AA16" s="15"/>
      <c r="AB16" s="15"/>
      <c r="AC16" s="96"/>
      <c r="AD16" s="15"/>
      <c r="AE16" s="15"/>
      <c r="AF16" s="15"/>
      <c r="AG16" s="15"/>
      <c r="AH16" s="15"/>
      <c r="AI16" s="15"/>
      <c r="AJ16" s="15"/>
      <c r="AK16" s="15"/>
      <c r="AL16" s="15"/>
      <c r="AM16" s="15"/>
      <c r="AN16" s="15"/>
      <c r="AO16" s="15"/>
      <c r="AP16" s="96"/>
      <c r="AQ16" s="15"/>
      <c r="AR16" s="15"/>
      <c r="AS16" s="15"/>
      <c r="AT16" s="15"/>
      <c r="AU16" s="15"/>
      <c r="AV16" s="15"/>
      <c r="AW16" s="15"/>
      <c r="AX16" s="15"/>
      <c r="AY16" s="15"/>
      <c r="AZ16" s="15"/>
      <c r="BA16" s="15"/>
      <c r="BB16" s="15"/>
      <c r="BC16" s="96"/>
    </row>
    <row r="17" spans="2:55">
      <c r="B17" s="8" t="s">
        <v>62</v>
      </c>
      <c r="D17" s="15"/>
      <c r="E17" s="15"/>
      <c r="F17" s="15"/>
      <c r="G17" s="15"/>
      <c r="H17" s="15"/>
      <c r="I17" s="15"/>
      <c r="J17" s="15"/>
      <c r="K17" s="15"/>
      <c r="L17" s="15"/>
      <c r="M17" s="15"/>
      <c r="N17" s="15"/>
      <c r="O17" s="15"/>
      <c r="P17" s="96"/>
      <c r="Q17" s="15"/>
      <c r="R17" s="15"/>
      <c r="S17" s="15"/>
      <c r="T17" s="15"/>
      <c r="U17" s="15"/>
      <c r="V17" s="15"/>
      <c r="W17" s="15"/>
      <c r="X17" s="15"/>
      <c r="Y17" s="15"/>
      <c r="Z17" s="15"/>
      <c r="AA17" s="15"/>
      <c r="AB17" s="15"/>
      <c r="AC17" s="96"/>
      <c r="AD17" s="15"/>
      <c r="AE17" s="15"/>
      <c r="AF17" s="15"/>
      <c r="AG17" s="15"/>
      <c r="AH17" s="15"/>
      <c r="AI17" s="15"/>
      <c r="AJ17" s="15"/>
      <c r="AK17" s="15"/>
      <c r="AL17" s="15"/>
      <c r="AM17" s="15"/>
      <c r="AN17" s="15"/>
      <c r="AO17" s="15"/>
      <c r="AP17" s="96"/>
      <c r="AQ17" s="15"/>
      <c r="AR17" s="15"/>
      <c r="AS17" s="15"/>
      <c r="AT17" s="15"/>
      <c r="AU17" s="15"/>
      <c r="AV17" s="15"/>
      <c r="AW17" s="15"/>
      <c r="AX17" s="15"/>
      <c r="AY17" s="15"/>
      <c r="AZ17" s="15"/>
      <c r="BA17" s="15"/>
      <c r="BB17" s="15"/>
      <c r="BC17" s="96"/>
    </row>
    <row r="18" spans="2:55">
      <c r="C18" s="8" t="s">
        <v>4</v>
      </c>
      <c r="D18" s="98"/>
      <c r="E18" s="98"/>
      <c r="F18" s="98"/>
      <c r="G18" s="98"/>
      <c r="H18" s="98"/>
      <c r="I18" s="98"/>
      <c r="J18" s="98"/>
      <c r="K18" s="98"/>
      <c r="L18" s="98"/>
      <c r="M18" s="98"/>
      <c r="N18" s="98"/>
      <c r="O18" s="98"/>
      <c r="P18" s="96">
        <f>SUM(D18:O18)</f>
        <v>0</v>
      </c>
      <c r="Q18" s="98"/>
      <c r="R18" s="98"/>
      <c r="S18" s="98"/>
      <c r="T18" s="98"/>
      <c r="U18" s="98"/>
      <c r="V18" s="98"/>
      <c r="W18" s="98"/>
      <c r="X18" s="98"/>
      <c r="Y18" s="98"/>
      <c r="Z18" s="98"/>
      <c r="AA18" s="98"/>
      <c r="AB18" s="98"/>
      <c r="AC18" s="96">
        <f>SUM(Q18:AB18)</f>
        <v>0</v>
      </c>
      <c r="AD18" s="98"/>
      <c r="AE18" s="98"/>
      <c r="AF18" s="98"/>
      <c r="AG18" s="98"/>
      <c r="AH18" s="98"/>
      <c r="AI18" s="98"/>
      <c r="AJ18" s="98"/>
      <c r="AK18" s="98"/>
      <c r="AL18" s="98"/>
      <c r="AM18" s="98"/>
      <c r="AN18" s="98"/>
      <c r="AO18" s="98"/>
      <c r="AP18" s="96">
        <f>SUM(AD18:AO18)</f>
        <v>0</v>
      </c>
      <c r="AQ18" s="98"/>
      <c r="AR18" s="98"/>
      <c r="AS18" s="98"/>
      <c r="AT18" s="98"/>
      <c r="AU18" s="98"/>
      <c r="AV18" s="98"/>
      <c r="AW18" s="98"/>
      <c r="AX18" s="98"/>
      <c r="AY18" s="98"/>
      <c r="AZ18" s="98"/>
      <c r="BA18" s="98"/>
      <c r="BB18" s="98"/>
      <c r="BC18" s="96">
        <f>SUM(AQ18:BB18)</f>
        <v>0</v>
      </c>
    </row>
    <row r="19" spans="2:55">
      <c r="C19" s="8" t="s">
        <v>5</v>
      </c>
      <c r="D19" s="98"/>
      <c r="E19" s="98"/>
      <c r="F19" s="98"/>
      <c r="G19" s="98"/>
      <c r="H19" s="98"/>
      <c r="I19" s="98"/>
      <c r="J19" s="98"/>
      <c r="K19" s="98"/>
      <c r="L19" s="98"/>
      <c r="M19" s="98"/>
      <c r="N19" s="98"/>
      <c r="O19" s="98"/>
      <c r="P19" s="96">
        <f>SUM(D19:O19)</f>
        <v>0</v>
      </c>
      <c r="Q19" s="98"/>
      <c r="R19" s="98"/>
      <c r="S19" s="98"/>
      <c r="T19" s="98"/>
      <c r="U19" s="98"/>
      <c r="V19" s="98"/>
      <c r="W19" s="98"/>
      <c r="X19" s="98"/>
      <c r="Y19" s="98"/>
      <c r="Z19" s="98"/>
      <c r="AA19" s="98"/>
      <c r="AB19" s="98"/>
      <c r="AC19" s="96">
        <f>SUM(Q19:AB19)</f>
        <v>0</v>
      </c>
      <c r="AD19" s="98"/>
      <c r="AE19" s="98"/>
      <c r="AF19" s="98"/>
      <c r="AG19" s="98"/>
      <c r="AH19" s="98"/>
      <c r="AI19" s="98"/>
      <c r="AJ19" s="98"/>
      <c r="AK19" s="98"/>
      <c r="AL19" s="98"/>
      <c r="AM19" s="98"/>
      <c r="AN19" s="98"/>
      <c r="AO19" s="98"/>
      <c r="AP19" s="96">
        <f>SUM(AD19:AO19)</f>
        <v>0</v>
      </c>
      <c r="AQ19" s="98"/>
      <c r="AR19" s="98"/>
      <c r="AS19" s="98"/>
      <c r="AT19" s="98"/>
      <c r="AU19" s="98"/>
      <c r="AV19" s="98"/>
      <c r="AW19" s="98"/>
      <c r="AX19" s="98"/>
      <c r="AY19" s="98"/>
      <c r="AZ19" s="98"/>
      <c r="BA19" s="98"/>
      <c r="BB19" s="98"/>
      <c r="BC19" s="96">
        <f>SUM(AQ19:BB19)</f>
        <v>0</v>
      </c>
    </row>
    <row r="20" spans="2:55">
      <c r="B20" s="8" t="s">
        <v>6</v>
      </c>
      <c r="D20" s="98"/>
      <c r="E20" s="98"/>
      <c r="F20" s="98"/>
      <c r="G20" s="98"/>
      <c r="H20" s="98"/>
      <c r="I20" s="98"/>
      <c r="J20" s="98"/>
      <c r="K20" s="98"/>
      <c r="L20" s="98"/>
      <c r="M20" s="98"/>
      <c r="N20" s="98"/>
      <c r="O20" s="98"/>
      <c r="P20" s="96">
        <f>SUM(D20:O20)</f>
        <v>0</v>
      </c>
      <c r="Q20" s="98"/>
      <c r="R20" s="98"/>
      <c r="S20" s="98"/>
      <c r="T20" s="98"/>
      <c r="U20" s="98"/>
      <c r="V20" s="98"/>
      <c r="W20" s="98"/>
      <c r="X20" s="98"/>
      <c r="Y20" s="98"/>
      <c r="Z20" s="98"/>
      <c r="AA20" s="98"/>
      <c r="AB20" s="98"/>
      <c r="AC20" s="96">
        <f>SUM(Q20:AB20)</f>
        <v>0</v>
      </c>
      <c r="AD20" s="98"/>
      <c r="AE20" s="98"/>
      <c r="AF20" s="98"/>
      <c r="AG20" s="98"/>
      <c r="AH20" s="98"/>
      <c r="AI20" s="98"/>
      <c r="AJ20" s="98"/>
      <c r="AK20" s="98"/>
      <c r="AL20" s="98"/>
      <c r="AM20" s="98"/>
      <c r="AN20" s="98"/>
      <c r="AO20" s="98"/>
      <c r="AP20" s="96">
        <f>SUM(AD20:AO20)</f>
        <v>0</v>
      </c>
      <c r="AQ20" s="98"/>
      <c r="AR20" s="98"/>
      <c r="AS20" s="98"/>
      <c r="AT20" s="98"/>
      <c r="AU20" s="98"/>
      <c r="AV20" s="98"/>
      <c r="AW20" s="98"/>
      <c r="AX20" s="98"/>
      <c r="AY20" s="98"/>
      <c r="AZ20" s="98"/>
      <c r="BA20" s="98"/>
      <c r="BB20" s="98"/>
      <c r="BC20" s="96">
        <f>SUM(AQ20:BB20)</f>
        <v>0</v>
      </c>
    </row>
    <row r="21" spans="2:55">
      <c r="B21" s="8" t="s">
        <v>7</v>
      </c>
      <c r="D21" s="90"/>
      <c r="E21" s="90"/>
      <c r="F21" s="90"/>
      <c r="G21" s="90"/>
      <c r="H21" s="90"/>
      <c r="I21" s="90"/>
      <c r="J21" s="90"/>
      <c r="K21" s="90"/>
      <c r="L21" s="90"/>
      <c r="M21" s="90"/>
      <c r="N21" s="90"/>
      <c r="O21" s="90"/>
      <c r="P21" s="96"/>
      <c r="Q21" s="90"/>
      <c r="R21" s="90"/>
      <c r="S21" s="90"/>
      <c r="T21" s="90"/>
      <c r="U21" s="90"/>
      <c r="V21" s="90"/>
      <c r="W21" s="90"/>
      <c r="X21" s="90"/>
      <c r="Y21" s="90"/>
      <c r="Z21" s="90"/>
      <c r="AA21" s="90"/>
      <c r="AB21" s="90"/>
      <c r="AC21" s="96"/>
      <c r="AD21" s="90"/>
      <c r="AE21" s="90"/>
      <c r="AF21" s="90"/>
      <c r="AG21" s="90"/>
      <c r="AH21" s="90"/>
      <c r="AI21" s="90"/>
      <c r="AJ21" s="90"/>
      <c r="AK21" s="90"/>
      <c r="AL21" s="90"/>
      <c r="AM21" s="90"/>
      <c r="AN21" s="90"/>
      <c r="AO21" s="90"/>
      <c r="AP21" s="96"/>
      <c r="AQ21" s="90"/>
      <c r="AR21" s="90"/>
      <c r="AS21" s="90"/>
      <c r="AT21" s="90"/>
      <c r="AU21" s="90"/>
      <c r="AV21" s="90"/>
      <c r="AW21" s="90"/>
      <c r="AX21" s="90"/>
      <c r="AY21" s="90"/>
      <c r="AZ21" s="90"/>
      <c r="BA21" s="90"/>
      <c r="BB21" s="90"/>
      <c r="BC21" s="96"/>
    </row>
    <row r="22" spans="2:55">
      <c r="C22" s="8" t="s">
        <v>101</v>
      </c>
      <c r="D22" s="98"/>
      <c r="E22" s="98"/>
      <c r="F22" s="98"/>
      <c r="G22" s="98"/>
      <c r="H22" s="98"/>
      <c r="I22" s="98"/>
      <c r="J22" s="98"/>
      <c r="K22" s="98"/>
      <c r="L22" s="98"/>
      <c r="M22" s="98"/>
      <c r="N22" s="98"/>
      <c r="O22" s="98"/>
      <c r="P22" s="96">
        <f t="shared" ref="P22:P40" si="14">SUM(D22:O22)</f>
        <v>0</v>
      </c>
      <c r="Q22" s="98"/>
      <c r="R22" s="98"/>
      <c r="S22" s="98"/>
      <c r="T22" s="98"/>
      <c r="U22" s="98"/>
      <c r="V22" s="98"/>
      <c r="W22" s="98"/>
      <c r="X22" s="98"/>
      <c r="Y22" s="98"/>
      <c r="Z22" s="98"/>
      <c r="AA22" s="98"/>
      <c r="AB22" s="98"/>
      <c r="AC22" s="96">
        <f t="shared" ref="AC22:AC40" si="15">SUM(Q22:AB22)</f>
        <v>0</v>
      </c>
      <c r="AD22" s="98"/>
      <c r="AE22" s="98"/>
      <c r="AF22" s="98"/>
      <c r="AG22" s="98"/>
      <c r="AH22" s="98"/>
      <c r="AI22" s="98"/>
      <c r="AJ22" s="98"/>
      <c r="AK22" s="98"/>
      <c r="AL22" s="98"/>
      <c r="AM22" s="98"/>
      <c r="AN22" s="98"/>
      <c r="AO22" s="98"/>
      <c r="AP22" s="96">
        <f t="shared" ref="AP22:AP40" si="16">SUM(AD22:AO22)</f>
        <v>0</v>
      </c>
      <c r="AQ22" s="98"/>
      <c r="AR22" s="98"/>
      <c r="AS22" s="98"/>
      <c r="AT22" s="98"/>
      <c r="AU22" s="98"/>
      <c r="AV22" s="98"/>
      <c r="AW22" s="98"/>
      <c r="AX22" s="98"/>
      <c r="AY22" s="98"/>
      <c r="AZ22" s="98"/>
      <c r="BA22" s="98"/>
      <c r="BB22" s="98"/>
      <c r="BC22" s="96">
        <f t="shared" ref="BC22:BC40" si="17">SUM(AQ22:BB22)</f>
        <v>0</v>
      </c>
    </row>
    <row r="23" spans="2:55">
      <c r="C23" s="8" t="s">
        <v>8</v>
      </c>
      <c r="D23" s="98"/>
      <c r="E23" s="98"/>
      <c r="F23" s="98"/>
      <c r="G23" s="98"/>
      <c r="H23" s="98"/>
      <c r="I23" s="98"/>
      <c r="J23" s="98"/>
      <c r="K23" s="98"/>
      <c r="L23" s="98"/>
      <c r="M23" s="98"/>
      <c r="N23" s="98"/>
      <c r="O23" s="98"/>
      <c r="P23" s="96">
        <f t="shared" si="14"/>
        <v>0</v>
      </c>
      <c r="Q23" s="98"/>
      <c r="R23" s="98"/>
      <c r="S23" s="98"/>
      <c r="T23" s="98"/>
      <c r="U23" s="98"/>
      <c r="V23" s="98"/>
      <c r="W23" s="98"/>
      <c r="X23" s="98"/>
      <c r="Y23" s="98"/>
      <c r="Z23" s="98"/>
      <c r="AA23" s="98"/>
      <c r="AB23" s="98"/>
      <c r="AC23" s="96">
        <f t="shared" si="15"/>
        <v>0</v>
      </c>
      <c r="AD23" s="98"/>
      <c r="AE23" s="98"/>
      <c r="AF23" s="98"/>
      <c r="AG23" s="98"/>
      <c r="AH23" s="98"/>
      <c r="AI23" s="98"/>
      <c r="AJ23" s="98"/>
      <c r="AK23" s="98"/>
      <c r="AL23" s="98"/>
      <c r="AM23" s="98"/>
      <c r="AN23" s="98"/>
      <c r="AO23" s="98"/>
      <c r="AP23" s="96">
        <f t="shared" si="16"/>
        <v>0</v>
      </c>
      <c r="AQ23" s="98"/>
      <c r="AR23" s="98"/>
      <c r="AS23" s="98"/>
      <c r="AT23" s="98"/>
      <c r="AU23" s="98"/>
      <c r="AV23" s="98"/>
      <c r="AW23" s="98"/>
      <c r="AX23" s="98"/>
      <c r="AY23" s="98"/>
      <c r="AZ23" s="98"/>
      <c r="BA23" s="98"/>
      <c r="BB23" s="98"/>
      <c r="BC23" s="96">
        <f t="shared" si="17"/>
        <v>0</v>
      </c>
    </row>
    <row r="24" spans="2:55">
      <c r="C24" s="8" t="s">
        <v>137</v>
      </c>
      <c r="D24" s="98"/>
      <c r="E24" s="98"/>
      <c r="F24" s="98"/>
      <c r="G24" s="98"/>
      <c r="H24" s="98"/>
      <c r="I24" s="98"/>
      <c r="J24" s="98"/>
      <c r="K24" s="98"/>
      <c r="L24" s="98"/>
      <c r="M24" s="98"/>
      <c r="N24" s="98"/>
      <c r="O24" s="98"/>
      <c r="P24" s="96">
        <f>SUM(D24:O24)</f>
        <v>0</v>
      </c>
      <c r="Q24" s="98"/>
      <c r="R24" s="98"/>
      <c r="S24" s="98"/>
      <c r="T24" s="98"/>
      <c r="U24" s="98"/>
      <c r="V24" s="98"/>
      <c r="W24" s="98"/>
      <c r="X24" s="98"/>
      <c r="Y24" s="98"/>
      <c r="Z24" s="98"/>
      <c r="AA24" s="98"/>
      <c r="AB24" s="98"/>
      <c r="AC24" s="96">
        <f>SUM(Q24:AB24)</f>
        <v>0</v>
      </c>
      <c r="AD24" s="98"/>
      <c r="AE24" s="98"/>
      <c r="AF24" s="98"/>
      <c r="AG24" s="98"/>
      <c r="AH24" s="98"/>
      <c r="AI24" s="98"/>
      <c r="AJ24" s="98"/>
      <c r="AK24" s="98"/>
      <c r="AL24" s="98"/>
      <c r="AM24" s="98"/>
      <c r="AN24" s="98"/>
      <c r="AO24" s="98"/>
      <c r="AP24" s="96">
        <f>SUM(AD24:AO24)</f>
        <v>0</v>
      </c>
      <c r="AQ24" s="98"/>
      <c r="AR24" s="98"/>
      <c r="AS24" s="98"/>
      <c r="AT24" s="98"/>
      <c r="AU24" s="98"/>
      <c r="AV24" s="98"/>
      <c r="AW24" s="98"/>
      <c r="AX24" s="98"/>
      <c r="AY24" s="98"/>
      <c r="AZ24" s="98"/>
      <c r="BA24" s="98"/>
      <c r="BB24" s="98"/>
      <c r="BC24" s="96">
        <f>SUM(AQ24:BB24)</f>
        <v>0</v>
      </c>
    </row>
    <row r="25" spans="2:55">
      <c r="C25" s="8" t="s">
        <v>9</v>
      </c>
      <c r="D25" s="98"/>
      <c r="E25" s="98"/>
      <c r="F25" s="98"/>
      <c r="G25" s="98"/>
      <c r="H25" s="98"/>
      <c r="I25" s="98"/>
      <c r="J25" s="98"/>
      <c r="K25" s="98"/>
      <c r="L25" s="98"/>
      <c r="M25" s="98"/>
      <c r="N25" s="98"/>
      <c r="O25" s="98"/>
      <c r="P25" s="96">
        <f t="shared" si="14"/>
        <v>0</v>
      </c>
      <c r="Q25" s="98"/>
      <c r="R25" s="98"/>
      <c r="S25" s="98"/>
      <c r="T25" s="98"/>
      <c r="U25" s="98"/>
      <c r="V25" s="98"/>
      <c r="W25" s="98"/>
      <c r="X25" s="98"/>
      <c r="Y25" s="98"/>
      <c r="Z25" s="98"/>
      <c r="AA25" s="98"/>
      <c r="AB25" s="98"/>
      <c r="AC25" s="96">
        <f t="shared" si="15"/>
        <v>0</v>
      </c>
      <c r="AD25" s="98"/>
      <c r="AE25" s="98"/>
      <c r="AF25" s="98"/>
      <c r="AG25" s="98"/>
      <c r="AH25" s="98"/>
      <c r="AI25" s="98"/>
      <c r="AJ25" s="98"/>
      <c r="AK25" s="98"/>
      <c r="AL25" s="98"/>
      <c r="AM25" s="98"/>
      <c r="AN25" s="98"/>
      <c r="AO25" s="98"/>
      <c r="AP25" s="96">
        <f t="shared" si="16"/>
        <v>0</v>
      </c>
      <c r="AQ25" s="98"/>
      <c r="AR25" s="98"/>
      <c r="AS25" s="98"/>
      <c r="AT25" s="98"/>
      <c r="AU25" s="98"/>
      <c r="AV25" s="98"/>
      <c r="AW25" s="98"/>
      <c r="AX25" s="98"/>
      <c r="AY25" s="98"/>
      <c r="AZ25" s="98"/>
      <c r="BA25" s="98"/>
      <c r="BB25" s="98"/>
      <c r="BC25" s="96">
        <f t="shared" si="17"/>
        <v>0</v>
      </c>
    </row>
    <row r="26" spans="2:55">
      <c r="B26" s="8" t="s">
        <v>10</v>
      </c>
      <c r="D26" s="98"/>
      <c r="E26" s="98"/>
      <c r="F26" s="98"/>
      <c r="G26" s="98"/>
      <c r="H26" s="98"/>
      <c r="I26" s="98"/>
      <c r="J26" s="98"/>
      <c r="K26" s="98"/>
      <c r="L26" s="98"/>
      <c r="M26" s="98"/>
      <c r="N26" s="98"/>
      <c r="O26" s="98"/>
      <c r="P26" s="96">
        <f t="shared" si="14"/>
        <v>0</v>
      </c>
      <c r="Q26" s="98"/>
      <c r="R26" s="98"/>
      <c r="S26" s="98"/>
      <c r="T26" s="98"/>
      <c r="U26" s="98"/>
      <c r="V26" s="98"/>
      <c r="W26" s="98"/>
      <c r="X26" s="98"/>
      <c r="Y26" s="98"/>
      <c r="Z26" s="98"/>
      <c r="AA26" s="98"/>
      <c r="AB26" s="98"/>
      <c r="AC26" s="96">
        <f t="shared" si="15"/>
        <v>0</v>
      </c>
      <c r="AD26" s="98"/>
      <c r="AE26" s="98"/>
      <c r="AF26" s="98"/>
      <c r="AG26" s="98"/>
      <c r="AH26" s="98"/>
      <c r="AI26" s="98"/>
      <c r="AJ26" s="98"/>
      <c r="AK26" s="98"/>
      <c r="AL26" s="98"/>
      <c r="AM26" s="98"/>
      <c r="AN26" s="98"/>
      <c r="AO26" s="98"/>
      <c r="AP26" s="96">
        <f t="shared" si="16"/>
        <v>0</v>
      </c>
      <c r="AQ26" s="98"/>
      <c r="AR26" s="98"/>
      <c r="AS26" s="98"/>
      <c r="AT26" s="98"/>
      <c r="AU26" s="98"/>
      <c r="AV26" s="98"/>
      <c r="AW26" s="98"/>
      <c r="AX26" s="98"/>
      <c r="AY26" s="98"/>
      <c r="AZ26" s="98"/>
      <c r="BA26" s="98"/>
      <c r="BB26" s="98"/>
      <c r="BC26" s="96">
        <f t="shared" si="17"/>
        <v>0</v>
      </c>
    </row>
    <row r="27" spans="2:55">
      <c r="B27" s="8" t="s">
        <v>11</v>
      </c>
      <c r="D27" s="98"/>
      <c r="E27" s="98"/>
      <c r="F27" s="98"/>
      <c r="G27" s="98"/>
      <c r="H27" s="98"/>
      <c r="I27" s="98"/>
      <c r="J27" s="98"/>
      <c r="K27" s="98"/>
      <c r="L27" s="98"/>
      <c r="M27" s="98"/>
      <c r="N27" s="98"/>
      <c r="O27" s="98"/>
      <c r="P27" s="96">
        <f t="shared" si="14"/>
        <v>0</v>
      </c>
      <c r="Q27" s="98"/>
      <c r="R27" s="98"/>
      <c r="S27" s="98"/>
      <c r="T27" s="98"/>
      <c r="U27" s="98"/>
      <c r="V27" s="98"/>
      <c r="W27" s="98"/>
      <c r="X27" s="98"/>
      <c r="Y27" s="98"/>
      <c r="Z27" s="98"/>
      <c r="AA27" s="98"/>
      <c r="AB27" s="98"/>
      <c r="AC27" s="96">
        <f t="shared" si="15"/>
        <v>0</v>
      </c>
      <c r="AD27" s="98"/>
      <c r="AE27" s="98"/>
      <c r="AF27" s="98"/>
      <c r="AG27" s="98"/>
      <c r="AH27" s="98"/>
      <c r="AI27" s="98"/>
      <c r="AJ27" s="98"/>
      <c r="AK27" s="98"/>
      <c r="AL27" s="98"/>
      <c r="AM27" s="98"/>
      <c r="AN27" s="98"/>
      <c r="AO27" s="98"/>
      <c r="AP27" s="96">
        <f t="shared" si="16"/>
        <v>0</v>
      </c>
      <c r="AQ27" s="98"/>
      <c r="AR27" s="98"/>
      <c r="AS27" s="98"/>
      <c r="AT27" s="98"/>
      <c r="AU27" s="98"/>
      <c r="AV27" s="98"/>
      <c r="AW27" s="98"/>
      <c r="AX27" s="98"/>
      <c r="AY27" s="98"/>
      <c r="AZ27" s="98"/>
      <c r="BA27" s="98"/>
      <c r="BB27" s="98"/>
      <c r="BC27" s="96">
        <f t="shared" si="17"/>
        <v>0</v>
      </c>
    </row>
    <row r="28" spans="2:55">
      <c r="B28" s="8" t="s">
        <v>124</v>
      </c>
      <c r="D28" s="90"/>
      <c r="E28" s="90"/>
      <c r="F28" s="90"/>
      <c r="G28" s="90"/>
      <c r="H28" s="90"/>
      <c r="I28" s="90"/>
      <c r="J28" s="90"/>
      <c r="K28" s="90"/>
      <c r="L28" s="90"/>
      <c r="M28" s="90"/>
      <c r="N28" s="90"/>
      <c r="O28" s="90"/>
      <c r="P28" s="96"/>
      <c r="Q28" s="90"/>
      <c r="R28" s="90"/>
      <c r="S28" s="90"/>
      <c r="T28" s="90"/>
      <c r="U28" s="90"/>
      <c r="V28" s="90"/>
      <c r="W28" s="90"/>
      <c r="X28" s="90"/>
      <c r="Y28" s="90"/>
      <c r="Z28" s="90"/>
      <c r="AA28" s="90"/>
      <c r="AB28" s="90"/>
      <c r="AC28" s="96"/>
      <c r="AD28" s="90"/>
      <c r="AE28" s="90"/>
      <c r="AF28" s="90"/>
      <c r="AG28" s="90"/>
      <c r="AH28" s="90"/>
      <c r="AI28" s="90"/>
      <c r="AJ28" s="90"/>
      <c r="AK28" s="90"/>
      <c r="AL28" s="90"/>
      <c r="AM28" s="90"/>
      <c r="AN28" s="90"/>
      <c r="AO28" s="90"/>
      <c r="AP28" s="96"/>
      <c r="AQ28" s="90"/>
      <c r="AR28" s="90"/>
      <c r="AS28" s="90"/>
      <c r="AT28" s="90"/>
      <c r="AU28" s="90"/>
      <c r="AV28" s="90"/>
      <c r="AW28" s="90"/>
      <c r="AX28" s="90"/>
      <c r="AY28" s="90"/>
      <c r="AZ28" s="90"/>
      <c r="BA28" s="90"/>
      <c r="BB28" s="90"/>
      <c r="BC28" s="96"/>
    </row>
    <row r="29" spans="2:55">
      <c r="C29" s="8" t="s">
        <v>126</v>
      </c>
      <c r="D29" s="98"/>
      <c r="E29" s="98"/>
      <c r="F29" s="98"/>
      <c r="G29" s="98"/>
      <c r="H29" s="98"/>
      <c r="I29" s="98"/>
      <c r="J29" s="98"/>
      <c r="K29" s="98"/>
      <c r="L29" s="98"/>
      <c r="M29" s="98"/>
      <c r="N29" s="98"/>
      <c r="O29" s="98"/>
      <c r="P29" s="96">
        <f>SUM(D29:O29)</f>
        <v>0</v>
      </c>
      <c r="Q29" s="98"/>
      <c r="R29" s="98"/>
      <c r="S29" s="98"/>
      <c r="T29" s="98"/>
      <c r="U29" s="98"/>
      <c r="V29" s="98"/>
      <c r="W29" s="98"/>
      <c r="X29" s="98"/>
      <c r="Y29" s="98"/>
      <c r="Z29" s="98"/>
      <c r="AA29" s="98"/>
      <c r="AB29" s="98"/>
      <c r="AC29" s="96">
        <f>SUM(Q29:AB29)</f>
        <v>0</v>
      </c>
      <c r="AD29" s="98"/>
      <c r="AE29" s="98"/>
      <c r="AF29" s="98"/>
      <c r="AG29" s="98"/>
      <c r="AH29" s="98"/>
      <c r="AI29" s="98"/>
      <c r="AJ29" s="98"/>
      <c r="AK29" s="98"/>
      <c r="AL29" s="98"/>
      <c r="AM29" s="98"/>
      <c r="AN29" s="98"/>
      <c r="AO29" s="98"/>
      <c r="AP29" s="96">
        <f>SUM(AD29:AO29)</f>
        <v>0</v>
      </c>
      <c r="AQ29" s="98"/>
      <c r="AR29" s="98"/>
      <c r="AS29" s="98"/>
      <c r="AT29" s="98"/>
      <c r="AU29" s="98"/>
      <c r="AV29" s="98"/>
      <c r="AW29" s="98"/>
      <c r="AX29" s="98"/>
      <c r="AY29" s="98"/>
      <c r="AZ29" s="98"/>
      <c r="BA29" s="98"/>
      <c r="BB29" s="98"/>
      <c r="BC29" s="96">
        <f>SUM(AQ29:BB29)</f>
        <v>0</v>
      </c>
    </row>
    <row r="30" spans="2:55">
      <c r="C30" s="8" t="s">
        <v>125</v>
      </c>
      <c r="D30" s="98"/>
      <c r="E30" s="98"/>
      <c r="F30" s="98"/>
      <c r="G30" s="98"/>
      <c r="H30" s="98"/>
      <c r="I30" s="98"/>
      <c r="J30" s="98"/>
      <c r="K30" s="98"/>
      <c r="L30" s="98"/>
      <c r="M30" s="98"/>
      <c r="N30" s="98"/>
      <c r="O30" s="98"/>
      <c r="P30" s="96">
        <f>SUM(D30:O30)</f>
        <v>0</v>
      </c>
      <c r="Q30" s="98"/>
      <c r="R30" s="98"/>
      <c r="S30" s="98"/>
      <c r="T30" s="98"/>
      <c r="U30" s="98"/>
      <c r="V30" s="98"/>
      <c r="W30" s="98"/>
      <c r="X30" s="98"/>
      <c r="Y30" s="98"/>
      <c r="Z30" s="98"/>
      <c r="AA30" s="98"/>
      <c r="AB30" s="98"/>
      <c r="AC30" s="96">
        <f>SUM(Q30:AB30)</f>
        <v>0</v>
      </c>
      <c r="AD30" s="98"/>
      <c r="AE30" s="98"/>
      <c r="AF30" s="98"/>
      <c r="AG30" s="98"/>
      <c r="AH30" s="98"/>
      <c r="AI30" s="98"/>
      <c r="AJ30" s="98"/>
      <c r="AK30" s="98"/>
      <c r="AL30" s="98"/>
      <c r="AM30" s="98"/>
      <c r="AN30" s="98"/>
      <c r="AO30" s="98"/>
      <c r="AP30" s="96">
        <f>SUM(AD30:AO30)</f>
        <v>0</v>
      </c>
      <c r="AQ30" s="98"/>
      <c r="AR30" s="98"/>
      <c r="AS30" s="98"/>
      <c r="AT30" s="98"/>
      <c r="AU30" s="98"/>
      <c r="AV30" s="98"/>
      <c r="AW30" s="98"/>
      <c r="AX30" s="98"/>
      <c r="AY30" s="98"/>
      <c r="AZ30" s="98"/>
      <c r="BA30" s="98"/>
      <c r="BB30" s="98"/>
      <c r="BC30" s="96">
        <f>SUM(AQ30:BB30)</f>
        <v>0</v>
      </c>
    </row>
    <row r="31" spans="2:55">
      <c r="B31" s="8" t="s">
        <v>12</v>
      </c>
      <c r="D31" s="98"/>
      <c r="E31" s="98"/>
      <c r="F31" s="98"/>
      <c r="G31" s="98"/>
      <c r="H31" s="98"/>
      <c r="I31" s="98"/>
      <c r="J31" s="98"/>
      <c r="K31" s="98"/>
      <c r="L31" s="98"/>
      <c r="M31" s="98"/>
      <c r="N31" s="98"/>
      <c r="O31" s="98"/>
      <c r="P31" s="96">
        <f t="shared" si="14"/>
        <v>0</v>
      </c>
      <c r="Q31" s="98"/>
      <c r="R31" s="98"/>
      <c r="S31" s="98"/>
      <c r="T31" s="98"/>
      <c r="U31" s="98"/>
      <c r="V31" s="98"/>
      <c r="W31" s="98"/>
      <c r="X31" s="98"/>
      <c r="Y31" s="98"/>
      <c r="Z31" s="98"/>
      <c r="AA31" s="98"/>
      <c r="AB31" s="98"/>
      <c r="AC31" s="96">
        <f t="shared" si="15"/>
        <v>0</v>
      </c>
      <c r="AD31" s="98"/>
      <c r="AE31" s="98"/>
      <c r="AF31" s="98"/>
      <c r="AG31" s="98"/>
      <c r="AH31" s="98"/>
      <c r="AI31" s="98"/>
      <c r="AJ31" s="98"/>
      <c r="AK31" s="98"/>
      <c r="AL31" s="98"/>
      <c r="AM31" s="98"/>
      <c r="AN31" s="98"/>
      <c r="AO31" s="98"/>
      <c r="AP31" s="96">
        <f t="shared" si="16"/>
        <v>0</v>
      </c>
      <c r="AQ31" s="98"/>
      <c r="AR31" s="98"/>
      <c r="AS31" s="98"/>
      <c r="AT31" s="98"/>
      <c r="AU31" s="98"/>
      <c r="AV31" s="98"/>
      <c r="AW31" s="98"/>
      <c r="AX31" s="98"/>
      <c r="AY31" s="98"/>
      <c r="AZ31" s="98"/>
      <c r="BA31" s="98"/>
      <c r="BB31" s="98"/>
      <c r="BC31" s="96">
        <f t="shared" si="17"/>
        <v>0</v>
      </c>
    </row>
    <row r="32" spans="2:55">
      <c r="B32" s="8" t="s">
        <v>138</v>
      </c>
      <c r="D32" s="98"/>
      <c r="E32" s="98"/>
      <c r="F32" s="98"/>
      <c r="G32" s="98"/>
      <c r="H32" s="98"/>
      <c r="I32" s="98"/>
      <c r="J32" s="98"/>
      <c r="K32" s="98"/>
      <c r="L32" s="98"/>
      <c r="M32" s="98"/>
      <c r="N32" s="98"/>
      <c r="O32" s="98"/>
      <c r="P32" s="96">
        <f>SUM(D32:O32)</f>
        <v>0</v>
      </c>
      <c r="Q32" s="98"/>
      <c r="R32" s="98"/>
      <c r="S32" s="98"/>
      <c r="T32" s="98"/>
      <c r="U32" s="98"/>
      <c r="V32" s="98"/>
      <c r="W32" s="98"/>
      <c r="X32" s="98"/>
      <c r="Y32" s="98"/>
      <c r="Z32" s="98"/>
      <c r="AA32" s="98"/>
      <c r="AB32" s="98"/>
      <c r="AC32" s="96">
        <f>SUM(Q32:AB32)</f>
        <v>0</v>
      </c>
      <c r="AD32" s="98"/>
      <c r="AE32" s="98"/>
      <c r="AF32" s="98"/>
      <c r="AG32" s="98"/>
      <c r="AH32" s="98"/>
      <c r="AI32" s="98"/>
      <c r="AJ32" s="98"/>
      <c r="AK32" s="98"/>
      <c r="AL32" s="98"/>
      <c r="AM32" s="98"/>
      <c r="AN32" s="98"/>
      <c r="AO32" s="98"/>
      <c r="AP32" s="96">
        <f>SUM(AD32:AO32)</f>
        <v>0</v>
      </c>
      <c r="AQ32" s="98"/>
      <c r="AR32" s="98"/>
      <c r="AS32" s="98"/>
      <c r="AT32" s="98"/>
      <c r="AU32" s="98"/>
      <c r="AV32" s="98"/>
      <c r="AW32" s="98"/>
      <c r="AX32" s="98"/>
      <c r="AY32" s="98"/>
      <c r="AZ32" s="98"/>
      <c r="BA32" s="98"/>
      <c r="BB32" s="98"/>
      <c r="BC32" s="96">
        <f>SUM(AQ32:BB32)</f>
        <v>0</v>
      </c>
    </row>
    <row r="33" spans="1:55">
      <c r="B33" s="8" t="s">
        <v>13</v>
      </c>
      <c r="D33" s="98"/>
      <c r="E33" s="98"/>
      <c r="F33" s="98"/>
      <c r="G33" s="98"/>
      <c r="H33" s="98"/>
      <c r="I33" s="98"/>
      <c r="J33" s="98"/>
      <c r="K33" s="98"/>
      <c r="L33" s="98"/>
      <c r="M33" s="98"/>
      <c r="N33" s="98"/>
      <c r="O33" s="98"/>
      <c r="P33" s="96">
        <f t="shared" si="14"/>
        <v>0</v>
      </c>
      <c r="Q33" s="98"/>
      <c r="R33" s="98"/>
      <c r="S33" s="98"/>
      <c r="T33" s="98"/>
      <c r="U33" s="98"/>
      <c r="V33" s="98"/>
      <c r="W33" s="98"/>
      <c r="X33" s="98"/>
      <c r="Y33" s="98"/>
      <c r="Z33" s="98"/>
      <c r="AA33" s="98"/>
      <c r="AB33" s="98"/>
      <c r="AC33" s="96">
        <f t="shared" si="15"/>
        <v>0</v>
      </c>
      <c r="AD33" s="98"/>
      <c r="AE33" s="98"/>
      <c r="AF33" s="98"/>
      <c r="AG33" s="98"/>
      <c r="AH33" s="98"/>
      <c r="AI33" s="98"/>
      <c r="AJ33" s="98"/>
      <c r="AK33" s="98"/>
      <c r="AL33" s="98"/>
      <c r="AM33" s="98"/>
      <c r="AN33" s="98"/>
      <c r="AO33" s="98"/>
      <c r="AP33" s="96">
        <f t="shared" si="16"/>
        <v>0</v>
      </c>
      <c r="AQ33" s="98"/>
      <c r="AR33" s="98"/>
      <c r="AS33" s="98"/>
      <c r="AT33" s="98"/>
      <c r="AU33" s="98"/>
      <c r="AV33" s="98"/>
      <c r="AW33" s="98"/>
      <c r="AX33" s="98"/>
      <c r="AY33" s="98"/>
      <c r="AZ33" s="98"/>
      <c r="BA33" s="98"/>
      <c r="BB33" s="98"/>
      <c r="BC33" s="96">
        <f t="shared" si="17"/>
        <v>0</v>
      </c>
    </row>
    <row r="34" spans="1:55">
      <c r="B34" s="8" t="s">
        <v>102</v>
      </c>
      <c r="D34" s="98"/>
      <c r="E34" s="98"/>
      <c r="F34" s="98"/>
      <c r="G34" s="98"/>
      <c r="H34" s="98"/>
      <c r="I34" s="98"/>
      <c r="J34" s="98"/>
      <c r="K34" s="98"/>
      <c r="L34" s="98"/>
      <c r="M34" s="98"/>
      <c r="N34" s="98"/>
      <c r="O34" s="98"/>
      <c r="P34" s="96">
        <f t="shared" si="14"/>
        <v>0</v>
      </c>
      <c r="Q34" s="98"/>
      <c r="R34" s="98"/>
      <c r="S34" s="98"/>
      <c r="T34" s="98"/>
      <c r="U34" s="98"/>
      <c r="V34" s="98"/>
      <c r="W34" s="98"/>
      <c r="X34" s="98"/>
      <c r="Y34" s="98"/>
      <c r="Z34" s="98"/>
      <c r="AA34" s="98"/>
      <c r="AB34" s="98"/>
      <c r="AC34" s="96">
        <f t="shared" si="15"/>
        <v>0</v>
      </c>
      <c r="AD34" s="98"/>
      <c r="AE34" s="98"/>
      <c r="AF34" s="98"/>
      <c r="AG34" s="98"/>
      <c r="AH34" s="98"/>
      <c r="AI34" s="98"/>
      <c r="AJ34" s="98"/>
      <c r="AK34" s="98"/>
      <c r="AL34" s="98"/>
      <c r="AM34" s="98"/>
      <c r="AN34" s="98"/>
      <c r="AO34" s="98"/>
      <c r="AP34" s="96">
        <f t="shared" si="16"/>
        <v>0</v>
      </c>
      <c r="AQ34" s="98"/>
      <c r="AR34" s="98"/>
      <c r="AS34" s="98"/>
      <c r="AT34" s="98"/>
      <c r="AU34" s="98"/>
      <c r="AV34" s="98"/>
      <c r="AW34" s="98"/>
      <c r="AX34" s="98"/>
      <c r="AY34" s="98"/>
      <c r="AZ34" s="98"/>
      <c r="BA34" s="98"/>
      <c r="BB34" s="98"/>
      <c r="BC34" s="96">
        <f t="shared" si="17"/>
        <v>0</v>
      </c>
    </row>
    <row r="35" spans="1:55">
      <c r="B35" s="8" t="s">
        <v>14</v>
      </c>
      <c r="D35" s="98"/>
      <c r="E35" s="98"/>
      <c r="F35" s="98"/>
      <c r="G35" s="98"/>
      <c r="H35" s="98"/>
      <c r="I35" s="98"/>
      <c r="J35" s="98"/>
      <c r="K35" s="98"/>
      <c r="L35" s="98"/>
      <c r="M35" s="98"/>
      <c r="N35" s="98"/>
      <c r="O35" s="98"/>
      <c r="P35" s="96">
        <f t="shared" si="14"/>
        <v>0</v>
      </c>
      <c r="Q35" s="98"/>
      <c r="R35" s="98"/>
      <c r="S35" s="98"/>
      <c r="T35" s="98"/>
      <c r="U35" s="98"/>
      <c r="V35" s="98"/>
      <c r="W35" s="98"/>
      <c r="X35" s="98"/>
      <c r="Y35" s="98"/>
      <c r="Z35" s="98"/>
      <c r="AA35" s="98"/>
      <c r="AB35" s="98"/>
      <c r="AC35" s="96">
        <f t="shared" si="15"/>
        <v>0</v>
      </c>
      <c r="AD35" s="98"/>
      <c r="AE35" s="98"/>
      <c r="AF35" s="98"/>
      <c r="AG35" s="98"/>
      <c r="AH35" s="98"/>
      <c r="AI35" s="98"/>
      <c r="AJ35" s="98"/>
      <c r="AK35" s="98"/>
      <c r="AL35" s="98"/>
      <c r="AM35" s="98"/>
      <c r="AN35" s="98"/>
      <c r="AO35" s="98"/>
      <c r="AP35" s="96">
        <f t="shared" si="16"/>
        <v>0</v>
      </c>
      <c r="AQ35" s="98"/>
      <c r="AR35" s="98"/>
      <c r="AS35" s="98"/>
      <c r="AT35" s="98"/>
      <c r="AU35" s="98"/>
      <c r="AV35" s="98"/>
      <c r="AW35" s="98"/>
      <c r="AX35" s="98"/>
      <c r="AY35" s="98"/>
      <c r="AZ35" s="98"/>
      <c r="BA35" s="98"/>
      <c r="BB35" s="98"/>
      <c r="BC35" s="96">
        <f t="shared" si="17"/>
        <v>0</v>
      </c>
    </row>
    <row r="36" spans="1:55">
      <c r="B36" s="8" t="s">
        <v>15</v>
      </c>
      <c r="D36" s="98"/>
      <c r="E36" s="98"/>
      <c r="F36" s="98"/>
      <c r="G36" s="98"/>
      <c r="H36" s="98"/>
      <c r="I36" s="98"/>
      <c r="J36" s="98"/>
      <c r="K36" s="98"/>
      <c r="L36" s="98"/>
      <c r="M36" s="98"/>
      <c r="N36" s="98"/>
      <c r="O36" s="98"/>
      <c r="P36" s="96">
        <f t="shared" si="14"/>
        <v>0</v>
      </c>
      <c r="Q36" s="98"/>
      <c r="R36" s="98"/>
      <c r="S36" s="98"/>
      <c r="T36" s="98"/>
      <c r="U36" s="98"/>
      <c r="V36" s="98"/>
      <c r="W36" s="98"/>
      <c r="X36" s="98"/>
      <c r="Y36" s="98"/>
      <c r="Z36" s="98"/>
      <c r="AA36" s="98"/>
      <c r="AB36" s="98"/>
      <c r="AC36" s="96">
        <f t="shared" si="15"/>
        <v>0</v>
      </c>
      <c r="AD36" s="98"/>
      <c r="AE36" s="98"/>
      <c r="AF36" s="98"/>
      <c r="AG36" s="98"/>
      <c r="AH36" s="98"/>
      <c r="AI36" s="98"/>
      <c r="AJ36" s="98"/>
      <c r="AK36" s="98"/>
      <c r="AL36" s="98"/>
      <c r="AM36" s="98"/>
      <c r="AN36" s="98"/>
      <c r="AO36" s="98"/>
      <c r="AP36" s="96">
        <f t="shared" si="16"/>
        <v>0</v>
      </c>
      <c r="AQ36" s="98"/>
      <c r="AR36" s="98"/>
      <c r="AS36" s="98"/>
      <c r="AT36" s="98"/>
      <c r="AU36" s="98"/>
      <c r="AV36" s="98"/>
      <c r="AW36" s="98"/>
      <c r="AX36" s="98"/>
      <c r="AY36" s="98"/>
      <c r="AZ36" s="98"/>
      <c r="BA36" s="98"/>
      <c r="BB36" s="98"/>
      <c r="BC36" s="96">
        <f t="shared" si="17"/>
        <v>0</v>
      </c>
    </row>
    <row r="37" spans="1:55">
      <c r="B37" s="8" t="s">
        <v>16</v>
      </c>
      <c r="D37" s="98"/>
      <c r="E37" s="98"/>
      <c r="F37" s="98"/>
      <c r="G37" s="98"/>
      <c r="H37" s="98"/>
      <c r="I37" s="98"/>
      <c r="J37" s="98"/>
      <c r="K37" s="98"/>
      <c r="L37" s="98"/>
      <c r="M37" s="98"/>
      <c r="N37" s="98"/>
      <c r="O37" s="98"/>
      <c r="P37" s="96">
        <f t="shared" si="14"/>
        <v>0</v>
      </c>
      <c r="Q37" s="98"/>
      <c r="R37" s="98"/>
      <c r="S37" s="98"/>
      <c r="T37" s="98"/>
      <c r="U37" s="98"/>
      <c r="V37" s="98"/>
      <c r="W37" s="98"/>
      <c r="X37" s="98"/>
      <c r="Y37" s="98"/>
      <c r="Z37" s="98"/>
      <c r="AA37" s="98"/>
      <c r="AB37" s="98"/>
      <c r="AC37" s="96">
        <f t="shared" si="15"/>
        <v>0</v>
      </c>
      <c r="AD37" s="98"/>
      <c r="AE37" s="98"/>
      <c r="AF37" s="98"/>
      <c r="AG37" s="98"/>
      <c r="AH37" s="98"/>
      <c r="AI37" s="98"/>
      <c r="AJ37" s="98"/>
      <c r="AK37" s="98"/>
      <c r="AL37" s="98"/>
      <c r="AM37" s="98"/>
      <c r="AN37" s="98"/>
      <c r="AO37" s="98"/>
      <c r="AP37" s="96">
        <f t="shared" si="16"/>
        <v>0</v>
      </c>
      <c r="AQ37" s="98"/>
      <c r="AR37" s="98"/>
      <c r="AS37" s="98"/>
      <c r="AT37" s="98"/>
      <c r="AU37" s="98"/>
      <c r="AV37" s="98"/>
      <c r="AW37" s="98"/>
      <c r="AX37" s="98"/>
      <c r="AY37" s="98"/>
      <c r="AZ37" s="98"/>
      <c r="BA37" s="98"/>
      <c r="BB37" s="98"/>
      <c r="BC37" s="96">
        <f t="shared" si="17"/>
        <v>0</v>
      </c>
    </row>
    <row r="38" spans="1:55">
      <c r="B38" s="8" t="s">
        <v>17</v>
      </c>
      <c r="D38" s="98"/>
      <c r="E38" s="98"/>
      <c r="F38" s="98"/>
      <c r="G38" s="98"/>
      <c r="H38" s="98"/>
      <c r="I38" s="98"/>
      <c r="J38" s="98"/>
      <c r="K38" s="98"/>
      <c r="L38" s="98"/>
      <c r="M38" s="98"/>
      <c r="N38" s="98"/>
      <c r="O38" s="98"/>
      <c r="P38" s="96">
        <f t="shared" si="14"/>
        <v>0</v>
      </c>
      <c r="Q38" s="98"/>
      <c r="R38" s="98"/>
      <c r="S38" s="98"/>
      <c r="T38" s="98"/>
      <c r="U38" s="98"/>
      <c r="V38" s="98"/>
      <c r="W38" s="98"/>
      <c r="X38" s="98"/>
      <c r="Y38" s="98"/>
      <c r="Z38" s="98"/>
      <c r="AA38" s="98"/>
      <c r="AB38" s="98"/>
      <c r="AC38" s="96">
        <f t="shared" si="15"/>
        <v>0</v>
      </c>
      <c r="AD38" s="98"/>
      <c r="AE38" s="98"/>
      <c r="AF38" s="98"/>
      <c r="AG38" s="98"/>
      <c r="AH38" s="98"/>
      <c r="AI38" s="98"/>
      <c r="AJ38" s="98"/>
      <c r="AK38" s="98"/>
      <c r="AL38" s="98"/>
      <c r="AM38" s="98"/>
      <c r="AN38" s="98"/>
      <c r="AO38" s="98"/>
      <c r="AP38" s="96">
        <f t="shared" si="16"/>
        <v>0</v>
      </c>
      <c r="AQ38" s="98"/>
      <c r="AR38" s="98"/>
      <c r="AS38" s="98"/>
      <c r="AT38" s="98"/>
      <c r="AU38" s="98"/>
      <c r="AV38" s="98"/>
      <c r="AW38" s="98"/>
      <c r="AX38" s="98"/>
      <c r="AY38" s="98"/>
      <c r="AZ38" s="98"/>
      <c r="BA38" s="98"/>
      <c r="BB38" s="98"/>
      <c r="BC38" s="96">
        <f t="shared" si="17"/>
        <v>0</v>
      </c>
    </row>
    <row r="39" spans="1:55">
      <c r="B39" s="8" t="s">
        <v>18</v>
      </c>
      <c r="D39" s="98"/>
      <c r="E39" s="98"/>
      <c r="F39" s="98"/>
      <c r="G39" s="98"/>
      <c r="H39" s="98"/>
      <c r="I39" s="98"/>
      <c r="J39" s="98"/>
      <c r="K39" s="98"/>
      <c r="L39" s="98"/>
      <c r="M39" s="98"/>
      <c r="N39" s="98"/>
      <c r="O39" s="98"/>
      <c r="P39" s="96">
        <f t="shared" si="14"/>
        <v>0</v>
      </c>
      <c r="Q39" s="98"/>
      <c r="R39" s="98"/>
      <c r="S39" s="98"/>
      <c r="T39" s="98"/>
      <c r="U39" s="98"/>
      <c r="V39" s="98"/>
      <c r="W39" s="98"/>
      <c r="X39" s="98"/>
      <c r="Y39" s="98"/>
      <c r="Z39" s="98"/>
      <c r="AA39" s="98"/>
      <c r="AB39" s="98"/>
      <c r="AC39" s="96">
        <f t="shared" si="15"/>
        <v>0</v>
      </c>
      <c r="AD39" s="98"/>
      <c r="AE39" s="98"/>
      <c r="AF39" s="98"/>
      <c r="AG39" s="98"/>
      <c r="AH39" s="98"/>
      <c r="AI39" s="98"/>
      <c r="AJ39" s="98"/>
      <c r="AK39" s="98"/>
      <c r="AL39" s="98"/>
      <c r="AM39" s="98"/>
      <c r="AN39" s="98"/>
      <c r="AO39" s="98"/>
      <c r="AP39" s="96">
        <f t="shared" si="16"/>
        <v>0</v>
      </c>
      <c r="AQ39" s="98"/>
      <c r="AR39" s="98"/>
      <c r="AS39" s="98"/>
      <c r="AT39" s="98"/>
      <c r="AU39" s="98"/>
      <c r="AV39" s="98"/>
      <c r="AW39" s="98"/>
      <c r="AX39" s="98"/>
      <c r="AY39" s="98"/>
      <c r="AZ39" s="98"/>
      <c r="BA39" s="98"/>
      <c r="BB39" s="98"/>
      <c r="BC39" s="96">
        <f t="shared" si="17"/>
        <v>0</v>
      </c>
    </row>
    <row r="40" spans="1:55">
      <c r="B40" s="8" t="s">
        <v>19</v>
      </c>
      <c r="D40" s="98"/>
      <c r="E40" s="98"/>
      <c r="F40" s="98"/>
      <c r="G40" s="98"/>
      <c r="H40" s="98"/>
      <c r="I40" s="98"/>
      <c r="J40" s="98"/>
      <c r="K40" s="98"/>
      <c r="L40" s="98"/>
      <c r="M40" s="98"/>
      <c r="N40" s="98"/>
      <c r="O40" s="98"/>
      <c r="P40" s="96">
        <f t="shared" si="14"/>
        <v>0</v>
      </c>
      <c r="Q40" s="98"/>
      <c r="R40" s="98"/>
      <c r="S40" s="98"/>
      <c r="T40" s="98"/>
      <c r="U40" s="98"/>
      <c r="V40" s="98"/>
      <c r="W40" s="98"/>
      <c r="X40" s="98"/>
      <c r="Y40" s="98"/>
      <c r="Z40" s="98"/>
      <c r="AA40" s="98"/>
      <c r="AB40" s="98"/>
      <c r="AC40" s="96">
        <f t="shared" si="15"/>
        <v>0</v>
      </c>
      <c r="AD40" s="98"/>
      <c r="AE40" s="98"/>
      <c r="AF40" s="98"/>
      <c r="AG40" s="98"/>
      <c r="AH40" s="98"/>
      <c r="AI40" s="98"/>
      <c r="AJ40" s="98"/>
      <c r="AK40" s="98"/>
      <c r="AL40" s="98"/>
      <c r="AM40" s="98"/>
      <c r="AN40" s="98"/>
      <c r="AO40" s="98"/>
      <c r="AP40" s="96">
        <f t="shared" si="16"/>
        <v>0</v>
      </c>
      <c r="AQ40" s="98"/>
      <c r="AR40" s="98"/>
      <c r="AS40" s="98"/>
      <c r="AT40" s="98"/>
      <c r="AU40" s="98"/>
      <c r="AV40" s="98"/>
      <c r="AW40" s="98"/>
      <c r="AX40" s="98"/>
      <c r="AY40" s="98"/>
      <c r="AZ40" s="98"/>
      <c r="BA40" s="98"/>
      <c r="BB40" s="98"/>
      <c r="BC40" s="96">
        <f t="shared" si="17"/>
        <v>0</v>
      </c>
    </row>
    <row r="41" spans="1:55">
      <c r="B41" s="8" t="s">
        <v>20</v>
      </c>
      <c r="D41" s="90"/>
      <c r="E41" s="90"/>
      <c r="F41" s="90"/>
      <c r="G41" s="90"/>
      <c r="H41" s="90"/>
      <c r="I41" s="90"/>
      <c r="J41" s="90"/>
      <c r="K41" s="90"/>
      <c r="L41" s="90"/>
      <c r="M41" s="90"/>
      <c r="N41" s="90"/>
      <c r="O41" s="90"/>
      <c r="P41" s="96"/>
      <c r="Q41" s="90"/>
      <c r="R41" s="90"/>
      <c r="S41" s="90"/>
      <c r="T41" s="90"/>
      <c r="U41" s="90"/>
      <c r="V41" s="90"/>
      <c r="W41" s="90"/>
      <c r="X41" s="90"/>
      <c r="Y41" s="90"/>
      <c r="Z41" s="90"/>
      <c r="AA41" s="90"/>
      <c r="AB41" s="90"/>
      <c r="AC41" s="96"/>
      <c r="AD41" s="90"/>
      <c r="AE41" s="90"/>
      <c r="AF41" s="90"/>
      <c r="AG41" s="90"/>
      <c r="AH41" s="90"/>
      <c r="AI41" s="90"/>
      <c r="AJ41" s="90"/>
      <c r="AK41" s="90"/>
      <c r="AL41" s="90"/>
      <c r="AM41" s="90"/>
      <c r="AN41" s="90"/>
      <c r="AO41" s="90"/>
      <c r="AP41" s="96"/>
      <c r="AQ41" s="90"/>
      <c r="AR41" s="90"/>
      <c r="AS41" s="90"/>
      <c r="AT41" s="90"/>
      <c r="AU41" s="90"/>
      <c r="AV41" s="90"/>
      <c r="AW41" s="90"/>
      <c r="AX41" s="90"/>
      <c r="AY41" s="90"/>
      <c r="AZ41" s="90"/>
      <c r="BA41" s="90"/>
      <c r="BB41" s="90"/>
      <c r="BC41" s="96"/>
    </row>
    <row r="42" spans="1:55">
      <c r="C42" s="8" t="s">
        <v>227</v>
      </c>
      <c r="D42" s="98"/>
      <c r="E42" s="98"/>
      <c r="F42" s="98"/>
      <c r="G42" s="98"/>
      <c r="H42" s="98"/>
      <c r="I42" s="98"/>
      <c r="J42" s="98"/>
      <c r="K42" s="98"/>
      <c r="L42" s="98"/>
      <c r="M42" s="98"/>
      <c r="N42" s="98"/>
      <c r="O42" s="98"/>
      <c r="P42" s="96">
        <f>SUM(D42:O42)</f>
        <v>0</v>
      </c>
      <c r="Q42" s="98"/>
      <c r="R42" s="98"/>
      <c r="S42" s="98"/>
      <c r="T42" s="98"/>
      <c r="U42" s="98"/>
      <c r="V42" s="98"/>
      <c r="W42" s="98"/>
      <c r="X42" s="98"/>
      <c r="Y42" s="98"/>
      <c r="Z42" s="98"/>
      <c r="AA42" s="98"/>
      <c r="AB42" s="98"/>
      <c r="AC42" s="96">
        <f>SUM(Q42:AB42)</f>
        <v>0</v>
      </c>
      <c r="AD42" s="98"/>
      <c r="AE42" s="98"/>
      <c r="AF42" s="98"/>
      <c r="AG42" s="98"/>
      <c r="AH42" s="98"/>
      <c r="AI42" s="98"/>
      <c r="AJ42" s="98"/>
      <c r="AK42" s="98"/>
      <c r="AL42" s="98"/>
      <c r="AM42" s="98"/>
      <c r="AN42" s="98"/>
      <c r="AO42" s="98"/>
      <c r="AP42" s="96">
        <f>SUM(AD42:AO42)</f>
        <v>0</v>
      </c>
      <c r="AQ42" s="98"/>
      <c r="AR42" s="98"/>
      <c r="AS42" s="98"/>
      <c r="AT42" s="98"/>
      <c r="AU42" s="98"/>
      <c r="AV42" s="98"/>
      <c r="AW42" s="98"/>
      <c r="AX42" s="98"/>
      <c r="AY42" s="98"/>
      <c r="AZ42" s="98"/>
      <c r="BA42" s="98"/>
      <c r="BB42" s="98"/>
      <c r="BC42" s="96">
        <f>SUM(AQ42:BB42)</f>
        <v>0</v>
      </c>
    </row>
    <row r="43" spans="1:55">
      <c r="C43" s="8" t="s">
        <v>228</v>
      </c>
      <c r="D43" s="98"/>
      <c r="E43" s="98"/>
      <c r="F43" s="98"/>
      <c r="G43" s="98"/>
      <c r="H43" s="98"/>
      <c r="I43" s="98"/>
      <c r="J43" s="98"/>
      <c r="K43" s="98"/>
      <c r="L43" s="98"/>
      <c r="M43" s="98"/>
      <c r="N43" s="98"/>
      <c r="O43" s="98"/>
      <c r="P43" s="96">
        <f>SUM(D43:O43)</f>
        <v>0</v>
      </c>
      <c r="Q43" s="98"/>
      <c r="R43" s="98"/>
      <c r="S43" s="98"/>
      <c r="T43" s="98"/>
      <c r="U43" s="98"/>
      <c r="V43" s="98"/>
      <c r="W43" s="98"/>
      <c r="X43" s="98"/>
      <c r="Y43" s="98"/>
      <c r="Z43" s="98"/>
      <c r="AA43" s="98"/>
      <c r="AB43" s="98"/>
      <c r="AC43" s="96">
        <f>SUM(Q43:AB43)</f>
        <v>0</v>
      </c>
      <c r="AD43" s="98"/>
      <c r="AE43" s="98"/>
      <c r="AF43" s="98"/>
      <c r="AG43" s="98"/>
      <c r="AH43" s="98"/>
      <c r="AI43" s="98"/>
      <c r="AJ43" s="98"/>
      <c r="AK43" s="98"/>
      <c r="AL43" s="98"/>
      <c r="AM43" s="98"/>
      <c r="AN43" s="98"/>
      <c r="AO43" s="98"/>
      <c r="AP43" s="96">
        <f>SUM(AD43:AO43)</f>
        <v>0</v>
      </c>
      <c r="AQ43" s="98"/>
      <c r="AR43" s="98"/>
      <c r="AS43" s="98"/>
      <c r="AT43" s="98"/>
      <c r="AU43" s="98"/>
      <c r="AV43" s="98"/>
      <c r="AW43" s="98"/>
      <c r="AX43" s="98"/>
      <c r="AY43" s="98"/>
      <c r="AZ43" s="98"/>
      <c r="BA43" s="98"/>
      <c r="BB43" s="98"/>
      <c r="BC43" s="96">
        <f>SUM(AQ43:BB43)</f>
        <v>0</v>
      </c>
    </row>
    <row r="44" spans="1:55">
      <c r="C44" s="8" t="s">
        <v>229</v>
      </c>
      <c r="D44" s="98"/>
      <c r="E44" s="98"/>
      <c r="F44" s="98"/>
      <c r="G44" s="98"/>
      <c r="H44" s="98"/>
      <c r="I44" s="98"/>
      <c r="J44" s="98"/>
      <c r="K44" s="98"/>
      <c r="L44" s="98"/>
      <c r="M44" s="98"/>
      <c r="N44" s="98"/>
      <c r="O44" s="98"/>
      <c r="P44" s="96">
        <f>SUM(D44:O44)</f>
        <v>0</v>
      </c>
      <c r="Q44" s="98"/>
      <c r="R44" s="98"/>
      <c r="S44" s="98"/>
      <c r="T44" s="98"/>
      <c r="U44" s="98"/>
      <c r="V44" s="98"/>
      <c r="W44" s="98"/>
      <c r="X44" s="98"/>
      <c r="Y44" s="98"/>
      <c r="Z44" s="98"/>
      <c r="AA44" s="98"/>
      <c r="AB44" s="98"/>
      <c r="AC44" s="96">
        <f>SUM(Q44:AB44)</f>
        <v>0</v>
      </c>
      <c r="AD44" s="98"/>
      <c r="AE44" s="98"/>
      <c r="AF44" s="98"/>
      <c r="AG44" s="98"/>
      <c r="AH44" s="98"/>
      <c r="AI44" s="98"/>
      <c r="AJ44" s="98"/>
      <c r="AK44" s="98"/>
      <c r="AL44" s="98"/>
      <c r="AM44" s="98"/>
      <c r="AN44" s="98"/>
      <c r="AO44" s="98"/>
      <c r="AP44" s="96">
        <f>SUM(AD44:AO44)</f>
        <v>0</v>
      </c>
      <c r="AQ44" s="98"/>
      <c r="AR44" s="98"/>
      <c r="AS44" s="98"/>
      <c r="AT44" s="98"/>
      <c r="AU44" s="98"/>
      <c r="AV44" s="98"/>
      <c r="AW44" s="98"/>
      <c r="AX44" s="98"/>
      <c r="AY44" s="98"/>
      <c r="AZ44" s="98"/>
      <c r="BA44" s="98"/>
      <c r="BB44" s="98"/>
      <c r="BC44" s="96">
        <f>SUM(AQ44:BB44)</f>
        <v>0</v>
      </c>
    </row>
    <row r="45" spans="1:55">
      <c r="B45" s="8" t="s">
        <v>21</v>
      </c>
      <c r="D45" s="98"/>
      <c r="E45" s="98"/>
      <c r="F45" s="98"/>
      <c r="G45" s="98"/>
      <c r="H45" s="98"/>
      <c r="I45" s="98"/>
      <c r="J45" s="98"/>
      <c r="K45" s="98"/>
      <c r="L45" s="98"/>
      <c r="M45" s="98"/>
      <c r="N45" s="98"/>
      <c r="O45" s="98"/>
      <c r="P45" s="96">
        <f>SUM(D45:O45)</f>
        <v>0</v>
      </c>
      <c r="Q45" s="98"/>
      <c r="R45" s="98"/>
      <c r="S45" s="98"/>
      <c r="T45" s="98"/>
      <c r="U45" s="98"/>
      <c r="V45" s="98"/>
      <c r="W45" s="98"/>
      <c r="X45" s="98"/>
      <c r="Y45" s="98"/>
      <c r="Z45" s="98"/>
      <c r="AA45" s="98"/>
      <c r="AB45" s="98"/>
      <c r="AC45" s="96">
        <f>SUM(Q45:AB45)</f>
        <v>0</v>
      </c>
      <c r="AD45" s="98"/>
      <c r="AE45" s="98"/>
      <c r="AF45" s="98"/>
      <c r="AG45" s="98"/>
      <c r="AH45" s="98"/>
      <c r="AI45" s="98"/>
      <c r="AJ45" s="98"/>
      <c r="AK45" s="98"/>
      <c r="AL45" s="98"/>
      <c r="AM45" s="98"/>
      <c r="AN45" s="98"/>
      <c r="AO45" s="98"/>
      <c r="AP45" s="96">
        <f>SUM(AD45:AO45)</f>
        <v>0</v>
      </c>
      <c r="AQ45" s="98"/>
      <c r="AR45" s="98"/>
      <c r="AS45" s="98"/>
      <c r="AT45" s="98"/>
      <c r="AU45" s="98"/>
      <c r="AV45" s="98"/>
      <c r="AW45" s="98"/>
      <c r="AX45" s="98"/>
      <c r="AY45" s="98"/>
      <c r="AZ45" s="98"/>
      <c r="BA45" s="98"/>
      <c r="BB45" s="98"/>
      <c r="BC45" s="96">
        <f>SUM(AQ45:BB45)</f>
        <v>0</v>
      </c>
    </row>
    <row r="46" spans="1:55">
      <c r="B46" s="8" t="s">
        <v>22</v>
      </c>
      <c r="D46" s="98"/>
      <c r="E46" s="98"/>
      <c r="F46" s="98"/>
      <c r="G46" s="98"/>
      <c r="H46" s="98"/>
      <c r="I46" s="98"/>
      <c r="J46" s="98"/>
      <c r="K46" s="98"/>
      <c r="L46" s="98"/>
      <c r="M46" s="98"/>
      <c r="N46" s="98"/>
      <c r="O46" s="98"/>
      <c r="P46" s="96">
        <f>SUM(D46:O46)</f>
        <v>0</v>
      </c>
      <c r="Q46" s="98"/>
      <c r="R46" s="98"/>
      <c r="S46" s="98"/>
      <c r="T46" s="98"/>
      <c r="U46" s="98"/>
      <c r="V46" s="98"/>
      <c r="W46" s="98"/>
      <c r="X46" s="98"/>
      <c r="Y46" s="98"/>
      <c r="Z46" s="98"/>
      <c r="AA46" s="98"/>
      <c r="AB46" s="98"/>
      <c r="AC46" s="96">
        <f>SUM(Q46:AB46)</f>
        <v>0</v>
      </c>
      <c r="AD46" s="98"/>
      <c r="AE46" s="98"/>
      <c r="AF46" s="98"/>
      <c r="AG46" s="98"/>
      <c r="AH46" s="98"/>
      <c r="AI46" s="98"/>
      <c r="AJ46" s="98"/>
      <c r="AK46" s="98"/>
      <c r="AL46" s="98"/>
      <c r="AM46" s="98"/>
      <c r="AN46" s="98"/>
      <c r="AO46" s="98"/>
      <c r="AP46" s="96">
        <f>SUM(AD46:AO46)</f>
        <v>0</v>
      </c>
      <c r="AQ46" s="98"/>
      <c r="AR46" s="98"/>
      <c r="AS46" s="98"/>
      <c r="AT46" s="98"/>
      <c r="AU46" s="98"/>
      <c r="AV46" s="98"/>
      <c r="AW46" s="98"/>
      <c r="AX46" s="98"/>
      <c r="AY46" s="98"/>
      <c r="AZ46" s="98"/>
      <c r="BA46" s="98"/>
      <c r="BB46" s="98"/>
      <c r="BC46" s="96">
        <f>SUM(AQ46:BB46)</f>
        <v>0</v>
      </c>
    </row>
    <row r="47" spans="1:55">
      <c r="A47" s="75" t="s">
        <v>23</v>
      </c>
      <c r="B47" s="75"/>
      <c r="C47" s="75"/>
      <c r="D47" s="76">
        <f t="shared" ref="D47:P47" si="18">SUM(D14:D46)</f>
        <v>0</v>
      </c>
      <c r="E47" s="76">
        <f t="shared" si="18"/>
        <v>0</v>
      </c>
      <c r="F47" s="76">
        <f t="shared" si="18"/>
        <v>0</v>
      </c>
      <c r="G47" s="76">
        <f t="shared" si="18"/>
        <v>0</v>
      </c>
      <c r="H47" s="76">
        <f t="shared" si="18"/>
        <v>0</v>
      </c>
      <c r="I47" s="76">
        <f t="shared" si="18"/>
        <v>0</v>
      </c>
      <c r="J47" s="76">
        <f t="shared" si="18"/>
        <v>0</v>
      </c>
      <c r="K47" s="76">
        <f t="shared" si="18"/>
        <v>0</v>
      </c>
      <c r="L47" s="76">
        <f t="shared" si="18"/>
        <v>0</v>
      </c>
      <c r="M47" s="76">
        <f t="shared" si="18"/>
        <v>0</v>
      </c>
      <c r="N47" s="76">
        <f t="shared" si="18"/>
        <v>0</v>
      </c>
      <c r="O47" s="76">
        <f t="shared" si="18"/>
        <v>0</v>
      </c>
      <c r="P47" s="76">
        <f t="shared" si="18"/>
        <v>0</v>
      </c>
      <c r="Q47" s="76">
        <f t="shared" ref="Q47:AC47" si="19">SUM(Q14:Q46)</f>
        <v>0</v>
      </c>
      <c r="R47" s="76">
        <f t="shared" si="19"/>
        <v>0</v>
      </c>
      <c r="S47" s="76">
        <f t="shared" si="19"/>
        <v>0</v>
      </c>
      <c r="T47" s="76">
        <f t="shared" si="19"/>
        <v>0</v>
      </c>
      <c r="U47" s="76">
        <f t="shared" si="19"/>
        <v>0</v>
      </c>
      <c r="V47" s="76">
        <f t="shared" si="19"/>
        <v>0</v>
      </c>
      <c r="W47" s="76">
        <f t="shared" si="19"/>
        <v>0</v>
      </c>
      <c r="X47" s="76">
        <f t="shared" si="19"/>
        <v>0</v>
      </c>
      <c r="Y47" s="76">
        <f t="shared" si="19"/>
        <v>0</v>
      </c>
      <c r="Z47" s="76">
        <f t="shared" si="19"/>
        <v>0</v>
      </c>
      <c r="AA47" s="76">
        <f t="shared" si="19"/>
        <v>0</v>
      </c>
      <c r="AB47" s="76">
        <f t="shared" si="19"/>
        <v>0</v>
      </c>
      <c r="AC47" s="76">
        <f t="shared" si="19"/>
        <v>0</v>
      </c>
      <c r="AD47" s="76">
        <f t="shared" ref="AD47:BC47" si="20">SUM(AD14:AD46)</f>
        <v>0</v>
      </c>
      <c r="AE47" s="76">
        <f t="shared" si="20"/>
        <v>0</v>
      </c>
      <c r="AF47" s="76">
        <f t="shared" si="20"/>
        <v>0</v>
      </c>
      <c r="AG47" s="76">
        <f t="shared" si="20"/>
        <v>0</v>
      </c>
      <c r="AH47" s="76">
        <f t="shared" si="20"/>
        <v>0</v>
      </c>
      <c r="AI47" s="76">
        <f t="shared" si="20"/>
        <v>0</v>
      </c>
      <c r="AJ47" s="76">
        <f t="shared" si="20"/>
        <v>0</v>
      </c>
      <c r="AK47" s="76">
        <f t="shared" si="20"/>
        <v>0</v>
      </c>
      <c r="AL47" s="76">
        <f t="shared" si="20"/>
        <v>0</v>
      </c>
      <c r="AM47" s="76">
        <f t="shared" si="20"/>
        <v>0</v>
      </c>
      <c r="AN47" s="76">
        <f t="shared" si="20"/>
        <v>0</v>
      </c>
      <c r="AO47" s="76">
        <f t="shared" si="20"/>
        <v>0</v>
      </c>
      <c r="AP47" s="76">
        <f t="shared" si="20"/>
        <v>0</v>
      </c>
      <c r="AQ47" s="76">
        <f t="shared" si="20"/>
        <v>0</v>
      </c>
      <c r="AR47" s="76">
        <f t="shared" si="20"/>
        <v>0</v>
      </c>
      <c r="AS47" s="76">
        <f t="shared" si="20"/>
        <v>0</v>
      </c>
      <c r="AT47" s="76">
        <f t="shared" si="20"/>
        <v>0</v>
      </c>
      <c r="AU47" s="76">
        <f t="shared" si="20"/>
        <v>0</v>
      </c>
      <c r="AV47" s="76">
        <f t="shared" si="20"/>
        <v>0</v>
      </c>
      <c r="AW47" s="76">
        <f t="shared" si="20"/>
        <v>0</v>
      </c>
      <c r="AX47" s="76">
        <f t="shared" si="20"/>
        <v>0</v>
      </c>
      <c r="AY47" s="76">
        <f t="shared" si="20"/>
        <v>0</v>
      </c>
      <c r="AZ47" s="76">
        <f t="shared" si="20"/>
        <v>0</v>
      </c>
      <c r="BA47" s="76">
        <f t="shared" si="20"/>
        <v>0</v>
      </c>
      <c r="BB47" s="76">
        <f t="shared" si="20"/>
        <v>0</v>
      </c>
      <c r="BC47" s="76">
        <f t="shared" si="20"/>
        <v>0</v>
      </c>
    </row>
    <row r="48" spans="1:55">
      <c r="A48" s="75" t="s">
        <v>24</v>
      </c>
      <c r="B48" s="75"/>
      <c r="C48" s="75"/>
      <c r="D48" s="96">
        <f t="shared" ref="D48:P48" si="21">+D13-D47</f>
        <v>0</v>
      </c>
      <c r="E48" s="96">
        <f t="shared" si="21"/>
        <v>0</v>
      </c>
      <c r="F48" s="96">
        <f t="shared" si="21"/>
        <v>0</v>
      </c>
      <c r="G48" s="96">
        <f t="shared" si="21"/>
        <v>0</v>
      </c>
      <c r="H48" s="96">
        <f t="shared" si="21"/>
        <v>0</v>
      </c>
      <c r="I48" s="96">
        <f t="shared" si="21"/>
        <v>0</v>
      </c>
      <c r="J48" s="96">
        <f t="shared" si="21"/>
        <v>0</v>
      </c>
      <c r="K48" s="96">
        <f t="shared" si="21"/>
        <v>0</v>
      </c>
      <c r="L48" s="96">
        <f t="shared" si="21"/>
        <v>0</v>
      </c>
      <c r="M48" s="96">
        <f t="shared" si="21"/>
        <v>0</v>
      </c>
      <c r="N48" s="96">
        <f t="shared" si="21"/>
        <v>0</v>
      </c>
      <c r="O48" s="96">
        <f t="shared" si="21"/>
        <v>0</v>
      </c>
      <c r="P48" s="96">
        <f t="shared" si="21"/>
        <v>0</v>
      </c>
      <c r="Q48" s="96">
        <f t="shared" ref="Q48:AC48" si="22">+Q13-Q47</f>
        <v>0</v>
      </c>
      <c r="R48" s="96">
        <f t="shared" si="22"/>
        <v>0</v>
      </c>
      <c r="S48" s="96">
        <f t="shared" si="22"/>
        <v>0</v>
      </c>
      <c r="T48" s="96">
        <f t="shared" si="22"/>
        <v>0</v>
      </c>
      <c r="U48" s="96">
        <f t="shared" si="22"/>
        <v>0</v>
      </c>
      <c r="V48" s="96">
        <f t="shared" si="22"/>
        <v>0</v>
      </c>
      <c r="W48" s="96">
        <f t="shared" si="22"/>
        <v>0</v>
      </c>
      <c r="X48" s="96">
        <f t="shared" si="22"/>
        <v>0</v>
      </c>
      <c r="Y48" s="96">
        <f t="shared" si="22"/>
        <v>0</v>
      </c>
      <c r="Z48" s="96">
        <f t="shared" si="22"/>
        <v>0</v>
      </c>
      <c r="AA48" s="96">
        <f t="shared" si="22"/>
        <v>0</v>
      </c>
      <c r="AB48" s="96">
        <f t="shared" si="22"/>
        <v>0</v>
      </c>
      <c r="AC48" s="96">
        <f t="shared" si="22"/>
        <v>0</v>
      </c>
      <c r="AD48" s="96">
        <f t="shared" ref="AD48:BC48" si="23">+AD13-AD47</f>
        <v>0</v>
      </c>
      <c r="AE48" s="96">
        <f t="shared" si="23"/>
        <v>0</v>
      </c>
      <c r="AF48" s="96">
        <f t="shared" si="23"/>
        <v>0</v>
      </c>
      <c r="AG48" s="96">
        <f t="shared" si="23"/>
        <v>0</v>
      </c>
      <c r="AH48" s="96">
        <f t="shared" si="23"/>
        <v>0</v>
      </c>
      <c r="AI48" s="96">
        <f t="shared" si="23"/>
        <v>0</v>
      </c>
      <c r="AJ48" s="96">
        <f t="shared" si="23"/>
        <v>0</v>
      </c>
      <c r="AK48" s="96">
        <f t="shared" si="23"/>
        <v>0</v>
      </c>
      <c r="AL48" s="96">
        <f t="shared" si="23"/>
        <v>0</v>
      </c>
      <c r="AM48" s="96">
        <f t="shared" si="23"/>
        <v>0</v>
      </c>
      <c r="AN48" s="96">
        <f t="shared" si="23"/>
        <v>0</v>
      </c>
      <c r="AO48" s="96">
        <f t="shared" si="23"/>
        <v>0</v>
      </c>
      <c r="AP48" s="96">
        <f t="shared" si="23"/>
        <v>0</v>
      </c>
      <c r="AQ48" s="96">
        <f t="shared" si="23"/>
        <v>0</v>
      </c>
      <c r="AR48" s="96">
        <f t="shared" si="23"/>
        <v>0</v>
      </c>
      <c r="AS48" s="96">
        <f t="shared" si="23"/>
        <v>0</v>
      </c>
      <c r="AT48" s="96">
        <f t="shared" si="23"/>
        <v>0</v>
      </c>
      <c r="AU48" s="96">
        <f t="shared" si="23"/>
        <v>0</v>
      </c>
      <c r="AV48" s="96">
        <f t="shared" si="23"/>
        <v>0</v>
      </c>
      <c r="AW48" s="96">
        <f t="shared" si="23"/>
        <v>0</v>
      </c>
      <c r="AX48" s="96">
        <f t="shared" si="23"/>
        <v>0</v>
      </c>
      <c r="AY48" s="96">
        <f t="shared" si="23"/>
        <v>0</v>
      </c>
      <c r="AZ48" s="96">
        <f t="shared" si="23"/>
        <v>0</v>
      </c>
      <c r="BA48" s="96">
        <f t="shared" si="23"/>
        <v>0</v>
      </c>
      <c r="BB48" s="96">
        <f t="shared" si="23"/>
        <v>0</v>
      </c>
      <c r="BC48" s="96">
        <f t="shared" si="23"/>
        <v>0</v>
      </c>
    </row>
    <row r="49" spans="1:55" ht="14.25">
      <c r="A49" s="8" t="s">
        <v>113</v>
      </c>
      <c r="D49" s="98"/>
      <c r="E49" s="98"/>
      <c r="F49" s="98"/>
      <c r="G49" s="98"/>
      <c r="H49" s="98"/>
      <c r="I49" s="98"/>
      <c r="J49" s="98"/>
      <c r="K49" s="98"/>
      <c r="L49" s="98"/>
      <c r="M49" s="98"/>
      <c r="N49" s="98"/>
      <c r="O49" s="98"/>
      <c r="P49" s="96">
        <f>SUM(D49:O49)</f>
        <v>0</v>
      </c>
      <c r="Q49" s="98"/>
      <c r="R49" s="98"/>
      <c r="S49" s="98"/>
      <c r="T49" s="98"/>
      <c r="U49" s="98"/>
      <c r="V49" s="98"/>
      <c r="W49" s="98"/>
      <c r="X49" s="98"/>
      <c r="Y49" s="98"/>
      <c r="Z49" s="98"/>
      <c r="AA49" s="98"/>
      <c r="AB49" s="98"/>
      <c r="AC49" s="96">
        <f>SUM(Q49:AB49)</f>
        <v>0</v>
      </c>
      <c r="AD49" s="98"/>
      <c r="AE49" s="98"/>
      <c r="AF49" s="98"/>
      <c r="AG49" s="98"/>
      <c r="AH49" s="98"/>
      <c r="AI49" s="98"/>
      <c r="AJ49" s="98"/>
      <c r="AK49" s="98"/>
      <c r="AL49" s="98"/>
      <c r="AM49" s="98"/>
      <c r="AN49" s="98"/>
      <c r="AO49" s="98"/>
      <c r="AP49" s="96">
        <f>SUM(AD49:AO49)</f>
        <v>0</v>
      </c>
      <c r="AQ49" s="98"/>
      <c r="AR49" s="98"/>
      <c r="AS49" s="98"/>
      <c r="AT49" s="98"/>
      <c r="AU49" s="98"/>
      <c r="AV49" s="98"/>
      <c r="AW49" s="98"/>
      <c r="AX49" s="98"/>
      <c r="AY49" s="98"/>
      <c r="AZ49" s="98"/>
      <c r="BA49" s="98"/>
      <c r="BB49" s="98"/>
      <c r="BC49" s="96">
        <f>SUM(AQ49:BB49)</f>
        <v>0</v>
      </c>
    </row>
    <row r="50" spans="1:55">
      <c r="A50" s="75" t="s">
        <v>25</v>
      </c>
      <c r="B50" s="75"/>
      <c r="C50" s="75"/>
      <c r="D50" s="77">
        <f>+D48-D49</f>
        <v>0</v>
      </c>
      <c r="E50" s="77">
        <f t="shared" ref="E50:Q50" si="24">+E48-E49</f>
        <v>0</v>
      </c>
      <c r="F50" s="77">
        <f t="shared" si="24"/>
        <v>0</v>
      </c>
      <c r="G50" s="77">
        <f t="shared" si="24"/>
        <v>0</v>
      </c>
      <c r="H50" s="77">
        <f t="shared" si="24"/>
        <v>0</v>
      </c>
      <c r="I50" s="77">
        <f t="shared" si="24"/>
        <v>0</v>
      </c>
      <c r="J50" s="77">
        <f t="shared" si="24"/>
        <v>0</v>
      </c>
      <c r="K50" s="77">
        <f t="shared" si="24"/>
        <v>0</v>
      </c>
      <c r="L50" s="77">
        <f t="shared" si="24"/>
        <v>0</v>
      </c>
      <c r="M50" s="77">
        <f t="shared" si="24"/>
        <v>0</v>
      </c>
      <c r="N50" s="77">
        <f t="shared" si="24"/>
        <v>0</v>
      </c>
      <c r="O50" s="77">
        <f t="shared" si="24"/>
        <v>0</v>
      </c>
      <c r="P50" s="77">
        <f t="shared" si="24"/>
        <v>0</v>
      </c>
      <c r="Q50" s="77">
        <f t="shared" si="24"/>
        <v>0</v>
      </c>
      <c r="R50" s="77">
        <f t="shared" ref="R50:AB50" si="25">+R48-R49</f>
        <v>0</v>
      </c>
      <c r="S50" s="77">
        <f t="shared" si="25"/>
        <v>0</v>
      </c>
      <c r="T50" s="77">
        <f t="shared" si="25"/>
        <v>0</v>
      </c>
      <c r="U50" s="77">
        <f t="shared" si="25"/>
        <v>0</v>
      </c>
      <c r="V50" s="77">
        <f t="shared" si="25"/>
        <v>0</v>
      </c>
      <c r="W50" s="77">
        <f t="shared" si="25"/>
        <v>0</v>
      </c>
      <c r="X50" s="77">
        <f t="shared" si="25"/>
        <v>0</v>
      </c>
      <c r="Y50" s="77">
        <f t="shared" si="25"/>
        <v>0</v>
      </c>
      <c r="Z50" s="77">
        <f t="shared" si="25"/>
        <v>0</v>
      </c>
      <c r="AA50" s="77">
        <f t="shared" si="25"/>
        <v>0</v>
      </c>
      <c r="AB50" s="77">
        <f t="shared" si="25"/>
        <v>0</v>
      </c>
      <c r="AC50" s="77">
        <f t="shared" ref="AC50:BB50" si="26">+AC48-AC49</f>
        <v>0</v>
      </c>
      <c r="AD50" s="77">
        <f t="shared" si="26"/>
        <v>0</v>
      </c>
      <c r="AE50" s="77">
        <f t="shared" si="26"/>
        <v>0</v>
      </c>
      <c r="AF50" s="77">
        <f t="shared" si="26"/>
        <v>0</v>
      </c>
      <c r="AG50" s="77">
        <f t="shared" si="26"/>
        <v>0</v>
      </c>
      <c r="AH50" s="77">
        <f t="shared" si="26"/>
        <v>0</v>
      </c>
      <c r="AI50" s="77">
        <f t="shared" si="26"/>
        <v>0</v>
      </c>
      <c r="AJ50" s="77">
        <f t="shared" si="26"/>
        <v>0</v>
      </c>
      <c r="AK50" s="77">
        <f t="shared" si="26"/>
        <v>0</v>
      </c>
      <c r="AL50" s="77">
        <f t="shared" si="26"/>
        <v>0</v>
      </c>
      <c r="AM50" s="77">
        <f t="shared" si="26"/>
        <v>0</v>
      </c>
      <c r="AN50" s="77">
        <f t="shared" si="26"/>
        <v>0</v>
      </c>
      <c r="AO50" s="77">
        <f t="shared" si="26"/>
        <v>0</v>
      </c>
      <c r="AP50" s="77">
        <f>+AP48-AP49</f>
        <v>0</v>
      </c>
      <c r="AQ50" s="77">
        <f>+AQ48-AQ49</f>
        <v>0</v>
      </c>
      <c r="AR50" s="77">
        <f t="shared" si="26"/>
        <v>0</v>
      </c>
      <c r="AS50" s="77">
        <f t="shared" si="26"/>
        <v>0</v>
      </c>
      <c r="AT50" s="77">
        <f t="shared" si="26"/>
        <v>0</v>
      </c>
      <c r="AU50" s="77">
        <f t="shared" si="26"/>
        <v>0</v>
      </c>
      <c r="AV50" s="77">
        <f t="shared" si="26"/>
        <v>0</v>
      </c>
      <c r="AW50" s="77">
        <f t="shared" si="26"/>
        <v>0</v>
      </c>
      <c r="AX50" s="77">
        <f t="shared" si="26"/>
        <v>0</v>
      </c>
      <c r="AY50" s="77">
        <f t="shared" si="26"/>
        <v>0</v>
      </c>
      <c r="AZ50" s="77">
        <f t="shared" si="26"/>
        <v>0</v>
      </c>
      <c r="BA50" s="77">
        <f t="shared" si="26"/>
        <v>0</v>
      </c>
      <c r="BB50" s="77">
        <f t="shared" si="26"/>
        <v>0</v>
      </c>
      <c r="BC50" s="77">
        <f>+BC48-BC49</f>
        <v>0</v>
      </c>
    </row>
    <row r="51" spans="1:55">
      <c r="A51" s="8" t="s">
        <v>26</v>
      </c>
      <c r="D51" s="98"/>
      <c r="E51" s="98"/>
      <c r="F51" s="98"/>
      <c r="G51" s="98"/>
      <c r="H51" s="98"/>
      <c r="I51" s="98"/>
      <c r="J51" s="98"/>
      <c r="K51" s="98"/>
      <c r="L51" s="98"/>
      <c r="M51" s="98"/>
      <c r="N51" s="98"/>
      <c r="O51" s="98"/>
      <c r="P51" s="96">
        <f>SUM(D51:O51)</f>
        <v>0</v>
      </c>
      <c r="Q51" s="98"/>
      <c r="R51" s="98"/>
      <c r="S51" s="98"/>
      <c r="T51" s="98"/>
      <c r="U51" s="98"/>
      <c r="V51" s="98"/>
      <c r="W51" s="98"/>
      <c r="X51" s="98"/>
      <c r="Y51" s="98"/>
      <c r="Z51" s="98"/>
      <c r="AA51" s="98"/>
      <c r="AB51" s="98"/>
      <c r="AC51" s="96">
        <f>SUM(Q51:AB51)</f>
        <v>0</v>
      </c>
      <c r="AD51" s="98"/>
      <c r="AE51" s="98"/>
      <c r="AF51" s="98"/>
      <c r="AG51" s="98"/>
      <c r="AH51" s="98"/>
      <c r="AI51" s="98"/>
      <c r="AJ51" s="98"/>
      <c r="AK51" s="98"/>
      <c r="AL51" s="98"/>
      <c r="AM51" s="98"/>
      <c r="AN51" s="98"/>
      <c r="AO51" s="98"/>
      <c r="AP51" s="96">
        <f>SUM(AD51:AO51)</f>
        <v>0</v>
      </c>
      <c r="AQ51" s="98"/>
      <c r="AR51" s="98"/>
      <c r="AS51" s="98"/>
      <c r="AT51" s="98"/>
      <c r="AU51" s="98"/>
      <c r="AV51" s="98"/>
      <c r="AW51" s="98"/>
      <c r="AX51" s="98"/>
      <c r="AY51" s="98"/>
      <c r="AZ51" s="98"/>
      <c r="BA51" s="98"/>
      <c r="BB51" s="98"/>
      <c r="BC51" s="96">
        <f>SUM(AQ51:BB51)</f>
        <v>0</v>
      </c>
    </row>
    <row r="52" spans="1:55" ht="13.5" thickBot="1">
      <c r="A52" s="75" t="s">
        <v>27</v>
      </c>
      <c r="B52" s="75"/>
      <c r="C52" s="75"/>
      <c r="D52" s="78">
        <f>+D50-D51</f>
        <v>0</v>
      </c>
      <c r="E52" s="78">
        <f t="shared" ref="E52:BC52" si="27">+E50-E51</f>
        <v>0</v>
      </c>
      <c r="F52" s="78">
        <f t="shared" si="27"/>
        <v>0</v>
      </c>
      <c r="G52" s="78">
        <f t="shared" si="27"/>
        <v>0</v>
      </c>
      <c r="H52" s="78">
        <f t="shared" si="27"/>
        <v>0</v>
      </c>
      <c r="I52" s="78">
        <f t="shared" si="27"/>
        <v>0</v>
      </c>
      <c r="J52" s="78">
        <f t="shared" si="27"/>
        <v>0</v>
      </c>
      <c r="K52" s="78">
        <f t="shared" si="27"/>
        <v>0</v>
      </c>
      <c r="L52" s="78">
        <f t="shared" si="27"/>
        <v>0</v>
      </c>
      <c r="M52" s="78">
        <f t="shared" si="27"/>
        <v>0</v>
      </c>
      <c r="N52" s="78">
        <f t="shared" si="27"/>
        <v>0</v>
      </c>
      <c r="O52" s="78">
        <f t="shared" si="27"/>
        <v>0</v>
      </c>
      <c r="P52" s="78">
        <f t="shared" si="27"/>
        <v>0</v>
      </c>
      <c r="Q52" s="78">
        <f t="shared" si="27"/>
        <v>0</v>
      </c>
      <c r="R52" s="78">
        <f t="shared" si="27"/>
        <v>0</v>
      </c>
      <c r="S52" s="78">
        <f t="shared" si="27"/>
        <v>0</v>
      </c>
      <c r="T52" s="78">
        <f t="shared" si="27"/>
        <v>0</v>
      </c>
      <c r="U52" s="78">
        <f t="shared" si="27"/>
        <v>0</v>
      </c>
      <c r="V52" s="78">
        <f t="shared" si="27"/>
        <v>0</v>
      </c>
      <c r="W52" s="78">
        <f t="shared" si="27"/>
        <v>0</v>
      </c>
      <c r="X52" s="78">
        <f t="shared" si="27"/>
        <v>0</v>
      </c>
      <c r="Y52" s="78">
        <f t="shared" si="27"/>
        <v>0</v>
      </c>
      <c r="Z52" s="78">
        <f t="shared" si="27"/>
        <v>0</v>
      </c>
      <c r="AA52" s="78">
        <f t="shared" si="27"/>
        <v>0</v>
      </c>
      <c r="AB52" s="78">
        <f t="shared" si="27"/>
        <v>0</v>
      </c>
      <c r="AC52" s="78">
        <f t="shared" si="27"/>
        <v>0</v>
      </c>
      <c r="AD52" s="78">
        <f t="shared" si="27"/>
        <v>0</v>
      </c>
      <c r="AE52" s="78">
        <f t="shared" si="27"/>
        <v>0</v>
      </c>
      <c r="AF52" s="78">
        <f t="shared" si="27"/>
        <v>0</v>
      </c>
      <c r="AG52" s="78">
        <f t="shared" si="27"/>
        <v>0</v>
      </c>
      <c r="AH52" s="78">
        <f t="shared" si="27"/>
        <v>0</v>
      </c>
      <c r="AI52" s="78">
        <f t="shared" si="27"/>
        <v>0</v>
      </c>
      <c r="AJ52" s="78">
        <f t="shared" si="27"/>
        <v>0</v>
      </c>
      <c r="AK52" s="78">
        <f t="shared" si="27"/>
        <v>0</v>
      </c>
      <c r="AL52" s="78">
        <f t="shared" si="27"/>
        <v>0</v>
      </c>
      <c r="AM52" s="78">
        <f t="shared" si="27"/>
        <v>0</v>
      </c>
      <c r="AN52" s="78">
        <f t="shared" si="27"/>
        <v>0</v>
      </c>
      <c r="AO52" s="78">
        <f t="shared" si="27"/>
        <v>0</v>
      </c>
      <c r="AP52" s="78">
        <f t="shared" si="27"/>
        <v>0</v>
      </c>
      <c r="AQ52" s="78">
        <f t="shared" si="27"/>
        <v>0</v>
      </c>
      <c r="AR52" s="78">
        <f t="shared" si="27"/>
        <v>0</v>
      </c>
      <c r="AS52" s="78">
        <f t="shared" si="27"/>
        <v>0</v>
      </c>
      <c r="AT52" s="78">
        <f t="shared" si="27"/>
        <v>0</v>
      </c>
      <c r="AU52" s="78">
        <f t="shared" si="27"/>
        <v>0</v>
      </c>
      <c r="AV52" s="78">
        <f t="shared" si="27"/>
        <v>0</v>
      </c>
      <c r="AW52" s="78">
        <f t="shared" si="27"/>
        <v>0</v>
      </c>
      <c r="AX52" s="78">
        <f t="shared" si="27"/>
        <v>0</v>
      </c>
      <c r="AY52" s="78">
        <f t="shared" si="27"/>
        <v>0</v>
      </c>
      <c r="AZ52" s="78">
        <f t="shared" si="27"/>
        <v>0</v>
      </c>
      <c r="BA52" s="78">
        <f t="shared" si="27"/>
        <v>0</v>
      </c>
      <c r="BB52" s="78">
        <f t="shared" si="27"/>
        <v>0</v>
      </c>
      <c r="BC52" s="78">
        <f t="shared" si="27"/>
        <v>0</v>
      </c>
    </row>
    <row r="53" spans="1:55" ht="7.5" customHeight="1" thickTop="1"/>
    <row r="54" spans="1:55" ht="27" customHeight="1">
      <c r="A54" s="79" t="s">
        <v>28</v>
      </c>
      <c r="B54" s="260" t="s">
        <v>112</v>
      </c>
      <c r="C54" s="260"/>
    </row>
    <row r="55" spans="1:55" ht="14.25">
      <c r="A55" s="80"/>
      <c r="C55" s="81"/>
    </row>
    <row r="57" spans="1:55">
      <c r="B57" s="73"/>
    </row>
    <row r="58" spans="1:55">
      <c r="B58" s="73"/>
    </row>
    <row r="59" spans="1:55">
      <c r="B59" s="73"/>
    </row>
  </sheetData>
  <sheetProtection algorithmName="SHA-512" hashValue="cSwKyWQAqV6a0qjQQCdv3CqZOW56YCzHst11tUzWdQvE9WNMrGBgJvohrTG1JQKo98wwKhmBVlSabc+BnyWa7Q==" saltValue="c6NxMFlVAWl0lzI4TIUP3Q==" spinCount="100000" sheet="1" formatColumns="0"/>
  <mergeCells count="4">
    <mergeCell ref="A1:C1"/>
    <mergeCell ref="B54:C54"/>
    <mergeCell ref="B3:C3"/>
    <mergeCell ref="B4:C4"/>
  </mergeCells>
  <pageMargins left="0.70866141732283472" right="0.70866141732283472" top="1.1811023622047245" bottom="0.78740157480314965" header="0.31496062992125984" footer="0.31496062992125984"/>
  <pageSetup paperSize="9" scale="61" fitToWidth="4" orientation="landscape" r:id="rId1"/>
  <headerFooter>
    <oddHeader>&amp;L&amp;G&amp;R&amp;"Arial,Fett"&amp;12IHK Köln - das Finanztool&amp;"Arial,Standard"&amp;10
&amp;A</oddHeader>
    <oddFooter>&amp;L&amp;8&amp;Z&amp;F\&amp;A\&amp;D\&amp;T&amp;RRelease 3.11</oddFooter>
  </headerFooter>
  <colBreaks count="3" manualBreakCount="3">
    <brk id="16" max="1048575" man="1"/>
    <brk id="29" max="1048575" man="1"/>
    <brk id="42" max="1048575" man="1"/>
  </colBreak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dimension ref="A1:BC63"/>
  <sheetViews>
    <sheetView zoomScale="85" zoomScaleNormal="85" workbookViewId="0">
      <pane xSplit="3" ySplit="1" topLeftCell="D2" activePane="bottomRight" state="frozen"/>
      <selection activeCell="A14" sqref="A14"/>
      <selection pane="topRight" activeCell="A14" sqref="A14"/>
      <selection pane="bottomLeft" activeCell="A14" sqref="A14"/>
      <selection pane="bottomRight" activeCell="D58" sqref="D58"/>
    </sheetView>
  </sheetViews>
  <sheetFormatPr baseColWidth="10" defaultColWidth="11.42578125" defaultRowHeight="12.75"/>
  <cols>
    <col min="1" max="2" width="2.5703125" style="8" customWidth="1"/>
    <col min="3" max="3" width="44.28515625" style="8" customWidth="1"/>
    <col min="4" max="16384" width="11.42578125" style="8"/>
  </cols>
  <sheetData>
    <row r="1" spans="1:55" s="32" customFormat="1" ht="26.1" customHeight="1">
      <c r="A1" s="261" t="s">
        <v>276</v>
      </c>
      <c r="B1" s="261"/>
      <c r="C1" s="262"/>
      <c r="D1" s="33" t="str">
        <f>+'Umsatzplan Dienstleistungen'!F1</f>
        <v>Januar</v>
      </c>
      <c r="E1" s="33" t="str">
        <f>+'Umsatzplan Dienstleistungen'!G1</f>
        <v>Februar</v>
      </c>
      <c r="F1" s="33" t="str">
        <f>+'Umsatzplan Dienstleistungen'!H1</f>
        <v>März</v>
      </c>
      <c r="G1" s="33" t="str">
        <f>+'Umsatzplan Dienstleistungen'!I1</f>
        <v>April</v>
      </c>
      <c r="H1" s="33" t="str">
        <f>+'Umsatzplan Dienstleistungen'!J1</f>
        <v>Mai</v>
      </c>
      <c r="I1" s="33" t="str">
        <f>+'Umsatzplan Dienstleistungen'!K1</f>
        <v>Juni</v>
      </c>
      <c r="J1" s="33" t="str">
        <f>+'Umsatzplan Dienstleistungen'!L1</f>
        <v>Juli</v>
      </c>
      <c r="K1" s="33" t="str">
        <f>+'Umsatzplan Dienstleistungen'!M1</f>
        <v>August</v>
      </c>
      <c r="L1" s="33" t="str">
        <f>+'Umsatzplan Dienstleistungen'!N1</f>
        <v>September</v>
      </c>
      <c r="M1" s="33" t="str">
        <f>+'Umsatzplan Dienstleistungen'!O1</f>
        <v>Oktober</v>
      </c>
      <c r="N1" s="33" t="str">
        <f>+'Umsatzplan Dienstleistungen'!P1</f>
        <v>November</v>
      </c>
      <c r="O1" s="33" t="str">
        <f>+'Umsatzplan Dienstleistungen'!Q1</f>
        <v>Dezember</v>
      </c>
      <c r="P1" s="170">
        <f>+gj</f>
        <v>2025</v>
      </c>
      <c r="Q1" s="33" t="str">
        <f>+'Umsatzplan Dienstleistungen'!S1</f>
        <v>Januar</v>
      </c>
      <c r="R1" s="33" t="str">
        <f>+'Umsatzplan Dienstleistungen'!T1</f>
        <v>Februar</v>
      </c>
      <c r="S1" s="33" t="str">
        <f>+'Umsatzplan Dienstleistungen'!U1</f>
        <v>März</v>
      </c>
      <c r="T1" s="33" t="str">
        <f>+'Umsatzplan Dienstleistungen'!V1</f>
        <v>April</v>
      </c>
      <c r="U1" s="33" t="str">
        <f>+'Umsatzplan Dienstleistungen'!W1</f>
        <v>Mai</v>
      </c>
      <c r="V1" s="33" t="str">
        <f>+'Umsatzplan Dienstleistungen'!X1</f>
        <v>Juni</v>
      </c>
      <c r="W1" s="33" t="str">
        <f>+'Umsatzplan Dienstleistungen'!Y1</f>
        <v>Juli</v>
      </c>
      <c r="X1" s="33" t="str">
        <f>+'Umsatzplan Dienstleistungen'!Z1</f>
        <v>August</v>
      </c>
      <c r="Y1" s="33" t="str">
        <f>+'Umsatzplan Dienstleistungen'!AA1</f>
        <v>September</v>
      </c>
      <c r="Z1" s="33" t="str">
        <f>+'Umsatzplan Dienstleistungen'!AB1</f>
        <v>Oktober</v>
      </c>
      <c r="AA1" s="33" t="str">
        <f>+'Umsatzplan Dienstleistungen'!AC1</f>
        <v>November</v>
      </c>
      <c r="AB1" s="33" t="str">
        <f>+'Umsatzplan Dienstleistungen'!AD1</f>
        <v>Dezember</v>
      </c>
      <c r="AC1" s="170">
        <f>+gj+1</f>
        <v>2026</v>
      </c>
      <c r="AD1" s="33" t="str">
        <f>+'Umsatzplan Dienstleistungen'!AF1</f>
        <v>Januar</v>
      </c>
      <c r="AE1" s="33" t="str">
        <f>+'Umsatzplan Dienstleistungen'!AG1</f>
        <v>Februar</v>
      </c>
      <c r="AF1" s="33" t="str">
        <f>+'Umsatzplan Dienstleistungen'!AH1</f>
        <v>März</v>
      </c>
      <c r="AG1" s="33" t="str">
        <f>+'Umsatzplan Dienstleistungen'!AI1</f>
        <v>April</v>
      </c>
      <c r="AH1" s="33" t="str">
        <f>+'Umsatzplan Dienstleistungen'!AJ1</f>
        <v>Mai</v>
      </c>
      <c r="AI1" s="33" t="str">
        <f>+'Umsatzplan Dienstleistungen'!AK1</f>
        <v>Juni</v>
      </c>
      <c r="AJ1" s="33" t="str">
        <f>+'Umsatzplan Dienstleistungen'!AL1</f>
        <v>Juli</v>
      </c>
      <c r="AK1" s="33" t="str">
        <f>+'Umsatzplan Dienstleistungen'!AM1</f>
        <v>August</v>
      </c>
      <c r="AL1" s="33" t="str">
        <f>+'Umsatzplan Dienstleistungen'!AN1</f>
        <v>September</v>
      </c>
      <c r="AM1" s="33" t="str">
        <f>+'Umsatzplan Dienstleistungen'!AO1</f>
        <v>Oktober</v>
      </c>
      <c r="AN1" s="33" t="str">
        <f>+'Umsatzplan Dienstleistungen'!AP1</f>
        <v>November</v>
      </c>
      <c r="AO1" s="33" t="str">
        <f>+'Umsatzplan Dienstleistungen'!AQ1</f>
        <v>Dezember</v>
      </c>
      <c r="AP1" s="170">
        <f>+gj+2</f>
        <v>2027</v>
      </c>
      <c r="AQ1" s="33" t="str">
        <f>+'Umsatzplan Dienstleistungen'!AS1</f>
        <v>Januar</v>
      </c>
      <c r="AR1" s="33" t="str">
        <f>+'Umsatzplan Dienstleistungen'!AT1</f>
        <v>Februar</v>
      </c>
      <c r="AS1" s="33" t="str">
        <f>+'Umsatzplan Dienstleistungen'!AU1</f>
        <v>März</v>
      </c>
      <c r="AT1" s="33" t="str">
        <f>+'Umsatzplan Dienstleistungen'!AV1</f>
        <v>April</v>
      </c>
      <c r="AU1" s="33" t="str">
        <f>+'Umsatzplan Dienstleistungen'!AW1</f>
        <v>Mai</v>
      </c>
      <c r="AV1" s="33" t="str">
        <f>+'Umsatzplan Dienstleistungen'!AX1</f>
        <v>Juni</v>
      </c>
      <c r="AW1" s="33" t="str">
        <f>+'Umsatzplan Dienstleistungen'!AY1</f>
        <v>Juli</v>
      </c>
      <c r="AX1" s="33" t="str">
        <f>+'Umsatzplan Dienstleistungen'!AZ1</f>
        <v>August</v>
      </c>
      <c r="AY1" s="33" t="str">
        <f>+'Umsatzplan Dienstleistungen'!BA1</f>
        <v>September</v>
      </c>
      <c r="AZ1" s="33" t="str">
        <f>+'Umsatzplan Dienstleistungen'!BB1</f>
        <v>Oktober</v>
      </c>
      <c r="BA1" s="33" t="str">
        <f>+'Umsatzplan Dienstleistungen'!BC1</f>
        <v>November</v>
      </c>
      <c r="BB1" s="33" t="str">
        <f>+'Umsatzplan Dienstleistungen'!BD1</f>
        <v>Dezember</v>
      </c>
      <c r="BC1" s="170">
        <f>+gj+3</f>
        <v>2028</v>
      </c>
    </row>
    <row r="2" spans="1:55">
      <c r="A2" s="11"/>
      <c r="B2" s="10" t="str">
        <f>IF('Infos vor dem Start'!$A$17="x","Bruttoumsatz Handel/Produktion","Umsatz Handel/Produktion")</f>
        <v>Umsatz Handel/Produktion</v>
      </c>
      <c r="C2" s="10"/>
      <c r="D2" s="16"/>
      <c r="E2" s="16"/>
      <c r="F2" s="16"/>
      <c r="G2" s="16"/>
      <c r="H2" s="16"/>
      <c r="I2" s="16"/>
      <c r="J2" s="16"/>
      <c r="K2" s="16"/>
      <c r="L2" s="16"/>
      <c r="M2" s="16"/>
      <c r="N2" s="16"/>
      <c r="O2" s="16"/>
      <c r="P2" s="12"/>
      <c r="Q2" s="16"/>
      <c r="R2" s="16"/>
      <c r="S2" s="16"/>
      <c r="T2" s="16"/>
      <c r="U2" s="16"/>
      <c r="V2" s="16"/>
      <c r="W2" s="16"/>
      <c r="X2" s="16"/>
      <c r="Y2" s="16"/>
      <c r="Z2" s="16"/>
      <c r="AA2" s="16"/>
      <c r="AB2" s="16"/>
      <c r="AC2" s="12"/>
      <c r="AD2" s="16"/>
      <c r="AE2" s="16"/>
      <c r="AF2" s="16"/>
      <c r="AG2" s="16"/>
      <c r="AH2" s="16"/>
      <c r="AI2" s="16"/>
      <c r="AJ2" s="16"/>
      <c r="AK2" s="16"/>
      <c r="AL2" s="16"/>
      <c r="AM2" s="16"/>
      <c r="AN2" s="16"/>
      <c r="AO2" s="16"/>
      <c r="AP2" s="12"/>
      <c r="AQ2" s="16"/>
      <c r="AR2" s="16"/>
      <c r="AS2" s="16"/>
      <c r="AT2" s="16"/>
      <c r="AU2" s="16"/>
      <c r="AV2" s="16"/>
      <c r="AW2" s="16"/>
      <c r="AX2" s="16"/>
      <c r="AY2" s="16"/>
      <c r="AZ2" s="16"/>
      <c r="BA2" s="16"/>
      <c r="BB2" s="16"/>
      <c r="BC2" s="12"/>
    </row>
    <row r="3" spans="1:55">
      <c r="A3" s="11"/>
      <c r="B3" s="10"/>
      <c r="C3" s="10" t="str">
        <f>IF('Infos vor dem Start'!$A$17="x","Bruttoumsatz 19%","Umsatz")</f>
        <v>Umsatz</v>
      </c>
      <c r="D3" s="34">
        <f>IF(rechnung="x",0,+Rentabilitätsplan!D3*(1+USteins))</f>
        <v>0</v>
      </c>
      <c r="E3" s="34">
        <f>IF(rechnung="x",+Rentabilitätsplan!D3*(1+USteins),+Rentabilitätsplan!E3*(1+USteins))</f>
        <v>0</v>
      </c>
      <c r="F3" s="34">
        <f>IF(rechnung="x",+Rentabilitätsplan!E3*(1+USteins),+Rentabilitätsplan!F3*(1+USteins))</f>
        <v>0</v>
      </c>
      <c r="G3" s="34">
        <f>IF(rechnung="x",+Rentabilitätsplan!F3*(1+USteins),+Rentabilitätsplan!G3*(1+USteins))</f>
        <v>0</v>
      </c>
      <c r="H3" s="34">
        <f>IF(rechnung="x",+Rentabilitätsplan!G3*(1+USteins),+Rentabilitätsplan!H3*(1+USteins))</f>
        <v>0</v>
      </c>
      <c r="I3" s="34">
        <f>IF(rechnung="x",+Rentabilitätsplan!H3*(1+USteins),+Rentabilitätsplan!I3*(1+USteins))</f>
        <v>0</v>
      </c>
      <c r="J3" s="34">
        <f>IF(rechnung="x",+Rentabilitätsplan!I3*(1+USteins),+Rentabilitätsplan!J3*(1+USteins))</f>
        <v>0</v>
      </c>
      <c r="K3" s="34">
        <f>IF(rechnung="x",+Rentabilitätsplan!J3*(1+USteins),+Rentabilitätsplan!K3*(1+USteins))</f>
        <v>0</v>
      </c>
      <c r="L3" s="34">
        <f>IF(rechnung="x",+Rentabilitätsplan!K3*(1+USteins),+Rentabilitätsplan!L3*(1+USteins))</f>
        <v>0</v>
      </c>
      <c r="M3" s="34">
        <f>IF(rechnung="x",+Rentabilitätsplan!L3*(1+USteins),+Rentabilitätsplan!M3*(1+USteins))</f>
        <v>0</v>
      </c>
      <c r="N3" s="34">
        <f>IF(rechnung="x",+Rentabilitätsplan!M3*(1+USteins),+Rentabilitätsplan!N3*(1+USteins))</f>
        <v>0</v>
      </c>
      <c r="O3" s="34">
        <f>IF(rechnung="x",+Rentabilitätsplan!N3*(1+USteins),+Rentabilitätsplan!O3*(1+USteins))</f>
        <v>0</v>
      </c>
      <c r="P3" s="89">
        <f t="shared" ref="P3:P10" si="0">SUM(D3:O3)</f>
        <v>0</v>
      </c>
      <c r="Q3" s="34">
        <f>IF(rechnung="x",+Rentabilitätsplan!O3*(1+USteins),+Rentabilitätsplan!Q3*(1+USt))</f>
        <v>0</v>
      </c>
      <c r="R3" s="34">
        <f>IF(rechnung="x",+Rentabilitätsplan!Q3*(1+USt),+Rentabilitätsplan!R3*(1+USt))</f>
        <v>0</v>
      </c>
      <c r="S3" s="34">
        <f>IF(rechnung="x",+Rentabilitätsplan!R3*(1+USt),+Rentabilitätsplan!S3*(1+USt))</f>
        <v>0</v>
      </c>
      <c r="T3" s="34">
        <f>IF(rechnung="x",+Rentabilitätsplan!S3*(1+USt),+Rentabilitätsplan!T3*(1+USt))</f>
        <v>0</v>
      </c>
      <c r="U3" s="34">
        <f>IF(rechnung="x",+Rentabilitätsplan!T3*(1+USt),+Rentabilitätsplan!U3*(1+USt))</f>
        <v>0</v>
      </c>
      <c r="V3" s="34">
        <f>IF(rechnung="x",+Rentabilitätsplan!U3*(1+USt),+Rentabilitätsplan!V3*(1+USt))</f>
        <v>0</v>
      </c>
      <c r="W3" s="34">
        <f>IF(rechnung="x",+Rentabilitätsplan!V3*(1+USt),+Rentabilitätsplan!W3*(1+USt))</f>
        <v>0</v>
      </c>
      <c r="X3" s="34">
        <f>IF(rechnung="x",+Rentabilitätsplan!W3*(1+USt),+Rentabilitätsplan!X3*(1+USt))</f>
        <v>0</v>
      </c>
      <c r="Y3" s="34">
        <f>IF(rechnung="x",+Rentabilitätsplan!X3*(1+USt),+Rentabilitätsplan!Y3*(1+USt))</f>
        <v>0</v>
      </c>
      <c r="Z3" s="34">
        <f>IF(rechnung="x",+Rentabilitätsplan!Y3*(1+USt),+Rentabilitätsplan!Z3*(1+USt))</f>
        <v>0</v>
      </c>
      <c r="AA3" s="34">
        <f>IF(rechnung="x",+Rentabilitätsplan!Z3*(1+USt),+Rentabilitätsplan!AA3*(1+USt))</f>
        <v>0</v>
      </c>
      <c r="AB3" s="34">
        <f>IF(rechnung="x",+Rentabilitätsplan!AA3*(1+USt),+Rentabilitätsplan!AB3*(1+USt))</f>
        <v>0</v>
      </c>
      <c r="AC3" s="89">
        <f t="shared" ref="AC3:AC10" si="1">SUM(Q3:AB3)</f>
        <v>0</v>
      </c>
      <c r="AD3" s="34">
        <f>IF(rechnung="x",+Rentabilitätsplan!AB3*(1+USt),+Rentabilitätsplan!AD3*(1+USt))</f>
        <v>0</v>
      </c>
      <c r="AE3" s="34">
        <f>IF(rechnung="x",+Rentabilitätsplan!AD3*(1+USt),+Rentabilitätsplan!AE3*(1+USt))</f>
        <v>0</v>
      </c>
      <c r="AF3" s="34">
        <f>IF(rechnung="x",+Rentabilitätsplan!AE3*(1+USt),+Rentabilitätsplan!AF3*(1+USt))</f>
        <v>0</v>
      </c>
      <c r="AG3" s="34">
        <f>IF(rechnung="x",+Rentabilitätsplan!AF3*(1+USt),+Rentabilitätsplan!AG3*(1+USt))</f>
        <v>0</v>
      </c>
      <c r="AH3" s="34">
        <f>IF(rechnung="x",+Rentabilitätsplan!AG3*(1+USt),+Rentabilitätsplan!AH3*(1+USt))</f>
        <v>0</v>
      </c>
      <c r="AI3" s="34">
        <f>IF(rechnung="x",+Rentabilitätsplan!AH3*(1+USt),+Rentabilitätsplan!AI3*(1+USt))</f>
        <v>0</v>
      </c>
      <c r="AJ3" s="34">
        <f>IF(rechnung="x",+Rentabilitätsplan!AI3*(1+USt),+Rentabilitätsplan!AJ3*(1+USt))</f>
        <v>0</v>
      </c>
      <c r="AK3" s="34">
        <f>IF(rechnung="x",+Rentabilitätsplan!AJ3*(1+USt),+Rentabilitätsplan!AK3*(1+USt))</f>
        <v>0</v>
      </c>
      <c r="AL3" s="34">
        <f>IF(rechnung="x",+Rentabilitätsplan!AK3*(1+USt),+Rentabilitätsplan!AL3*(1+USt))</f>
        <v>0</v>
      </c>
      <c r="AM3" s="34">
        <f>IF(rechnung="x",+Rentabilitätsplan!AL3*(1+USt),+Rentabilitätsplan!AM3*(1+USt))</f>
        <v>0</v>
      </c>
      <c r="AN3" s="34">
        <f>IF(rechnung="x",+Rentabilitätsplan!AM3*(1+USt),+Rentabilitätsplan!AN3*(1+USt))</f>
        <v>0</v>
      </c>
      <c r="AO3" s="34">
        <f>IF(rechnung="x",+Rentabilitätsplan!AN3*(1+USt),+Rentabilitätsplan!AO3*(1+USt))</f>
        <v>0</v>
      </c>
      <c r="AP3" s="89">
        <f>SUM(AD3:AO3)</f>
        <v>0</v>
      </c>
      <c r="AQ3" s="34">
        <f>IF(rechnung="x",+Rentabilitätsplan!AO3*(1+USt),+Rentabilitätsplan!AQ3*(1+USt))</f>
        <v>0</v>
      </c>
      <c r="AR3" s="34">
        <f>IF(rechnung="x",+Rentabilitätsplan!AQ3*(1+USt),+Rentabilitätsplan!AR3*(1+USt))</f>
        <v>0</v>
      </c>
      <c r="AS3" s="34">
        <f>IF(rechnung="x",+Rentabilitätsplan!AR3*(1+USt),+Rentabilitätsplan!AS3*(1+USt))</f>
        <v>0</v>
      </c>
      <c r="AT3" s="34">
        <f>IF(rechnung="x",+Rentabilitätsplan!AS3*(1+USt),+Rentabilitätsplan!AT3*(1+USt))</f>
        <v>0</v>
      </c>
      <c r="AU3" s="34">
        <f>IF(rechnung="x",+Rentabilitätsplan!AT3*(1+USt),+Rentabilitätsplan!AU3*(1+USt))</f>
        <v>0</v>
      </c>
      <c r="AV3" s="34">
        <f>IF(rechnung="x",+Rentabilitätsplan!AU3*(1+USt),+Rentabilitätsplan!AV3*(1+USt))</f>
        <v>0</v>
      </c>
      <c r="AW3" s="34">
        <f>IF(rechnung="x",+Rentabilitätsplan!AV3*(1+USt),+Rentabilitätsplan!AW3*(1+USt))</f>
        <v>0</v>
      </c>
      <c r="AX3" s="34">
        <f>IF(rechnung="x",+Rentabilitätsplan!AW3*(1+USt),+Rentabilitätsplan!AX3*(1+USt))</f>
        <v>0</v>
      </c>
      <c r="AY3" s="34">
        <f>IF(rechnung="x",+Rentabilitätsplan!AX3*(1+USt),+Rentabilitätsplan!AY3*(1+USt))</f>
        <v>0</v>
      </c>
      <c r="AZ3" s="34">
        <f>IF(rechnung="x",+Rentabilitätsplan!AY3*(1+USt),+Rentabilitätsplan!AZ3*(1+USt))</f>
        <v>0</v>
      </c>
      <c r="BA3" s="34">
        <f>IF(rechnung="x",+Rentabilitätsplan!AZ3*(1+USt),+Rentabilitätsplan!BA3*(1+USt))</f>
        <v>0</v>
      </c>
      <c r="BB3" s="34">
        <f>IF(rechnung="x",+Rentabilitätsplan!BA3*(1+USt),+Rentabilitätsplan!BB3*(1+USt))</f>
        <v>0</v>
      </c>
      <c r="BC3" s="89">
        <f>SUM(AQ3:BB3)</f>
        <v>0</v>
      </c>
    </row>
    <row r="4" spans="1:55">
      <c r="A4" s="11"/>
      <c r="B4" s="10"/>
      <c r="C4" s="10" t="str">
        <f>IF('Infos vor dem Start'!$A$17="x","Bruttoumsatz 7%","Umsatz")</f>
        <v>Umsatz</v>
      </c>
      <c r="D4" s="34">
        <f>IF(rechnung="x",0,+Rentabilitätsplan!D4*(1+UStermeins))</f>
        <v>0</v>
      </c>
      <c r="E4" s="34">
        <f>IF(rechnung="x",+Rentabilitätsplan!D4*(1+UStermeins),+Rentabilitätsplan!E4*(1+UStermeins))</f>
        <v>0</v>
      </c>
      <c r="F4" s="34">
        <f>IF(rechnung="x",+Rentabilitätsplan!E4*(1+UStermeins),+Rentabilitätsplan!F4*(1+UStermeins))</f>
        <v>0</v>
      </c>
      <c r="G4" s="34">
        <f>IF(rechnung="x",+Rentabilitätsplan!F4*(1+UStermeins),+Rentabilitätsplan!G4*(1+UStermeins))</f>
        <v>0</v>
      </c>
      <c r="H4" s="34">
        <f>IF(rechnung="x",+Rentabilitätsplan!G4*(1+UStermeins),+Rentabilitätsplan!H4*(1+UStermeins))</f>
        <v>0</v>
      </c>
      <c r="I4" s="34">
        <f>IF(rechnung="x",+Rentabilitätsplan!H4*(1+UStermeins),+Rentabilitätsplan!I4*(1+UStermeins))</f>
        <v>0</v>
      </c>
      <c r="J4" s="34">
        <f>IF(rechnung="x",+Rentabilitätsplan!I4*(1+UStermeins),+Rentabilitätsplan!J4*(1+UStermeins))</f>
        <v>0</v>
      </c>
      <c r="K4" s="34">
        <f>IF(rechnung="x",+Rentabilitätsplan!J4*(1+UStermeins),+Rentabilitätsplan!K4*(1+UStermeins))</f>
        <v>0</v>
      </c>
      <c r="L4" s="34">
        <f>IF(rechnung="x",+Rentabilitätsplan!K4*(1+UStermeins),+Rentabilitätsplan!L4*(1+UStermeins))</f>
        <v>0</v>
      </c>
      <c r="M4" s="34">
        <f>IF(rechnung="x",+Rentabilitätsplan!L4*(1+UStermeins),+Rentabilitätsplan!M4*(1+UStermeins))</f>
        <v>0</v>
      </c>
      <c r="N4" s="34">
        <f>IF(rechnung="x",+Rentabilitätsplan!M4*(1+UStermeins),+Rentabilitätsplan!N4*(1+UStermeins))</f>
        <v>0</v>
      </c>
      <c r="O4" s="34">
        <f>IF(rechnung="x",+Rentabilitätsplan!N4*(1+UStermeins),+Rentabilitätsplan!O4*(1+UStermeins))</f>
        <v>0</v>
      </c>
      <c r="P4" s="89">
        <f t="shared" si="0"/>
        <v>0</v>
      </c>
      <c r="Q4" s="34">
        <f>IF(rechnung="x",+Rentabilitätsplan!O4*(1+UStermeins),+Rentabilitätsplan!Q4*(1+USterm))</f>
        <v>0</v>
      </c>
      <c r="R4" s="34">
        <f>IF(rechnung="x",+Rentabilitätsplan!Q4*(1+USterm),+Rentabilitätsplan!R4*(1+USterm))</f>
        <v>0</v>
      </c>
      <c r="S4" s="34">
        <f>IF(rechnung="x",+Rentabilitätsplan!R4*(1+USterm),+Rentabilitätsplan!S4*(1+USterm))</f>
        <v>0</v>
      </c>
      <c r="T4" s="34">
        <f>IF(rechnung="x",+Rentabilitätsplan!S4*(1+USterm),+Rentabilitätsplan!T4*(1+USterm))</f>
        <v>0</v>
      </c>
      <c r="U4" s="34">
        <f>IF(rechnung="x",+Rentabilitätsplan!T4*(1+USterm),+Rentabilitätsplan!U4*(1+USterm))</f>
        <v>0</v>
      </c>
      <c r="V4" s="34">
        <f>IF(rechnung="x",+Rentabilitätsplan!U4*(1+USterm),+Rentabilitätsplan!V4*(1+USterm))</f>
        <v>0</v>
      </c>
      <c r="W4" s="34">
        <f>IF(rechnung="x",+Rentabilitätsplan!V4*(1+USterm),+Rentabilitätsplan!W4*(1+USterm))</f>
        <v>0</v>
      </c>
      <c r="X4" s="34">
        <f>IF(rechnung="x",+Rentabilitätsplan!W4*(1+USterm),+Rentabilitätsplan!X4*(1+USterm))</f>
        <v>0</v>
      </c>
      <c r="Y4" s="34">
        <f>IF(rechnung="x",+Rentabilitätsplan!X4*(1+USterm),+Rentabilitätsplan!Y4*(1+USterm))</f>
        <v>0</v>
      </c>
      <c r="Z4" s="34">
        <f>IF(rechnung="x",+Rentabilitätsplan!Y4*(1+USterm),+Rentabilitätsplan!Z4*(1+USterm))</f>
        <v>0</v>
      </c>
      <c r="AA4" s="34">
        <f>IF(rechnung="x",+Rentabilitätsplan!Z4*(1+USterm),+Rentabilitätsplan!AA4*(1+USterm))</f>
        <v>0</v>
      </c>
      <c r="AB4" s="34">
        <f>IF(rechnung="x",+Rentabilitätsplan!AA4*(1+USterm),+Rentabilitätsplan!AB4*(1+USterm))</f>
        <v>0</v>
      </c>
      <c r="AC4" s="89">
        <f t="shared" si="1"/>
        <v>0</v>
      </c>
      <c r="AD4" s="34">
        <f>IF(rechnung="x",+Rentabilitätsplan!AB4*(1+USterm),+Rentabilitätsplan!AD4*(1+USterm))</f>
        <v>0</v>
      </c>
      <c r="AE4" s="34">
        <f>IF(rechnung="x",+Rentabilitätsplan!AD4*(1+USterm),+Rentabilitätsplan!AE4*(1+USterm))</f>
        <v>0</v>
      </c>
      <c r="AF4" s="34">
        <f>IF(rechnung="x",+Rentabilitätsplan!AE4*(1+USterm),+Rentabilitätsplan!AF4*(1+USterm))</f>
        <v>0</v>
      </c>
      <c r="AG4" s="34">
        <f>IF(rechnung="x",+Rentabilitätsplan!AF4*(1+USterm),+Rentabilitätsplan!AG4*(1+USterm))</f>
        <v>0</v>
      </c>
      <c r="AH4" s="34">
        <f>IF(rechnung="x",+Rentabilitätsplan!AG4*(1+USterm),+Rentabilitätsplan!AH4*(1+USterm))</f>
        <v>0</v>
      </c>
      <c r="AI4" s="34">
        <f>IF(rechnung="x",+Rentabilitätsplan!AH4*(1+USterm),+Rentabilitätsplan!AI4*(1+USterm))</f>
        <v>0</v>
      </c>
      <c r="AJ4" s="34">
        <f>IF(rechnung="x",+Rentabilitätsplan!AI4*(1+USterm),+Rentabilitätsplan!AJ4*(1+USterm))</f>
        <v>0</v>
      </c>
      <c r="AK4" s="34">
        <f>IF(rechnung="x",+Rentabilitätsplan!AJ4*(1+USterm),+Rentabilitätsplan!AK4*(1+USterm))</f>
        <v>0</v>
      </c>
      <c r="AL4" s="34">
        <f>IF(rechnung="x",+Rentabilitätsplan!AK4*(1+USterm),+Rentabilitätsplan!AL4*(1+USterm))</f>
        <v>0</v>
      </c>
      <c r="AM4" s="34">
        <f>IF(rechnung="x",+Rentabilitätsplan!AL4*(1+USterm),+Rentabilitätsplan!AM4*(1+USterm))</f>
        <v>0</v>
      </c>
      <c r="AN4" s="34">
        <f>IF(rechnung="x",+Rentabilitätsplan!AM4*(1+USterm),+Rentabilitätsplan!AN4*(1+USterm))</f>
        <v>0</v>
      </c>
      <c r="AO4" s="34">
        <f>IF(rechnung="x",+Rentabilitätsplan!AN4*(1+USterm),+Rentabilitätsplan!AO4*(1+USterm))</f>
        <v>0</v>
      </c>
      <c r="AP4" s="89">
        <f>SUM(AD4:AO4)</f>
        <v>0</v>
      </c>
      <c r="AQ4" s="34">
        <f>IF(rechnung="x",+Rentabilitätsplan!AO4*(1+USterm),+Rentabilitätsplan!AQ4*(1+USterm))</f>
        <v>0</v>
      </c>
      <c r="AR4" s="34">
        <f>IF(rechnung="x",+Rentabilitätsplan!AQ4*(1+USterm),+Rentabilitätsplan!AR4*(1+USterm))</f>
        <v>0</v>
      </c>
      <c r="AS4" s="34">
        <f>IF(rechnung="x",+Rentabilitätsplan!AR4*(1+USterm),+Rentabilitätsplan!AS4*(1+USterm))</f>
        <v>0</v>
      </c>
      <c r="AT4" s="34">
        <f>IF(rechnung="x",+Rentabilitätsplan!AS4*(1+USterm),+Rentabilitätsplan!AT4*(1+USterm))</f>
        <v>0</v>
      </c>
      <c r="AU4" s="34">
        <f>IF(rechnung="x",+Rentabilitätsplan!AT4*(1+USterm),+Rentabilitätsplan!AU4*(1+USterm))</f>
        <v>0</v>
      </c>
      <c r="AV4" s="34">
        <f>IF(rechnung="x",+Rentabilitätsplan!AU4*(1+USterm),+Rentabilitätsplan!AV4*(1+USterm))</f>
        <v>0</v>
      </c>
      <c r="AW4" s="34">
        <f>IF(rechnung="x",+Rentabilitätsplan!AV4*(1+USterm),+Rentabilitätsplan!AW4*(1+USterm))</f>
        <v>0</v>
      </c>
      <c r="AX4" s="34">
        <f>IF(rechnung="x",+Rentabilitätsplan!AW4*(1+USterm),+Rentabilitätsplan!AX4*(1+USterm))</f>
        <v>0</v>
      </c>
      <c r="AY4" s="34">
        <f>IF(rechnung="x",+Rentabilitätsplan!AX4*(1+USterm),+Rentabilitätsplan!AY4*(1+USterm))</f>
        <v>0</v>
      </c>
      <c r="AZ4" s="34">
        <f>IF(rechnung="x",+Rentabilitätsplan!AY4*(1+USterm),+Rentabilitätsplan!AZ4*(1+USterm))</f>
        <v>0</v>
      </c>
      <c r="BA4" s="34">
        <f>IF(rechnung="x",+Rentabilitätsplan!AZ4*(1+USterm),+Rentabilitätsplan!BA4*(1+USterm))</f>
        <v>0</v>
      </c>
      <c r="BB4" s="34">
        <f>IF(rechnung="x",+Rentabilitätsplan!BA4*(1+USterm),+Rentabilitätsplan!BB4*(1+USterm))</f>
        <v>0</v>
      </c>
      <c r="BC4" s="89">
        <f>SUM(AQ4:BB4)</f>
        <v>0</v>
      </c>
    </row>
    <row r="5" spans="1:55">
      <c r="A5" s="11"/>
      <c r="B5" s="10" t="str">
        <f>IF('Infos vor dem Start'!$A$17="x","Umsatzplan Dienstleistungen 19%","Umsatzplan Dienstleistungen")</f>
        <v>Umsatzplan Dienstleistungen</v>
      </c>
      <c r="C5" s="10"/>
      <c r="D5" s="34">
        <f>IF(rechnung="x",0,+Rentabilitätsplan!D5*(1+USteins))</f>
        <v>0</v>
      </c>
      <c r="E5" s="34">
        <f>IF(rechnung="x",+Rentabilitätsplan!D5*(1+USteins),+Rentabilitätsplan!E5*(1+USteins))</f>
        <v>0</v>
      </c>
      <c r="F5" s="34">
        <f>IF(rechnung="x",+Rentabilitätsplan!E5*(1+USteins),+Rentabilitätsplan!F5*(1+USteins))</f>
        <v>0</v>
      </c>
      <c r="G5" s="34">
        <f>IF(rechnung="x",+Rentabilitätsplan!F5*(1+USteins),+Rentabilitätsplan!G5*(1+USteins))</f>
        <v>0</v>
      </c>
      <c r="H5" s="34">
        <f>IF(rechnung="x",+Rentabilitätsplan!G5*(1+USteins),+Rentabilitätsplan!H5*(1+USteins))</f>
        <v>0</v>
      </c>
      <c r="I5" s="34">
        <f>IF(rechnung="x",+Rentabilitätsplan!H5*(1+USteins),+Rentabilitätsplan!I5*(1+USteins))</f>
        <v>0</v>
      </c>
      <c r="J5" s="34">
        <f>IF(rechnung="x",+Rentabilitätsplan!I5*(1+USteins),+Rentabilitätsplan!J5*(1+USteins))</f>
        <v>0</v>
      </c>
      <c r="K5" s="34">
        <f>IF(rechnung="x",+Rentabilitätsplan!J5*(1+USteins),+Rentabilitätsplan!K5*(1+USteins))</f>
        <v>0</v>
      </c>
      <c r="L5" s="34">
        <f>IF(rechnung="x",+Rentabilitätsplan!K5*(1+USteins),+Rentabilitätsplan!L5*(1+USteins))</f>
        <v>0</v>
      </c>
      <c r="M5" s="34">
        <f>IF(rechnung="x",+Rentabilitätsplan!L5*(1+USteins),+Rentabilitätsplan!M5*(1+USteins))</f>
        <v>0</v>
      </c>
      <c r="N5" s="34">
        <f>IF(rechnung="x",+Rentabilitätsplan!M5*(1+USteins),+Rentabilitätsplan!N5*(1+USteins))</f>
        <v>0</v>
      </c>
      <c r="O5" s="34">
        <f>IF(rechnung="x",+Rentabilitätsplan!N5*(1+USteins),+Rentabilitätsplan!O5*(1+USteins))</f>
        <v>0</v>
      </c>
      <c r="P5" s="89">
        <f t="shared" si="0"/>
        <v>0</v>
      </c>
      <c r="Q5" s="34">
        <f>IF(rechnung="x",+Rentabilitätsplan!O5*(1+USteins),+Rentabilitätsplan!Q5*(1+USt))</f>
        <v>0</v>
      </c>
      <c r="R5" s="34">
        <f>IF(rechnung="x",+Rentabilitätsplan!Q5*(1+USt),+Rentabilitätsplan!R5*(1+USt))</f>
        <v>0</v>
      </c>
      <c r="S5" s="34">
        <f>IF(rechnung="x",+Rentabilitätsplan!R5*(1+USt),+Rentabilitätsplan!S5*(1+USt))</f>
        <v>0</v>
      </c>
      <c r="T5" s="34">
        <f>IF(rechnung="x",+Rentabilitätsplan!S5*(1+USt),+Rentabilitätsplan!T5*(1+USt))</f>
        <v>0</v>
      </c>
      <c r="U5" s="34">
        <f>IF(rechnung="x",+Rentabilitätsplan!T5*(1+USt),+Rentabilitätsplan!U5*(1+USt))</f>
        <v>0</v>
      </c>
      <c r="V5" s="34">
        <f>IF(rechnung="x",+Rentabilitätsplan!U5*(1+USt),+Rentabilitätsplan!V5*(1+USt))</f>
        <v>0</v>
      </c>
      <c r="W5" s="34">
        <f>IF(rechnung="x",+Rentabilitätsplan!V5*(1+USt),+Rentabilitätsplan!W5*(1+USt))</f>
        <v>0</v>
      </c>
      <c r="X5" s="34">
        <f>IF(rechnung="x",+Rentabilitätsplan!W5*(1+USt),+Rentabilitätsplan!X5*(1+USt))</f>
        <v>0</v>
      </c>
      <c r="Y5" s="34">
        <f>IF(rechnung="x",+Rentabilitätsplan!X5*(1+USt),+Rentabilitätsplan!Y5*(1+USt))</f>
        <v>0</v>
      </c>
      <c r="Z5" s="34">
        <f>IF(rechnung="x",+Rentabilitätsplan!Y5*(1+USt),+Rentabilitätsplan!Z5*(1+USt))</f>
        <v>0</v>
      </c>
      <c r="AA5" s="34">
        <f>IF(rechnung="x",+Rentabilitätsplan!Z5*(1+USt),+Rentabilitätsplan!AA5*(1+USt))</f>
        <v>0</v>
      </c>
      <c r="AB5" s="34">
        <f>IF(rechnung="x",+Rentabilitätsplan!AA5*(1+USt),+Rentabilitätsplan!AB5*(1+USt))</f>
        <v>0</v>
      </c>
      <c r="AC5" s="89">
        <f t="shared" si="1"/>
        <v>0</v>
      </c>
      <c r="AD5" s="34">
        <f>IF(rechnung="x",+Rentabilitätsplan!AB5*(1+USt),+Rentabilitätsplan!AD5*(1+USt))</f>
        <v>0</v>
      </c>
      <c r="AE5" s="34">
        <f>IF(rechnung="x",+Rentabilitätsplan!AD5*(1+USt),+Rentabilitätsplan!AE5*(1+USt))</f>
        <v>0</v>
      </c>
      <c r="AF5" s="34">
        <f>IF(rechnung="x",+Rentabilitätsplan!AE5*(1+USt),+Rentabilitätsplan!AF5*(1+USt))</f>
        <v>0</v>
      </c>
      <c r="AG5" s="34">
        <f>IF(rechnung="x",+Rentabilitätsplan!AF5*(1+USt),+Rentabilitätsplan!AG5*(1+USt))</f>
        <v>0</v>
      </c>
      <c r="AH5" s="34">
        <f>IF(rechnung="x",+Rentabilitätsplan!AG5*(1+USt),+Rentabilitätsplan!AH5*(1+USt))</f>
        <v>0</v>
      </c>
      <c r="AI5" s="34">
        <f>IF(rechnung="x",+Rentabilitätsplan!AH5*(1+USt),+Rentabilitätsplan!AI5*(1+USt))</f>
        <v>0</v>
      </c>
      <c r="AJ5" s="34">
        <f>IF(rechnung="x",+Rentabilitätsplan!AI5*(1+USt),+Rentabilitätsplan!AJ5*(1+USt))</f>
        <v>0</v>
      </c>
      <c r="AK5" s="34">
        <f>IF(rechnung="x",+Rentabilitätsplan!AJ5*(1+USt),+Rentabilitätsplan!AK5*(1+USt))</f>
        <v>0</v>
      </c>
      <c r="AL5" s="34">
        <f>IF(rechnung="x",+Rentabilitätsplan!AK5*(1+USt),+Rentabilitätsplan!AL5*(1+USt))</f>
        <v>0</v>
      </c>
      <c r="AM5" s="34">
        <f>IF(rechnung="x",+Rentabilitätsplan!AL5*(1+USt),+Rentabilitätsplan!AM5*(1+USt))</f>
        <v>0</v>
      </c>
      <c r="AN5" s="34">
        <f>IF(rechnung="x",+Rentabilitätsplan!AM5*(1+USt),+Rentabilitätsplan!AN5*(1+USt))</f>
        <v>0</v>
      </c>
      <c r="AO5" s="34">
        <f>IF(rechnung="x",+Rentabilitätsplan!AN5*(1+USt),+Rentabilitätsplan!AO5*(1+USt))</f>
        <v>0</v>
      </c>
      <c r="AP5" s="89">
        <f>SUM(AD5:AO5)</f>
        <v>0</v>
      </c>
      <c r="AQ5" s="34">
        <f>IF(rechnung="x",+Rentabilitätsplan!AO5*(1+USt),+Rentabilitätsplan!AQ5*(1+USt))</f>
        <v>0</v>
      </c>
      <c r="AR5" s="34">
        <f>IF(rechnung="x",+Rentabilitätsplan!AQ5*(1+USt),+Rentabilitätsplan!AR5*(1+USt))</f>
        <v>0</v>
      </c>
      <c r="AS5" s="34">
        <f>IF(rechnung="x",+Rentabilitätsplan!AR5*(1+USt),+Rentabilitätsplan!AS5*(1+USt))</f>
        <v>0</v>
      </c>
      <c r="AT5" s="34">
        <f>IF(rechnung="x",+Rentabilitätsplan!AS5*(1+USt),+Rentabilitätsplan!AT5*(1+USt))</f>
        <v>0</v>
      </c>
      <c r="AU5" s="34">
        <f>IF(rechnung="x",+Rentabilitätsplan!AT5*(1+USt),+Rentabilitätsplan!AU5*(1+USt))</f>
        <v>0</v>
      </c>
      <c r="AV5" s="34">
        <f>IF(rechnung="x",+Rentabilitätsplan!AU5*(1+USt),+Rentabilitätsplan!AV5*(1+USt))</f>
        <v>0</v>
      </c>
      <c r="AW5" s="34">
        <f>IF(rechnung="x",+Rentabilitätsplan!AV5*(1+USt),+Rentabilitätsplan!AW5*(1+USt))</f>
        <v>0</v>
      </c>
      <c r="AX5" s="34">
        <f>IF(rechnung="x",+Rentabilitätsplan!AW5*(1+USt),+Rentabilitätsplan!AX5*(1+USt))</f>
        <v>0</v>
      </c>
      <c r="AY5" s="34">
        <f>IF(rechnung="x",+Rentabilitätsplan!AX5*(1+USt),+Rentabilitätsplan!AY5*(1+USt))</f>
        <v>0</v>
      </c>
      <c r="AZ5" s="34">
        <f>IF(rechnung="x",+Rentabilitätsplan!AY5*(1+USt),+Rentabilitätsplan!AZ5*(1+USt))</f>
        <v>0</v>
      </c>
      <c r="BA5" s="34">
        <f>IF(rechnung="x",+Rentabilitätsplan!AZ5*(1+USt),+Rentabilitätsplan!BA5*(1+USt))</f>
        <v>0</v>
      </c>
      <c r="BB5" s="34">
        <f>IF(rechnung="x",+Rentabilitätsplan!BA5*(1+USt),+Rentabilitätsplan!BB5*(1+USt))</f>
        <v>0</v>
      </c>
      <c r="BC5" s="89">
        <f>SUM(AQ5:BB5)</f>
        <v>0</v>
      </c>
    </row>
    <row r="6" spans="1:55">
      <c r="A6" s="11"/>
      <c r="B6" s="10" t="str">
        <f>IF('Infos vor dem Start'!$A$17="x","Erlösschmälerungen (Skonto) brutto","Erlösschmälerungen (Skonto)")</f>
        <v>Erlösschmälerungen (Skonto)</v>
      </c>
      <c r="C6" s="10"/>
      <c r="D6" s="34">
        <f>IF(rechnung="x",0,(((+Rentabilitätsplan!D3+Rentabilitätsplan!D5)*(1+USteins)+Rentabilitätsplan!D4*(1+UStermeins)))*Rentabilitätsplan!$B6)</f>
        <v>0</v>
      </c>
      <c r="E6" s="34">
        <f>IF(rechnung="x",((Rentabilitätsplan!D3+Rentabilitätsplan!D5)*(1+USteins)+Rentabilitätsplan!D4*(1+UStermeins))*Rentabilitätsplan!$B6,((+Rentabilitätsplan!D3+Rentabilitätsplan!D5)*(1+USteins)+Rentabilitätsplan!E4*(1+UStermeins))*Rentabilitätsplan!$B6)</f>
        <v>0</v>
      </c>
      <c r="F6" s="34">
        <f>IF(rechnung="x",((Rentabilitätsplan!E3+Rentabilitätsplan!E5)*(1+USteins)+Rentabilitätsplan!E4*(1+UStermeins))*Rentabilitätsplan!$B6,((+Rentabilitätsplan!E3+Rentabilitätsplan!E5)*(1+USteins)+Rentabilitätsplan!F4*(1+UStermeins))*Rentabilitätsplan!$B6)</f>
        <v>0</v>
      </c>
      <c r="G6" s="34">
        <f>IF(rechnung="x",((Rentabilitätsplan!F3+Rentabilitätsplan!F5)*(1+USteins)+Rentabilitätsplan!F4*(1+UStermeins))*Rentabilitätsplan!$B6,((+Rentabilitätsplan!F3+Rentabilitätsplan!F5)*(1+USteins)+Rentabilitätsplan!G4*(1+UStermeins))*Rentabilitätsplan!$B6)</f>
        <v>0</v>
      </c>
      <c r="H6" s="34">
        <f>IF(rechnung="x",((Rentabilitätsplan!G3+Rentabilitätsplan!G5)*(1+USteins)+Rentabilitätsplan!G4*(1+UStermeins))*Rentabilitätsplan!$B6,((+Rentabilitätsplan!G3+Rentabilitätsplan!G5)*(1+USteins)+Rentabilitätsplan!H4*(1+UStermeins))*Rentabilitätsplan!$B6)</f>
        <v>0</v>
      </c>
      <c r="I6" s="34">
        <f>IF(rechnung="x",((Rentabilitätsplan!H3+Rentabilitätsplan!H5)*(1+USteins)+Rentabilitätsplan!H4*(1+UStermeins))*Rentabilitätsplan!$B6,((+Rentabilitätsplan!H3+Rentabilitätsplan!H5)*(1+USteins)+Rentabilitätsplan!I4*(1+UStermeins))*Rentabilitätsplan!$B6)</f>
        <v>0</v>
      </c>
      <c r="J6" s="34">
        <f>IF(rechnung="x",((Rentabilitätsplan!I3+Rentabilitätsplan!I5)*(1+USteins)+Rentabilitätsplan!I4*(1+UStermeins))*Rentabilitätsplan!$B6,((+Rentabilitätsplan!I3+Rentabilitätsplan!I5)*(1+USteins)+Rentabilitätsplan!J4*(1+UStermeins))*Rentabilitätsplan!$B6)</f>
        <v>0</v>
      </c>
      <c r="K6" s="34">
        <f>IF(rechnung="x",((Rentabilitätsplan!J3+Rentabilitätsplan!J5)*(1+USteins)+Rentabilitätsplan!J4*(1+UStermeins))*Rentabilitätsplan!$B6,((+Rentabilitätsplan!J3+Rentabilitätsplan!J5)*(1+USteins)+Rentabilitätsplan!K4*(1+UStermeins))*Rentabilitätsplan!$B6)</f>
        <v>0</v>
      </c>
      <c r="L6" s="34">
        <f>IF(rechnung="x",((Rentabilitätsplan!K3+Rentabilitätsplan!K5)*(1+USteins)+Rentabilitätsplan!K4*(1+UStermeins))*Rentabilitätsplan!$B6,((+Rentabilitätsplan!K3+Rentabilitätsplan!K5)*(1+USteins)+Rentabilitätsplan!L4*(1+UStermeins))*Rentabilitätsplan!$B6)</f>
        <v>0</v>
      </c>
      <c r="M6" s="34">
        <f>IF(rechnung="x",((Rentabilitätsplan!L3+Rentabilitätsplan!L5)*(1+USteins)+Rentabilitätsplan!L4*(1+UStermeins))*Rentabilitätsplan!$B6,((+Rentabilitätsplan!L3+Rentabilitätsplan!L5)*(1+USteins)+Rentabilitätsplan!M4*(1+UStermeins))*Rentabilitätsplan!$B6)</f>
        <v>0</v>
      </c>
      <c r="N6" s="34">
        <f>IF(rechnung="x",((Rentabilitätsplan!M3+Rentabilitätsplan!M5)*(1+USteins)+Rentabilitätsplan!M4*(1+UStermeins))*Rentabilitätsplan!$B6,((+Rentabilitätsplan!M3+Rentabilitätsplan!M5)*(1+USteins)+Rentabilitätsplan!N4*(1+UStermeins))*Rentabilitätsplan!$B6)</f>
        <v>0</v>
      </c>
      <c r="O6" s="34">
        <f>IF(rechnung="x",((Rentabilitätsplan!N3+Rentabilitätsplan!N5)*(1+USteins)+Rentabilitätsplan!N4*(1+UStermeins))*Rentabilitätsplan!$B6,((+Rentabilitätsplan!N3+Rentabilitätsplan!N5)*(1+USteins)+Rentabilitätsplan!O4*(1+UStermeins))*Rentabilitätsplan!$B6)</f>
        <v>0</v>
      </c>
      <c r="P6" s="89">
        <f t="shared" si="0"/>
        <v>0</v>
      </c>
      <c r="Q6" s="34">
        <f>IF(rechnung="x",((Rentabilitätsplan!O3+Rentabilitätsplan!O5)*(1+USteins)+Rentabilitätsplan!O4*(1+UStermeins))*Rentabilitätsplan!$B6,((+Rentabilitätsplan!Q3+Rentabilitätsplan!Q5)*(1+USt)+Rentabilitätsplan!Q4*(1+USterm))*Rentabilitätsplan!$B6)</f>
        <v>0</v>
      </c>
      <c r="R6" s="34">
        <f>IF(rechnung="x",((Rentabilitätsplan!Q3+Rentabilitätsplan!Q5)*(1+USt)+Rentabilitätsplan!Q4*(1+USterm))*Rentabilitätsplan!$B6,((+Rentabilitätsplan!R3+Rentabilitätsplan!R5)*(1+USt)+Rentabilitätsplan!R4*(1+USterm))*Rentabilitätsplan!$B6)</f>
        <v>0</v>
      </c>
      <c r="S6" s="34">
        <f>IF(rechnung="x",((Rentabilitätsplan!R3+Rentabilitätsplan!R5)*(1+USt)+Rentabilitätsplan!R4*(1+USterm))*Rentabilitätsplan!$B6,((+Rentabilitätsplan!S3+Rentabilitätsplan!S5)*(1+USt)+Rentabilitätsplan!S4*(1+USterm))*Rentabilitätsplan!$B6)</f>
        <v>0</v>
      </c>
      <c r="T6" s="34">
        <f>IF(rechnung="x",((Rentabilitätsplan!S3+Rentabilitätsplan!S5)*(1+USt)+Rentabilitätsplan!S4*(1+USterm))*Rentabilitätsplan!$B6,((+Rentabilitätsplan!T3+Rentabilitätsplan!T5)*(1+USt)+Rentabilitätsplan!T4*(1+USterm))*Rentabilitätsplan!$B6)</f>
        <v>0</v>
      </c>
      <c r="U6" s="34">
        <f>IF(rechnung="x",((Rentabilitätsplan!T3+Rentabilitätsplan!T5)*(1+USt)+Rentabilitätsplan!T4*(1+USterm))*Rentabilitätsplan!$B6,((+Rentabilitätsplan!U3+Rentabilitätsplan!U5)*(1+USt)+Rentabilitätsplan!U4*(1+USterm))*Rentabilitätsplan!$B6)</f>
        <v>0</v>
      </c>
      <c r="V6" s="34">
        <f>IF(rechnung="x",((Rentabilitätsplan!U3+Rentabilitätsplan!U5)*(1+USt)+Rentabilitätsplan!U4*(1+USterm))*Rentabilitätsplan!$B6,((+Rentabilitätsplan!V3+Rentabilitätsplan!V5)*(1+USt)+Rentabilitätsplan!V4*(1+USterm))*Rentabilitätsplan!$B6)</f>
        <v>0</v>
      </c>
      <c r="W6" s="34">
        <f>IF(rechnung="x",((Rentabilitätsplan!V3+Rentabilitätsplan!V5)*(1+USt)+Rentabilitätsplan!V4*(1+USterm))*Rentabilitätsplan!$B6,((+Rentabilitätsplan!W3+Rentabilitätsplan!W5)*(1+USt)+Rentabilitätsplan!W4*(1+USterm))*Rentabilitätsplan!$B6)</f>
        <v>0</v>
      </c>
      <c r="X6" s="34">
        <f>IF(rechnung="x",((Rentabilitätsplan!W3+Rentabilitätsplan!W5)*(1+USt)+Rentabilitätsplan!W4*(1+USterm))*Rentabilitätsplan!$B6,((+Rentabilitätsplan!X3+Rentabilitätsplan!X5)*(1+USt)+Rentabilitätsplan!X4*(1+USterm))*Rentabilitätsplan!$B6)</f>
        <v>0</v>
      </c>
      <c r="Y6" s="34">
        <f>IF(rechnung="x",((Rentabilitätsplan!X3+Rentabilitätsplan!X5)*(1+USt)+Rentabilitätsplan!X4*(1+USterm))*Rentabilitätsplan!$B6,((+Rentabilitätsplan!Y3+Rentabilitätsplan!Y5)*(1+USt)+Rentabilitätsplan!Y4*(1+USterm))*Rentabilitätsplan!$B6)</f>
        <v>0</v>
      </c>
      <c r="Z6" s="34">
        <f>IF(rechnung="x",((Rentabilitätsplan!Y3+Rentabilitätsplan!Y5)*(1+USt)+Rentabilitätsplan!Y4*(1+USterm))*Rentabilitätsplan!$B6,((+Rentabilitätsplan!Z3+Rentabilitätsplan!Z5)*(1+USt)+Rentabilitätsplan!Z4*(1+USterm))*Rentabilitätsplan!$B6)</f>
        <v>0</v>
      </c>
      <c r="AA6" s="34">
        <f>IF(rechnung="x",((Rentabilitätsplan!Z3+Rentabilitätsplan!Z5)*(1+USt)+Rentabilitätsplan!Z4*(1+USterm))*Rentabilitätsplan!$B6,((+Rentabilitätsplan!AA3+Rentabilitätsplan!AA5)*(1+USt)+Rentabilitätsplan!AA4*(1+USterm))*Rentabilitätsplan!$B6)</f>
        <v>0</v>
      </c>
      <c r="AB6" s="34">
        <f>IF(rechnung="x",((Rentabilitätsplan!AA3+Rentabilitätsplan!AA5)*(1+USt)+Rentabilitätsplan!AA4*(1+USterm))*Rentabilitätsplan!$B6,((+Rentabilitätsplan!AB3+Rentabilitätsplan!AB5)*(1+USt)+Rentabilitätsplan!AB4*(1+USterm))*Rentabilitätsplan!$B6)</f>
        <v>0</v>
      </c>
      <c r="AC6" s="89">
        <f t="shared" si="1"/>
        <v>0</v>
      </c>
      <c r="AD6" s="34">
        <f>IF(rechnung="x",((Rentabilitätsplan!AB3+Rentabilitätsplan!AB5)*(1+USt)+Rentabilitätsplan!AB4*(1+USterm))*Rentabilitätsplan!$B6,((+Rentabilitätsplan!AD3+Rentabilitätsplan!AD5)*(1+USt)+Rentabilitätsplan!AD4*(1+USterm))*Rentabilitätsplan!$B6)</f>
        <v>0</v>
      </c>
      <c r="AE6" s="34">
        <f>IF(rechnung="x",((Rentabilitätsplan!AD3+Rentabilitätsplan!AD5)*(1+USt)+Rentabilitätsplan!AD4*(1+USterm))*Rentabilitätsplan!$B6,((+Rentabilitätsplan!AE3+Rentabilitätsplan!AE5)*(1+USt)+Rentabilitätsplan!AE4*(1+USterm))*Rentabilitätsplan!$B6)</f>
        <v>0</v>
      </c>
      <c r="AF6" s="34">
        <f>IF(rechnung="x",((Rentabilitätsplan!AE3+Rentabilitätsplan!AE5)*(1+USt)+Rentabilitätsplan!AE4*(1+USterm))*Rentabilitätsplan!$B6,((+Rentabilitätsplan!AF3+Rentabilitätsplan!AF5)*(1+USt)+Rentabilitätsplan!AF4*(1+USterm))*Rentabilitätsplan!$B6)</f>
        <v>0</v>
      </c>
      <c r="AG6" s="34">
        <f>IF(rechnung="x",((Rentabilitätsplan!AF3+Rentabilitätsplan!AF5)*(1+USt)+Rentabilitätsplan!AF4*(1+USterm))*Rentabilitätsplan!$B6,((+Rentabilitätsplan!AG3+Rentabilitätsplan!AG5)*(1+USt)+Rentabilitätsplan!AG4*(1+USterm))*Rentabilitätsplan!$B6)</f>
        <v>0</v>
      </c>
      <c r="AH6" s="34">
        <f>IF(rechnung="x",((Rentabilitätsplan!AG3+Rentabilitätsplan!AG5)*(1+USt)+Rentabilitätsplan!AG4*(1+USterm))*Rentabilitätsplan!$B6,((+Rentabilitätsplan!AH3+Rentabilitätsplan!AH5)*(1+USt)+Rentabilitätsplan!AH4*(1+USterm))*Rentabilitätsplan!$B6)</f>
        <v>0</v>
      </c>
      <c r="AI6" s="34">
        <f>IF(rechnung="x",((Rentabilitätsplan!AH3+Rentabilitätsplan!AH5)*(1+USt)+Rentabilitätsplan!AH4*(1+USterm))*Rentabilitätsplan!$B6,((+Rentabilitätsplan!AI3+Rentabilitätsplan!AI5)*(1+USt)+Rentabilitätsplan!AI4*(1+USterm))*Rentabilitätsplan!$B6)</f>
        <v>0</v>
      </c>
      <c r="AJ6" s="34">
        <f>IF(rechnung="x",((Rentabilitätsplan!AI3+Rentabilitätsplan!AI5)*(1+USt)+Rentabilitätsplan!AI4*(1+USterm))*Rentabilitätsplan!$B6,((+Rentabilitätsplan!AJ3+Rentabilitätsplan!AJ5)*(1+USt)+Rentabilitätsplan!AJ4*(1+USterm))*Rentabilitätsplan!$B6)</f>
        <v>0</v>
      </c>
      <c r="AK6" s="34">
        <f>IF(rechnung="x",((Rentabilitätsplan!AJ3+Rentabilitätsplan!AJ5)*(1+USt)+Rentabilitätsplan!AJ4*(1+USterm))*Rentabilitätsplan!$B6,((+Rentabilitätsplan!AK3+Rentabilitätsplan!AK5)*(1+USt)+Rentabilitätsplan!AK4*(1+USterm))*Rentabilitätsplan!$B6)</f>
        <v>0</v>
      </c>
      <c r="AL6" s="34">
        <f>IF(rechnung="x",((Rentabilitätsplan!AK3+Rentabilitätsplan!AK5)*(1+USt)+Rentabilitätsplan!AK4*(1+USterm))*Rentabilitätsplan!$B6,((+Rentabilitätsplan!AL3+Rentabilitätsplan!AL5)*(1+USt)+Rentabilitätsplan!AL4*(1+USterm))*Rentabilitätsplan!$B6)</f>
        <v>0</v>
      </c>
      <c r="AM6" s="34">
        <f>IF(rechnung="x",((Rentabilitätsplan!AL3+Rentabilitätsplan!AL5)*(1+USt)+Rentabilitätsplan!AL4*(1+USterm))*Rentabilitätsplan!$B6,((+Rentabilitätsplan!AM3+Rentabilitätsplan!AM5)*(1+USt)+Rentabilitätsplan!AM4*(1+USterm))*Rentabilitätsplan!$B6)</f>
        <v>0</v>
      </c>
      <c r="AN6" s="34">
        <f>IF(rechnung="x",((Rentabilitätsplan!AM3+Rentabilitätsplan!AM5)*(1+USt)+Rentabilitätsplan!AM4*(1+USterm))*Rentabilitätsplan!$B6,((+Rentabilitätsplan!AN3+Rentabilitätsplan!AN5)*(1+USt)+Rentabilitätsplan!AN4*(1+USterm))*Rentabilitätsplan!$B6)</f>
        <v>0</v>
      </c>
      <c r="AO6" s="34">
        <f>IF(rechnung="x",((Rentabilitätsplan!AN3+Rentabilitätsplan!AN5)*(1+USt)+Rentabilitätsplan!AN4*(1+USterm))*Rentabilitätsplan!$B6,((+Rentabilitätsplan!AO3+Rentabilitätsplan!AO5)*(1+USt)+Rentabilitätsplan!AO4*(1+USterm))*Rentabilitätsplan!$B6)</f>
        <v>0</v>
      </c>
      <c r="AP6" s="89">
        <f>SUM(AD6:AO6)</f>
        <v>0</v>
      </c>
      <c r="AQ6" s="34">
        <f>IF(rechnung="x",((Rentabilitätsplan!AO3+Rentabilitätsplan!AO5)*(1+USt)+Rentabilitätsplan!AO4*(1+USterm))*Rentabilitätsplan!$B6,((+Rentabilitätsplan!AQ3+Rentabilitätsplan!AQ5)*(1+USt)+Rentabilitätsplan!AQ4*(1+USterm))*Rentabilitätsplan!$B6)</f>
        <v>0</v>
      </c>
      <c r="AR6" s="34">
        <f>IF(rechnung="x",((Rentabilitätsplan!AQ3+Rentabilitätsplan!AQ5)*(1+USt)+Rentabilitätsplan!AQ4*(1+USterm))*Rentabilitätsplan!$B6,((+Rentabilitätsplan!AR3+Rentabilitätsplan!AR5)*(1+USt)+Rentabilitätsplan!AR4*(1+USterm))*Rentabilitätsplan!$B6)</f>
        <v>0</v>
      </c>
      <c r="AS6" s="34">
        <f>IF(rechnung="x",((Rentabilitätsplan!AR3+Rentabilitätsplan!AR5)*(1+USt)+Rentabilitätsplan!AR4*(1+USterm))*Rentabilitätsplan!$B6,((+Rentabilitätsplan!AS3+Rentabilitätsplan!AS5)*(1+USt)+Rentabilitätsplan!AS4*(1+USterm))*Rentabilitätsplan!$B6)</f>
        <v>0</v>
      </c>
      <c r="AT6" s="34">
        <f>IF(rechnung="x",((Rentabilitätsplan!AS3+Rentabilitätsplan!AS5)*(1+USt)+Rentabilitätsplan!AS4*(1+USterm))*Rentabilitätsplan!$B6,((+Rentabilitätsplan!AT3+Rentabilitätsplan!AT5)*(1+USt)+Rentabilitätsplan!AT4*(1+USterm))*Rentabilitätsplan!$B6)</f>
        <v>0</v>
      </c>
      <c r="AU6" s="34">
        <f>IF(rechnung="x",((Rentabilitätsplan!AT3+Rentabilitätsplan!AT5)*(1+USt)+Rentabilitätsplan!AT4*(1+USterm))*Rentabilitätsplan!$B6,((+Rentabilitätsplan!AU3+Rentabilitätsplan!AU5)*(1+USt)+Rentabilitätsplan!AU4*(1+USterm))*Rentabilitätsplan!$B6)</f>
        <v>0</v>
      </c>
      <c r="AV6" s="34">
        <f>IF(rechnung="x",((Rentabilitätsplan!AU3+Rentabilitätsplan!AU5)*(1+USt)+Rentabilitätsplan!AU4*(1+USterm))*Rentabilitätsplan!$B6,((+Rentabilitätsplan!AV3+Rentabilitätsplan!AV5)*(1+USt)+Rentabilitätsplan!AV4*(1+USterm))*Rentabilitätsplan!$B6)</f>
        <v>0</v>
      </c>
      <c r="AW6" s="34">
        <f>IF(rechnung="x",((Rentabilitätsplan!AV3+Rentabilitätsplan!AV5)*(1+USt)+Rentabilitätsplan!AV4*(1+USterm))*Rentabilitätsplan!$B6,((+Rentabilitätsplan!AW3+Rentabilitätsplan!AW5)*(1+USt)+Rentabilitätsplan!AW4*(1+USterm))*Rentabilitätsplan!$B6)</f>
        <v>0</v>
      </c>
      <c r="AX6" s="34">
        <f>IF(rechnung="x",((Rentabilitätsplan!AW3+Rentabilitätsplan!AW5)*(1+USt)+Rentabilitätsplan!AW4*(1+USterm))*Rentabilitätsplan!$B6,((+Rentabilitätsplan!AX3+Rentabilitätsplan!AX5)*(1+USt)+Rentabilitätsplan!AX4*(1+USterm))*Rentabilitätsplan!$B6)</f>
        <v>0</v>
      </c>
      <c r="AY6" s="34">
        <f>IF(rechnung="x",((Rentabilitätsplan!AX3+Rentabilitätsplan!AX5)*(1+USt)+Rentabilitätsplan!AX4*(1+USterm))*Rentabilitätsplan!$B6,((+Rentabilitätsplan!AY3+Rentabilitätsplan!AY5)*(1+USt)+Rentabilitätsplan!AY4*(1+USterm))*Rentabilitätsplan!$B6)</f>
        <v>0</v>
      </c>
      <c r="AZ6" s="34">
        <f>IF(rechnung="x",((Rentabilitätsplan!AY3+Rentabilitätsplan!AY5)*(1+USt)+Rentabilitätsplan!AY4*(1+USterm))*Rentabilitätsplan!$B6,((+Rentabilitätsplan!AZ3+Rentabilitätsplan!AZ5)*(1+USt)+Rentabilitätsplan!AZ4*(1+USterm))*Rentabilitätsplan!$B6)</f>
        <v>0</v>
      </c>
      <c r="BA6" s="34">
        <f>IF(rechnung="x",((Rentabilitätsplan!AZ3+Rentabilitätsplan!AZ5)*(1+USt)+Rentabilitätsplan!AZ4*(1+USterm))*Rentabilitätsplan!$B6,((+Rentabilitätsplan!BA3+Rentabilitätsplan!BA5)*(1+USt)+Rentabilitätsplan!BA4*(1+USterm))*Rentabilitätsplan!$B6)</f>
        <v>0</v>
      </c>
      <c r="BB6" s="34">
        <f>IF(rechnung="x",((Rentabilitätsplan!BA3+Rentabilitätsplan!BA5)*(1+USt)+Rentabilitätsplan!BA4*(1+USterm))*Rentabilitätsplan!$B6,((+Rentabilitätsplan!BB3+Rentabilitätsplan!BB5)*(1+USt)+Rentabilitätsplan!BB4*(1+USterm))*Rentabilitätsplan!$B6)</f>
        <v>0</v>
      </c>
      <c r="BC6" s="89">
        <f>SUM(AQ6:BB6)</f>
        <v>0</v>
      </c>
    </row>
    <row r="7" spans="1:55">
      <c r="A7" s="16" t="str">
        <f>+Rentabilitätsplan!A7</f>
        <v>sonstige betriebliche Erträge</v>
      </c>
      <c r="B7" s="10"/>
      <c r="C7" s="10"/>
      <c r="D7" s="90">
        <f>+Rentabilitätsplan!D7*(1+USteins)</f>
        <v>0</v>
      </c>
      <c r="E7" s="90">
        <f>+Rentabilitätsplan!E7*(1+USteins)</f>
        <v>0</v>
      </c>
      <c r="F7" s="90">
        <f>+Rentabilitätsplan!F7*(1+USteins)</f>
        <v>0</v>
      </c>
      <c r="G7" s="90">
        <f>+Rentabilitätsplan!G7*(1+USteins)</f>
        <v>0</v>
      </c>
      <c r="H7" s="90">
        <f>+Rentabilitätsplan!H7*(1+USteins)</f>
        <v>0</v>
      </c>
      <c r="I7" s="90">
        <f>+Rentabilitätsplan!I7*(1+USteins)</f>
        <v>0</v>
      </c>
      <c r="J7" s="90">
        <f>+Rentabilitätsplan!J7*(1+USteins)</f>
        <v>0</v>
      </c>
      <c r="K7" s="90">
        <f>+Rentabilitätsplan!K7*(1+USteins)</f>
        <v>0</v>
      </c>
      <c r="L7" s="90">
        <f>+Rentabilitätsplan!L7*(1+USteins)</f>
        <v>0</v>
      </c>
      <c r="M7" s="90">
        <f>+Rentabilitätsplan!M7*(1+USteins)</f>
        <v>0</v>
      </c>
      <c r="N7" s="90">
        <f>+Rentabilitätsplan!N7*(1+USteins)</f>
        <v>0</v>
      </c>
      <c r="O7" s="90">
        <f>+Rentabilitätsplan!O7*(1+USteins)</f>
        <v>0</v>
      </c>
      <c r="P7" s="89">
        <f t="shared" si="0"/>
        <v>0</v>
      </c>
      <c r="Q7" s="90">
        <f>+Rentabilitätsplan!Q7*(1+USt)</f>
        <v>0</v>
      </c>
      <c r="R7" s="90">
        <f>+Rentabilitätsplan!R7*(1+USt)</f>
        <v>0</v>
      </c>
      <c r="S7" s="90">
        <f>+Rentabilitätsplan!S7*(1+USt)</f>
        <v>0</v>
      </c>
      <c r="T7" s="90">
        <f>+Rentabilitätsplan!T7*(1+USt)</f>
        <v>0</v>
      </c>
      <c r="U7" s="90">
        <f>+Rentabilitätsplan!U7*(1+USt)</f>
        <v>0</v>
      </c>
      <c r="V7" s="90">
        <f>+Rentabilitätsplan!V7*(1+USt)</f>
        <v>0</v>
      </c>
      <c r="W7" s="90">
        <f>+Rentabilitätsplan!W7*(1+USt)</f>
        <v>0</v>
      </c>
      <c r="X7" s="90">
        <f>+Rentabilitätsplan!X7*(1+USt)</f>
        <v>0</v>
      </c>
      <c r="Y7" s="90">
        <f>+Rentabilitätsplan!Y7*(1+USt)</f>
        <v>0</v>
      </c>
      <c r="Z7" s="90">
        <f>+Rentabilitätsplan!Z7*(1+USt)</f>
        <v>0</v>
      </c>
      <c r="AA7" s="90">
        <f>+Rentabilitätsplan!AA7*(1+USt)</f>
        <v>0</v>
      </c>
      <c r="AB7" s="90">
        <f>+Rentabilitätsplan!AB7*(1+USt)</f>
        <v>0</v>
      </c>
      <c r="AC7" s="89">
        <f t="shared" si="1"/>
        <v>0</v>
      </c>
      <c r="AD7" s="90">
        <f>+Rentabilitätsplan!AD7*(1+USt)</f>
        <v>0</v>
      </c>
      <c r="AE7" s="90">
        <f>+Rentabilitätsplan!AE7*(1+USt)</f>
        <v>0</v>
      </c>
      <c r="AF7" s="90">
        <f>+Rentabilitätsplan!AF7*(1+USt)</f>
        <v>0</v>
      </c>
      <c r="AG7" s="90">
        <f>+Rentabilitätsplan!AG7*(1+USt)</f>
        <v>0</v>
      </c>
      <c r="AH7" s="90">
        <f>+Rentabilitätsplan!AH7*(1+USt)</f>
        <v>0</v>
      </c>
      <c r="AI7" s="90">
        <f>+Rentabilitätsplan!AI7*(1+USt)</f>
        <v>0</v>
      </c>
      <c r="AJ7" s="90">
        <f>+Rentabilitätsplan!AJ7*(1+USt)</f>
        <v>0</v>
      </c>
      <c r="AK7" s="90">
        <f>+Rentabilitätsplan!AK7*(1+USt)</f>
        <v>0</v>
      </c>
      <c r="AL7" s="90">
        <f>+Rentabilitätsplan!AL7*(1+USt)</f>
        <v>0</v>
      </c>
      <c r="AM7" s="90">
        <f>+Rentabilitätsplan!AM7*(1+USt)</f>
        <v>0</v>
      </c>
      <c r="AN7" s="90">
        <f>+Rentabilitätsplan!AN7*(1+USt)</f>
        <v>0</v>
      </c>
      <c r="AO7" s="90">
        <f>+Rentabilitätsplan!AO7*(1+USt)</f>
        <v>0</v>
      </c>
      <c r="AP7" s="89">
        <f>SUM(AD7:AO7)</f>
        <v>0</v>
      </c>
      <c r="AQ7" s="90">
        <f>+Rentabilitätsplan!AQ7*(1+USt)</f>
        <v>0</v>
      </c>
      <c r="AR7" s="90">
        <f>+Rentabilitätsplan!AR7*(1+USt)</f>
        <v>0</v>
      </c>
      <c r="AS7" s="90">
        <f>+Rentabilitätsplan!AS7*(1+USt)</f>
        <v>0</v>
      </c>
      <c r="AT7" s="90">
        <f>+Rentabilitätsplan!AT7*(1+USt)</f>
        <v>0</v>
      </c>
      <c r="AU7" s="90">
        <f>+Rentabilitätsplan!AU7*(1+USt)</f>
        <v>0</v>
      </c>
      <c r="AV7" s="90">
        <f>+Rentabilitätsplan!AV7*(1+USt)</f>
        <v>0</v>
      </c>
      <c r="AW7" s="90">
        <f>+Rentabilitätsplan!AW7*(1+USt)</f>
        <v>0</v>
      </c>
      <c r="AX7" s="90">
        <f>+Rentabilitätsplan!AX7*(1+USt)</f>
        <v>0</v>
      </c>
      <c r="AY7" s="90">
        <f>+Rentabilitätsplan!AY7*(1+USt)</f>
        <v>0</v>
      </c>
      <c r="AZ7" s="90">
        <f>+Rentabilitätsplan!AZ7*(1+USt)</f>
        <v>0</v>
      </c>
      <c r="BA7" s="90">
        <f>+Rentabilitätsplan!BA7*(1+USt)</f>
        <v>0</v>
      </c>
      <c r="BB7" s="90">
        <f>+Rentabilitätsplan!BB7*(1+USt)</f>
        <v>0</v>
      </c>
      <c r="BC7" s="89">
        <f>SUM(AQ7:BB7)</f>
        <v>0</v>
      </c>
    </row>
    <row r="8" spans="1:55">
      <c r="A8" s="16" t="str">
        <f>+Rentabilitätsplan!A8</f>
        <v>Wareneinkauf/Materialaufwand</v>
      </c>
      <c r="B8" s="10"/>
      <c r="C8" s="10"/>
      <c r="D8" s="90"/>
      <c r="E8" s="90"/>
      <c r="F8" s="90"/>
      <c r="G8" s="90"/>
      <c r="H8" s="90"/>
      <c r="I8" s="90"/>
      <c r="J8" s="90"/>
      <c r="K8" s="90"/>
      <c r="L8" s="90"/>
      <c r="M8" s="90"/>
      <c r="N8" s="90"/>
      <c r="O8" s="90"/>
      <c r="P8" s="89"/>
      <c r="Q8" s="90"/>
      <c r="R8" s="90"/>
      <c r="S8" s="90"/>
      <c r="T8" s="90"/>
      <c r="U8" s="90"/>
      <c r="V8" s="90"/>
      <c r="W8" s="90"/>
      <c r="X8" s="90"/>
      <c r="Y8" s="90"/>
      <c r="Z8" s="90"/>
      <c r="AA8" s="90"/>
      <c r="AB8" s="90"/>
      <c r="AC8" s="89"/>
      <c r="AD8" s="90"/>
      <c r="AE8" s="90"/>
      <c r="AF8" s="90"/>
      <c r="AG8" s="90"/>
      <c r="AH8" s="90"/>
      <c r="AI8" s="90"/>
      <c r="AJ8" s="90"/>
      <c r="AK8" s="90"/>
      <c r="AL8" s="90"/>
      <c r="AM8" s="90"/>
      <c r="AN8" s="90"/>
      <c r="AO8" s="90"/>
      <c r="AP8" s="89"/>
      <c r="AQ8" s="90"/>
      <c r="AR8" s="90"/>
      <c r="AS8" s="90"/>
      <c r="AT8" s="90"/>
      <c r="AU8" s="90"/>
      <c r="AV8" s="90"/>
      <c r="AW8" s="90"/>
      <c r="AX8" s="90"/>
      <c r="AY8" s="90"/>
      <c r="AZ8" s="90"/>
      <c r="BA8" s="90"/>
      <c r="BB8" s="90"/>
      <c r="BC8" s="89"/>
    </row>
    <row r="9" spans="1:55">
      <c r="B9" s="10" t="str">
        <f>+Rentabilitätsplan!C9</f>
        <v>pauschaler Wareneinsatz</v>
      </c>
      <c r="C9" s="10"/>
      <c r="D9" s="90">
        <f>+Rentabilitätsplan!D9*(1+VStWEeins)</f>
        <v>0</v>
      </c>
      <c r="E9" s="90">
        <f>+Rentabilitätsplan!E9*(1+VStWEeins)</f>
        <v>0</v>
      </c>
      <c r="F9" s="90">
        <f>+Rentabilitätsplan!F9*(1+VStWEeins)</f>
        <v>0</v>
      </c>
      <c r="G9" s="90">
        <f>+Rentabilitätsplan!G9*(1+VStWEeins)</f>
        <v>0</v>
      </c>
      <c r="H9" s="90">
        <f>+Rentabilitätsplan!H9*(1+VStWEeins)</f>
        <v>0</v>
      </c>
      <c r="I9" s="90">
        <f>+Rentabilitätsplan!I9*(1+VStWEeins)</f>
        <v>0</v>
      </c>
      <c r="J9" s="90">
        <f>+Rentabilitätsplan!J9*(1+VStWEeins)</f>
        <v>0</v>
      </c>
      <c r="K9" s="90">
        <f>+Rentabilitätsplan!K9*(1+VStWEeins)</f>
        <v>0</v>
      </c>
      <c r="L9" s="90">
        <f>+Rentabilitätsplan!L9*(1+VStWEeins)</f>
        <v>0</v>
      </c>
      <c r="M9" s="90">
        <f>+Rentabilitätsplan!M9*(1+VStWEeins)</f>
        <v>0</v>
      </c>
      <c r="N9" s="90">
        <f>+Rentabilitätsplan!N9*(1+VStWEeins)</f>
        <v>0</v>
      </c>
      <c r="O9" s="90">
        <f>+Rentabilitätsplan!O9*(1+VStWEeins)</f>
        <v>0</v>
      </c>
      <c r="P9" s="89">
        <f t="shared" si="0"/>
        <v>0</v>
      </c>
      <c r="Q9" s="90">
        <f>+Rentabilitätsplan!Q9*(1+VStWE)</f>
        <v>0</v>
      </c>
      <c r="R9" s="90">
        <f>+Rentabilitätsplan!R9*(1+VStWE)</f>
        <v>0</v>
      </c>
      <c r="S9" s="90">
        <f>+Rentabilitätsplan!S9*(1+VStWE)</f>
        <v>0</v>
      </c>
      <c r="T9" s="90">
        <f>+Rentabilitätsplan!T9*(1+VStWE)</f>
        <v>0</v>
      </c>
      <c r="U9" s="90">
        <f>+Rentabilitätsplan!U9*(1+VStWE)</f>
        <v>0</v>
      </c>
      <c r="V9" s="90">
        <f>+Rentabilitätsplan!V9*(1+VStWE)</f>
        <v>0</v>
      </c>
      <c r="W9" s="90">
        <f>+Rentabilitätsplan!W9*(1+VStWE)</f>
        <v>0</v>
      </c>
      <c r="X9" s="90">
        <f>+Rentabilitätsplan!X9*(1+VStWE)</f>
        <v>0</v>
      </c>
      <c r="Y9" s="90">
        <f>+Rentabilitätsplan!Y9*(1+VStWE)</f>
        <v>0</v>
      </c>
      <c r="Z9" s="90">
        <f>+Rentabilitätsplan!Z9*(1+VStWE)</f>
        <v>0</v>
      </c>
      <c r="AA9" s="90">
        <f>+Rentabilitätsplan!AA9*(1+VStWE)</f>
        <v>0</v>
      </c>
      <c r="AB9" s="90">
        <f>+Rentabilitätsplan!AB9*(1+VStWE)</f>
        <v>0</v>
      </c>
      <c r="AC9" s="89">
        <f t="shared" si="1"/>
        <v>0</v>
      </c>
      <c r="AD9" s="90">
        <f>+Rentabilitätsplan!AD9*(1+VStWE)</f>
        <v>0</v>
      </c>
      <c r="AE9" s="90">
        <f>+Rentabilitätsplan!AE9*(1+VStWE)</f>
        <v>0</v>
      </c>
      <c r="AF9" s="90">
        <f>+Rentabilitätsplan!AF9*(1+VStWE)</f>
        <v>0</v>
      </c>
      <c r="AG9" s="90">
        <f>+Rentabilitätsplan!AG9*(1+VStWE)</f>
        <v>0</v>
      </c>
      <c r="AH9" s="90">
        <f>+Rentabilitätsplan!AH9*(1+VStWE)</f>
        <v>0</v>
      </c>
      <c r="AI9" s="90">
        <f>+Rentabilitätsplan!AI9*(1+VStWE)</f>
        <v>0</v>
      </c>
      <c r="AJ9" s="90">
        <f>+Rentabilitätsplan!AJ9*(1+VStWE)</f>
        <v>0</v>
      </c>
      <c r="AK9" s="90">
        <f>+Rentabilitätsplan!AK9*(1+VStWE)</f>
        <v>0</v>
      </c>
      <c r="AL9" s="90">
        <f>+Rentabilitätsplan!AL9*(1+VStWE)</f>
        <v>0</v>
      </c>
      <c r="AM9" s="90">
        <f>+Rentabilitätsplan!AM9*(1+VStWE)</f>
        <v>0</v>
      </c>
      <c r="AN9" s="90">
        <f>+Rentabilitätsplan!AN9*(1+VStWE)</f>
        <v>0</v>
      </c>
      <c r="AO9" s="90">
        <f>+Rentabilitätsplan!AO9*(1+VStWE)</f>
        <v>0</v>
      </c>
      <c r="AP9" s="89">
        <f>SUM(AD9:AO9)</f>
        <v>0</v>
      </c>
      <c r="AQ9" s="90">
        <f>+Rentabilitätsplan!AQ9*(1+VStWE)</f>
        <v>0</v>
      </c>
      <c r="AR9" s="90">
        <f>+Rentabilitätsplan!AR9*(1+VStWE)</f>
        <v>0</v>
      </c>
      <c r="AS9" s="90">
        <f>+Rentabilitätsplan!AS9*(1+VStWE)</f>
        <v>0</v>
      </c>
      <c r="AT9" s="90">
        <f>+Rentabilitätsplan!AT9*(1+VStWE)</f>
        <v>0</v>
      </c>
      <c r="AU9" s="90">
        <f>+Rentabilitätsplan!AU9*(1+VStWE)</f>
        <v>0</v>
      </c>
      <c r="AV9" s="90">
        <f>+Rentabilitätsplan!AV9*(1+VStWE)</f>
        <v>0</v>
      </c>
      <c r="AW9" s="90">
        <f>+Rentabilitätsplan!AW9*(1+VStWE)</f>
        <v>0</v>
      </c>
      <c r="AX9" s="90">
        <f>+Rentabilitätsplan!AX9*(1+VStWE)</f>
        <v>0</v>
      </c>
      <c r="AY9" s="90">
        <f>+Rentabilitätsplan!AY9*(1+VStWE)</f>
        <v>0</v>
      </c>
      <c r="AZ9" s="90">
        <f>+Rentabilitätsplan!AZ9*(1+VStWE)</f>
        <v>0</v>
      </c>
      <c r="BA9" s="90">
        <f>+Rentabilitätsplan!BA9*(1+VStWE)</f>
        <v>0</v>
      </c>
      <c r="BB9" s="90">
        <f>+Rentabilitätsplan!BB9*(1+VStWE)</f>
        <v>0</v>
      </c>
      <c r="BC9" s="89">
        <f>SUM(AQ9:BB9)</f>
        <v>0</v>
      </c>
    </row>
    <row r="10" spans="1:55">
      <c r="B10" s="10" t="str">
        <f>+Rentabilitätsplan!B10</f>
        <v>Wareneinkauf Saisongeschäft</v>
      </c>
      <c r="C10" s="10"/>
      <c r="D10" s="90">
        <f>+Rentabilitätsplan!D10*(1+VSteins)</f>
        <v>0</v>
      </c>
      <c r="E10" s="90">
        <f>+Rentabilitätsplan!E10*(1+VSteins)</f>
        <v>0</v>
      </c>
      <c r="F10" s="90">
        <f>+Rentabilitätsplan!F10*(1+VSteins)</f>
        <v>0</v>
      </c>
      <c r="G10" s="90">
        <f>+Rentabilitätsplan!G10*(1+VSteins)</f>
        <v>0</v>
      </c>
      <c r="H10" s="90">
        <f>+Rentabilitätsplan!H10*(1+VSteins)</f>
        <v>0</v>
      </c>
      <c r="I10" s="90">
        <f>+Rentabilitätsplan!I10*(1+VSteins)</f>
        <v>0</v>
      </c>
      <c r="J10" s="90">
        <f>+Rentabilitätsplan!J10*(1+VSteins)</f>
        <v>0</v>
      </c>
      <c r="K10" s="90">
        <f>+Rentabilitätsplan!K10*(1+VSteins)</f>
        <v>0</v>
      </c>
      <c r="L10" s="90">
        <f>+Rentabilitätsplan!L10*(1+VSteins)</f>
        <v>0</v>
      </c>
      <c r="M10" s="90">
        <f>+Rentabilitätsplan!M10*(1+VSteins)</f>
        <v>0</v>
      </c>
      <c r="N10" s="90">
        <f>+Rentabilitätsplan!N10*(1+VSteins)</f>
        <v>0</v>
      </c>
      <c r="O10" s="90">
        <f>+Rentabilitätsplan!O10*(1+VSteins)</f>
        <v>0</v>
      </c>
      <c r="P10" s="89">
        <f t="shared" si="0"/>
        <v>0</v>
      </c>
      <c r="Q10" s="90">
        <f>+Rentabilitätsplan!Q10*(1+VSt)</f>
        <v>0</v>
      </c>
      <c r="R10" s="90">
        <f>+Rentabilitätsplan!R10*(1+VSt)</f>
        <v>0</v>
      </c>
      <c r="S10" s="90">
        <f>+Rentabilitätsplan!S10*(1+VSt)</f>
        <v>0</v>
      </c>
      <c r="T10" s="90">
        <f>+Rentabilitätsplan!T10*(1+VSt)</f>
        <v>0</v>
      </c>
      <c r="U10" s="90">
        <f>+Rentabilitätsplan!U10*(1+VSt)</f>
        <v>0</v>
      </c>
      <c r="V10" s="90">
        <f>+Rentabilitätsplan!V10*(1+VSt)</f>
        <v>0</v>
      </c>
      <c r="W10" s="90">
        <f>+Rentabilitätsplan!W10*(1+VSt)</f>
        <v>0</v>
      </c>
      <c r="X10" s="90">
        <f>+Rentabilitätsplan!X10*(1+VSt)</f>
        <v>0</v>
      </c>
      <c r="Y10" s="90">
        <f>+Rentabilitätsplan!Y10*(1+VSt)</f>
        <v>0</v>
      </c>
      <c r="Z10" s="90">
        <f>+Rentabilitätsplan!Z10*(1+VSt)</f>
        <v>0</v>
      </c>
      <c r="AA10" s="90">
        <f>+Rentabilitätsplan!AA10*(1+VSt)</f>
        <v>0</v>
      </c>
      <c r="AB10" s="90">
        <f>+Rentabilitätsplan!AB10*(1+VSt)</f>
        <v>0</v>
      </c>
      <c r="AC10" s="89">
        <f t="shared" si="1"/>
        <v>0</v>
      </c>
      <c r="AD10" s="90">
        <f>+Rentabilitätsplan!AD10*(1+VStWE)</f>
        <v>0</v>
      </c>
      <c r="AE10" s="90">
        <f>+Rentabilitätsplan!AE10*(1+VStWE)</f>
        <v>0</v>
      </c>
      <c r="AF10" s="90">
        <f>+Rentabilitätsplan!AF10*(1+VStWE)</f>
        <v>0</v>
      </c>
      <c r="AG10" s="90">
        <f>+Rentabilitätsplan!AG10*(1+VStWE)</f>
        <v>0</v>
      </c>
      <c r="AH10" s="90">
        <f>+Rentabilitätsplan!AH10*(1+VStWE)</f>
        <v>0</v>
      </c>
      <c r="AI10" s="90">
        <f>+Rentabilitätsplan!AI10*(1+VStWE)</f>
        <v>0</v>
      </c>
      <c r="AJ10" s="90">
        <f>+Rentabilitätsplan!AJ10*(1+VStWE)</f>
        <v>0</v>
      </c>
      <c r="AK10" s="90">
        <f>+Rentabilitätsplan!AK10*(1+VStWE)</f>
        <v>0</v>
      </c>
      <c r="AL10" s="90">
        <f>+Rentabilitätsplan!AL10*(1+VStWE)</f>
        <v>0</v>
      </c>
      <c r="AM10" s="90">
        <f>+Rentabilitätsplan!AM10*(1+VStWE)</f>
        <v>0</v>
      </c>
      <c r="AN10" s="90">
        <f>+Rentabilitätsplan!AN10*(1+VStWE)</f>
        <v>0</v>
      </c>
      <c r="AO10" s="90">
        <f>+Rentabilitätsplan!AO10*(1+VStWE)</f>
        <v>0</v>
      </c>
      <c r="AP10" s="89">
        <f>SUM(AD10:AO10)</f>
        <v>0</v>
      </c>
      <c r="AQ10" s="90">
        <f>+Rentabilitätsplan!AQ10*(1+VStWE)</f>
        <v>0</v>
      </c>
      <c r="AR10" s="90">
        <f>+Rentabilitätsplan!AR10*(1+VStWE)</f>
        <v>0</v>
      </c>
      <c r="AS10" s="90">
        <f>+Rentabilitätsplan!AS10*(1+VStWE)</f>
        <v>0</v>
      </c>
      <c r="AT10" s="90">
        <f>+Rentabilitätsplan!AT10*(1+VStWE)</f>
        <v>0</v>
      </c>
      <c r="AU10" s="90">
        <f>+Rentabilitätsplan!AU10*(1+VStWE)</f>
        <v>0</v>
      </c>
      <c r="AV10" s="90">
        <f>+Rentabilitätsplan!AV10*(1+VStWE)</f>
        <v>0</v>
      </c>
      <c r="AW10" s="90">
        <f>+Rentabilitätsplan!AW10*(1+VStWE)</f>
        <v>0</v>
      </c>
      <c r="AX10" s="90">
        <f>+Rentabilitätsplan!AX10*(1+VStWE)</f>
        <v>0</v>
      </c>
      <c r="AY10" s="90">
        <f>+Rentabilitätsplan!AY10*(1+VStWE)</f>
        <v>0</v>
      </c>
      <c r="AZ10" s="90">
        <f>+Rentabilitätsplan!AZ10*(1+VStWE)</f>
        <v>0</v>
      </c>
      <c r="BA10" s="90">
        <f>+Rentabilitätsplan!BA10*(1+VStWE)</f>
        <v>0</v>
      </c>
      <c r="BB10" s="90">
        <f>+Rentabilitätsplan!BB10*(1+VStWE)</f>
        <v>0</v>
      </c>
      <c r="BC10" s="89">
        <f>SUM(AQ10:BB10)</f>
        <v>0</v>
      </c>
    </row>
    <row r="11" spans="1:55">
      <c r="B11" s="10" t="str">
        <f>+Rentabilitätsplan!B11</f>
        <v>Warenlager-Erstausstattung und -aufstockung</v>
      </c>
      <c r="C11" s="10"/>
      <c r="D11" s="90">
        <f>+Rentabilitätsplan!D11*(1+VSteins)</f>
        <v>0</v>
      </c>
      <c r="E11" s="90">
        <f>+Rentabilitätsplan!E11*(1+VSteins)</f>
        <v>0</v>
      </c>
      <c r="F11" s="90">
        <f>+Rentabilitätsplan!F11*(1+VSteins)</f>
        <v>0</v>
      </c>
      <c r="G11" s="90">
        <f>+Rentabilitätsplan!G11*(1+VSteins)</f>
        <v>0</v>
      </c>
      <c r="H11" s="90">
        <f>+Rentabilitätsplan!H11*(1+VSteins)</f>
        <v>0</v>
      </c>
      <c r="I11" s="90">
        <f>+Rentabilitätsplan!I11*(1+VSteins)</f>
        <v>0</v>
      </c>
      <c r="J11" s="90">
        <f>+Rentabilitätsplan!J11*(1+VSteins)</f>
        <v>0</v>
      </c>
      <c r="K11" s="90">
        <f>+Rentabilitätsplan!K11*(1+VSteins)</f>
        <v>0</v>
      </c>
      <c r="L11" s="90">
        <f>+Rentabilitätsplan!L11*(1+VSteins)</f>
        <v>0</v>
      </c>
      <c r="M11" s="90">
        <f>+Rentabilitätsplan!M11*(1+VSteins)</f>
        <v>0</v>
      </c>
      <c r="N11" s="90">
        <f>+Rentabilitätsplan!N11*(1+VSteins)</f>
        <v>0</v>
      </c>
      <c r="O11" s="90">
        <f>+Rentabilitätsplan!O11*(1+VSteins)</f>
        <v>0</v>
      </c>
      <c r="P11" s="89">
        <f t="shared" ref="P11:P12" si="2">SUM(D11:O11)</f>
        <v>0</v>
      </c>
      <c r="Q11" s="90">
        <f>+Rentabilitätsplan!Q11*(1+VSt)</f>
        <v>0</v>
      </c>
      <c r="R11" s="90">
        <f>+Rentabilitätsplan!R11*(1+VSt)</f>
        <v>0</v>
      </c>
      <c r="S11" s="90">
        <f>+Rentabilitätsplan!S11*(1+VSt)</f>
        <v>0</v>
      </c>
      <c r="T11" s="90">
        <f>+Rentabilitätsplan!T11*(1+VSt)</f>
        <v>0</v>
      </c>
      <c r="U11" s="90">
        <f>+Rentabilitätsplan!U11*(1+VSt)</f>
        <v>0</v>
      </c>
      <c r="V11" s="90">
        <f>+Rentabilitätsplan!V11*(1+VSt)</f>
        <v>0</v>
      </c>
      <c r="W11" s="90">
        <f>+Rentabilitätsplan!W11*(1+VSt)</f>
        <v>0</v>
      </c>
      <c r="X11" s="90">
        <f>+Rentabilitätsplan!X11*(1+VSt)</f>
        <v>0</v>
      </c>
      <c r="Y11" s="90">
        <f>+Rentabilitätsplan!Y11*(1+VSt)</f>
        <v>0</v>
      </c>
      <c r="Z11" s="90">
        <f>+Rentabilitätsplan!Z11*(1+VSt)</f>
        <v>0</v>
      </c>
      <c r="AA11" s="90">
        <f>+Rentabilitätsplan!AA11*(1+VSt)</f>
        <v>0</v>
      </c>
      <c r="AB11" s="90">
        <f>+Rentabilitätsplan!AB11*(1+VSt)</f>
        <v>0</v>
      </c>
      <c r="AC11" s="89">
        <f t="shared" ref="AC11:AC12" si="3">SUM(Q11:AB11)</f>
        <v>0</v>
      </c>
      <c r="AD11" s="90">
        <f>+Rentabilitätsplan!AD11*(1+VStWE)</f>
        <v>0</v>
      </c>
      <c r="AE11" s="90">
        <f>+Rentabilitätsplan!AE11*(1+VStWE)</f>
        <v>0</v>
      </c>
      <c r="AF11" s="90">
        <f>+Rentabilitätsplan!AF11*(1+VStWE)</f>
        <v>0</v>
      </c>
      <c r="AG11" s="90">
        <f>+Rentabilitätsplan!AG11*(1+VStWE)</f>
        <v>0</v>
      </c>
      <c r="AH11" s="90">
        <f>+Rentabilitätsplan!AH11*(1+VStWE)</f>
        <v>0</v>
      </c>
      <c r="AI11" s="90">
        <f>+Rentabilitätsplan!AI11*(1+VStWE)</f>
        <v>0</v>
      </c>
      <c r="AJ11" s="90">
        <f>+Rentabilitätsplan!AJ11*(1+VStWE)</f>
        <v>0</v>
      </c>
      <c r="AK11" s="90">
        <f>+Rentabilitätsplan!AK11*(1+VStWE)</f>
        <v>0</v>
      </c>
      <c r="AL11" s="90">
        <f>+Rentabilitätsplan!AL11*(1+VStWE)</f>
        <v>0</v>
      </c>
      <c r="AM11" s="90">
        <f>+Rentabilitätsplan!AM11*(1+VStWE)</f>
        <v>0</v>
      </c>
      <c r="AN11" s="90">
        <f>+Rentabilitätsplan!AN11*(1+VStWE)</f>
        <v>0</v>
      </c>
      <c r="AO11" s="90">
        <f>+Rentabilitätsplan!AO11*(1+VStWE)</f>
        <v>0</v>
      </c>
      <c r="AP11" s="89">
        <f t="shared" ref="AP11:AP12" si="4">SUM(AD11:AO11)</f>
        <v>0</v>
      </c>
      <c r="AQ11" s="90">
        <f>+Rentabilitätsplan!AQ11*(1+VStWE)</f>
        <v>0</v>
      </c>
      <c r="AR11" s="90">
        <f>+Rentabilitätsplan!AR11*(1+VStWE)</f>
        <v>0</v>
      </c>
      <c r="AS11" s="90">
        <f>+Rentabilitätsplan!AS11*(1+VStWE)</f>
        <v>0</v>
      </c>
      <c r="AT11" s="90">
        <f>+Rentabilitätsplan!AT11*(1+VStWE)</f>
        <v>0</v>
      </c>
      <c r="AU11" s="90">
        <f>+Rentabilitätsplan!AU11*(1+VStWE)</f>
        <v>0</v>
      </c>
      <c r="AV11" s="90">
        <f>+Rentabilitätsplan!AV11*(1+VStWE)</f>
        <v>0</v>
      </c>
      <c r="AW11" s="90">
        <f>+Rentabilitätsplan!AW11*(1+VStWE)</f>
        <v>0</v>
      </c>
      <c r="AX11" s="90">
        <f>+Rentabilitätsplan!AX11*(1+VStWE)</f>
        <v>0</v>
      </c>
      <c r="AY11" s="90">
        <f>+Rentabilitätsplan!AY11*(1+VStWE)</f>
        <v>0</v>
      </c>
      <c r="AZ11" s="90">
        <f>+Rentabilitätsplan!AZ11*(1+VStWE)</f>
        <v>0</v>
      </c>
      <c r="BA11" s="90">
        <f>+Rentabilitätsplan!BA11*(1+VStWE)</f>
        <v>0</v>
      </c>
      <c r="BB11" s="90">
        <f>+Rentabilitätsplan!BB11*(1+VStWE)</f>
        <v>0</v>
      </c>
      <c r="BC11" s="89">
        <f t="shared" ref="BC11:BC12" si="5">SUM(AQ11:BB11)</f>
        <v>0</v>
      </c>
    </row>
    <row r="12" spans="1:55">
      <c r="B12" s="10" t="str">
        <f>+Rentabilitätsplan!B12</f>
        <v>Fremdleistungen</v>
      </c>
      <c r="C12" s="10"/>
      <c r="D12" s="90">
        <f>+Rentabilitätsplan!D12*(1+VSteins)</f>
        <v>0</v>
      </c>
      <c r="E12" s="90">
        <f>+Rentabilitätsplan!E12*(1+VSteins)</f>
        <v>0</v>
      </c>
      <c r="F12" s="90">
        <f>+Rentabilitätsplan!F12*(1+VSteins)</f>
        <v>0</v>
      </c>
      <c r="G12" s="90">
        <f>+Rentabilitätsplan!G12*(1+VSteins)</f>
        <v>0</v>
      </c>
      <c r="H12" s="90">
        <f>+Rentabilitätsplan!H12*(1+VSteins)</f>
        <v>0</v>
      </c>
      <c r="I12" s="90">
        <f>+Rentabilitätsplan!I12*(1+VSteins)</f>
        <v>0</v>
      </c>
      <c r="J12" s="90">
        <f>+Rentabilitätsplan!J12*(1+VSteins)</f>
        <v>0</v>
      </c>
      <c r="K12" s="90">
        <f>+Rentabilitätsplan!K12*(1+VSteins)</f>
        <v>0</v>
      </c>
      <c r="L12" s="90">
        <f>+Rentabilitätsplan!L12*(1+VSteins)</f>
        <v>0</v>
      </c>
      <c r="M12" s="90">
        <f>+Rentabilitätsplan!M12*(1+VSteins)</f>
        <v>0</v>
      </c>
      <c r="N12" s="90">
        <f>+Rentabilitätsplan!N12*(1+VSteins)</f>
        <v>0</v>
      </c>
      <c r="O12" s="90">
        <f>+Rentabilitätsplan!O12*(1+VSteins)</f>
        <v>0</v>
      </c>
      <c r="P12" s="89">
        <f t="shared" si="2"/>
        <v>0</v>
      </c>
      <c r="Q12" s="90">
        <f>+Rentabilitätsplan!Q12*(1+VSt)</f>
        <v>0</v>
      </c>
      <c r="R12" s="90">
        <f>+Rentabilitätsplan!R12*(1+VSt)</f>
        <v>0</v>
      </c>
      <c r="S12" s="90">
        <f>+Rentabilitätsplan!S12*(1+VSt)</f>
        <v>0</v>
      </c>
      <c r="T12" s="90">
        <f>+Rentabilitätsplan!T12*(1+VSt)</f>
        <v>0</v>
      </c>
      <c r="U12" s="90">
        <f>+Rentabilitätsplan!U12*(1+VSt)</f>
        <v>0</v>
      </c>
      <c r="V12" s="90">
        <f>+Rentabilitätsplan!V12*(1+VSt)</f>
        <v>0</v>
      </c>
      <c r="W12" s="90">
        <f>+Rentabilitätsplan!W12*(1+VSt)</f>
        <v>0</v>
      </c>
      <c r="X12" s="90">
        <f>+Rentabilitätsplan!X12*(1+VSt)</f>
        <v>0</v>
      </c>
      <c r="Y12" s="90">
        <f>+Rentabilitätsplan!Y12*(1+VSt)</f>
        <v>0</v>
      </c>
      <c r="Z12" s="90">
        <f>+Rentabilitätsplan!Z12*(1+VSt)</f>
        <v>0</v>
      </c>
      <c r="AA12" s="90">
        <f>+Rentabilitätsplan!AA12*(1+VSt)</f>
        <v>0</v>
      </c>
      <c r="AB12" s="90">
        <f>+Rentabilitätsplan!AB12*(1+VSt)</f>
        <v>0</v>
      </c>
      <c r="AC12" s="89">
        <f t="shared" si="3"/>
        <v>0</v>
      </c>
      <c r="AD12" s="90">
        <f>+Rentabilitätsplan!AD12*(1+VStWE)</f>
        <v>0</v>
      </c>
      <c r="AE12" s="90">
        <f>+Rentabilitätsplan!AE12*(1+VStWE)</f>
        <v>0</v>
      </c>
      <c r="AF12" s="90">
        <f>+Rentabilitätsplan!AF12*(1+VStWE)</f>
        <v>0</v>
      </c>
      <c r="AG12" s="90">
        <f>+Rentabilitätsplan!AG12*(1+VStWE)</f>
        <v>0</v>
      </c>
      <c r="AH12" s="90">
        <f>+Rentabilitätsplan!AH12*(1+VStWE)</f>
        <v>0</v>
      </c>
      <c r="AI12" s="90">
        <f>+Rentabilitätsplan!AI12*(1+VStWE)</f>
        <v>0</v>
      </c>
      <c r="AJ12" s="90">
        <f>+Rentabilitätsplan!AJ12*(1+VStWE)</f>
        <v>0</v>
      </c>
      <c r="AK12" s="90">
        <f>+Rentabilitätsplan!AK12*(1+VStWE)</f>
        <v>0</v>
      </c>
      <c r="AL12" s="90">
        <f>+Rentabilitätsplan!AL12*(1+VStWE)</f>
        <v>0</v>
      </c>
      <c r="AM12" s="90">
        <f>+Rentabilitätsplan!AM12*(1+VStWE)</f>
        <v>0</v>
      </c>
      <c r="AN12" s="90">
        <f>+Rentabilitätsplan!AN12*(1+VStWE)</f>
        <v>0</v>
      </c>
      <c r="AO12" s="90">
        <f>+Rentabilitätsplan!AO12*(1+VStWE)</f>
        <v>0</v>
      </c>
      <c r="AP12" s="89">
        <f t="shared" si="4"/>
        <v>0</v>
      </c>
      <c r="AQ12" s="90">
        <f>+Rentabilitätsplan!AQ12*(1+VStWE)</f>
        <v>0</v>
      </c>
      <c r="AR12" s="90">
        <f>+Rentabilitätsplan!AR12*(1+VStWE)</f>
        <v>0</v>
      </c>
      <c r="AS12" s="90">
        <f>+Rentabilitätsplan!AS12*(1+VStWE)</f>
        <v>0</v>
      </c>
      <c r="AT12" s="90">
        <f>+Rentabilitätsplan!AT12*(1+VStWE)</f>
        <v>0</v>
      </c>
      <c r="AU12" s="90">
        <f>+Rentabilitätsplan!AU12*(1+VStWE)</f>
        <v>0</v>
      </c>
      <c r="AV12" s="90">
        <f>+Rentabilitätsplan!AV12*(1+VStWE)</f>
        <v>0</v>
      </c>
      <c r="AW12" s="90">
        <f>+Rentabilitätsplan!AW12*(1+VStWE)</f>
        <v>0</v>
      </c>
      <c r="AX12" s="90">
        <f>+Rentabilitätsplan!AX12*(1+VStWE)</f>
        <v>0</v>
      </c>
      <c r="AY12" s="90">
        <f>+Rentabilitätsplan!AY12*(1+VStWE)</f>
        <v>0</v>
      </c>
      <c r="AZ12" s="90">
        <f>+Rentabilitätsplan!AZ12*(1+VStWE)</f>
        <v>0</v>
      </c>
      <c r="BA12" s="90">
        <f>+Rentabilitätsplan!BA12*(1+VStWE)</f>
        <v>0</v>
      </c>
      <c r="BB12" s="90">
        <f>+Rentabilitätsplan!BB12*(1+VStWE)</f>
        <v>0</v>
      </c>
      <c r="BC12" s="89">
        <f t="shared" si="5"/>
        <v>0</v>
      </c>
    </row>
    <row r="13" spans="1:55">
      <c r="A13" s="13" t="str">
        <f>+Rentabilitätsplan!A13</f>
        <v>Rohergebnis</v>
      </c>
      <c r="B13" s="13"/>
      <c r="C13" s="13"/>
      <c r="D13" s="29">
        <f>+D3+D4+D5-D6+D7-D9-D10-D11-D12</f>
        <v>0</v>
      </c>
      <c r="E13" s="29">
        <f t="shared" ref="E13:BC13" si="6">+E3+E4+E5-E6+E7-E9-E10-E11-E12</f>
        <v>0</v>
      </c>
      <c r="F13" s="29">
        <f t="shared" si="6"/>
        <v>0</v>
      </c>
      <c r="G13" s="29">
        <f t="shared" si="6"/>
        <v>0</v>
      </c>
      <c r="H13" s="29">
        <f t="shared" si="6"/>
        <v>0</v>
      </c>
      <c r="I13" s="29">
        <f t="shared" si="6"/>
        <v>0</v>
      </c>
      <c r="J13" s="29">
        <f t="shared" si="6"/>
        <v>0</v>
      </c>
      <c r="K13" s="29">
        <f t="shared" si="6"/>
        <v>0</v>
      </c>
      <c r="L13" s="29">
        <f t="shared" si="6"/>
        <v>0</v>
      </c>
      <c r="M13" s="29">
        <f t="shared" si="6"/>
        <v>0</v>
      </c>
      <c r="N13" s="29">
        <f t="shared" si="6"/>
        <v>0</v>
      </c>
      <c r="O13" s="29">
        <f t="shared" si="6"/>
        <v>0</v>
      </c>
      <c r="P13" s="29">
        <f t="shared" si="6"/>
        <v>0</v>
      </c>
      <c r="Q13" s="29">
        <f t="shared" si="6"/>
        <v>0</v>
      </c>
      <c r="R13" s="29">
        <f t="shared" si="6"/>
        <v>0</v>
      </c>
      <c r="S13" s="29">
        <f t="shared" si="6"/>
        <v>0</v>
      </c>
      <c r="T13" s="29">
        <f t="shared" si="6"/>
        <v>0</v>
      </c>
      <c r="U13" s="29">
        <f t="shared" si="6"/>
        <v>0</v>
      </c>
      <c r="V13" s="29">
        <f t="shared" si="6"/>
        <v>0</v>
      </c>
      <c r="W13" s="29">
        <f t="shared" si="6"/>
        <v>0</v>
      </c>
      <c r="X13" s="29">
        <f t="shared" si="6"/>
        <v>0</v>
      </c>
      <c r="Y13" s="29">
        <f t="shared" si="6"/>
        <v>0</v>
      </c>
      <c r="Z13" s="29">
        <f t="shared" si="6"/>
        <v>0</v>
      </c>
      <c r="AA13" s="29">
        <f t="shared" si="6"/>
        <v>0</v>
      </c>
      <c r="AB13" s="29">
        <f t="shared" si="6"/>
        <v>0</v>
      </c>
      <c r="AC13" s="29">
        <f t="shared" si="6"/>
        <v>0</v>
      </c>
      <c r="AD13" s="29">
        <f t="shared" si="6"/>
        <v>0</v>
      </c>
      <c r="AE13" s="29">
        <f t="shared" si="6"/>
        <v>0</v>
      </c>
      <c r="AF13" s="29">
        <f t="shared" si="6"/>
        <v>0</v>
      </c>
      <c r="AG13" s="29">
        <f t="shared" si="6"/>
        <v>0</v>
      </c>
      <c r="AH13" s="29">
        <f t="shared" si="6"/>
        <v>0</v>
      </c>
      <c r="AI13" s="29">
        <f t="shared" si="6"/>
        <v>0</v>
      </c>
      <c r="AJ13" s="29">
        <f t="shared" si="6"/>
        <v>0</v>
      </c>
      <c r="AK13" s="29">
        <f t="shared" si="6"/>
        <v>0</v>
      </c>
      <c r="AL13" s="29">
        <f t="shared" si="6"/>
        <v>0</v>
      </c>
      <c r="AM13" s="29">
        <f t="shared" si="6"/>
        <v>0</v>
      </c>
      <c r="AN13" s="29">
        <f t="shared" si="6"/>
        <v>0</v>
      </c>
      <c r="AO13" s="29">
        <f t="shared" si="6"/>
        <v>0</v>
      </c>
      <c r="AP13" s="29">
        <f t="shared" si="6"/>
        <v>0</v>
      </c>
      <c r="AQ13" s="29">
        <f t="shared" si="6"/>
        <v>0</v>
      </c>
      <c r="AR13" s="29">
        <f t="shared" si="6"/>
        <v>0</v>
      </c>
      <c r="AS13" s="29">
        <f t="shared" si="6"/>
        <v>0</v>
      </c>
      <c r="AT13" s="29">
        <f t="shared" si="6"/>
        <v>0</v>
      </c>
      <c r="AU13" s="29">
        <f t="shared" si="6"/>
        <v>0</v>
      </c>
      <c r="AV13" s="29">
        <f t="shared" si="6"/>
        <v>0</v>
      </c>
      <c r="AW13" s="29">
        <f t="shared" si="6"/>
        <v>0</v>
      </c>
      <c r="AX13" s="29">
        <f t="shared" si="6"/>
        <v>0</v>
      </c>
      <c r="AY13" s="29">
        <f t="shared" si="6"/>
        <v>0</v>
      </c>
      <c r="AZ13" s="29">
        <f t="shared" si="6"/>
        <v>0</v>
      </c>
      <c r="BA13" s="29">
        <f t="shared" si="6"/>
        <v>0</v>
      </c>
      <c r="BB13" s="29">
        <f t="shared" si="6"/>
        <v>0</v>
      </c>
      <c r="BC13" s="29">
        <f t="shared" si="6"/>
        <v>0</v>
      </c>
    </row>
    <row r="14" spans="1:55" ht="21" customHeight="1">
      <c r="A14" s="16" t="str">
        <f>+Rentabilitätsplan!A14</f>
        <v>Personalaufwand incl. Sozialabgaben (ca. 22%)</v>
      </c>
      <c r="B14" s="17"/>
      <c r="C14" s="17"/>
      <c r="D14" s="90">
        <f>+Rentabilitätsplan!D14</f>
        <v>0</v>
      </c>
      <c r="E14" s="90">
        <f>+Rentabilitätsplan!E14</f>
        <v>0</v>
      </c>
      <c r="F14" s="90">
        <f>+Rentabilitätsplan!F14</f>
        <v>0</v>
      </c>
      <c r="G14" s="90">
        <f>+Rentabilitätsplan!G14</f>
        <v>0</v>
      </c>
      <c r="H14" s="90">
        <f>+Rentabilitätsplan!H14</f>
        <v>0</v>
      </c>
      <c r="I14" s="90">
        <f>+Rentabilitätsplan!I14</f>
        <v>0</v>
      </c>
      <c r="J14" s="90">
        <f>+Rentabilitätsplan!J14</f>
        <v>0</v>
      </c>
      <c r="K14" s="90">
        <f>+Rentabilitätsplan!K14</f>
        <v>0</v>
      </c>
      <c r="L14" s="90">
        <f>+Rentabilitätsplan!L14</f>
        <v>0</v>
      </c>
      <c r="M14" s="90">
        <f>+Rentabilitätsplan!M14</f>
        <v>0</v>
      </c>
      <c r="N14" s="90">
        <f>+Rentabilitätsplan!N14</f>
        <v>0</v>
      </c>
      <c r="O14" s="90">
        <f>+Rentabilitätsplan!O14</f>
        <v>0</v>
      </c>
      <c r="P14" s="89">
        <f>SUM(D14:O14)</f>
        <v>0</v>
      </c>
      <c r="Q14" s="90">
        <f>+Rentabilitätsplan!Q14</f>
        <v>0</v>
      </c>
      <c r="R14" s="90">
        <f>+Rentabilitätsplan!R14</f>
        <v>0</v>
      </c>
      <c r="S14" s="90">
        <f>+Rentabilitätsplan!S14</f>
        <v>0</v>
      </c>
      <c r="T14" s="90">
        <f>+Rentabilitätsplan!T14</f>
        <v>0</v>
      </c>
      <c r="U14" s="90">
        <f>+Rentabilitätsplan!U14</f>
        <v>0</v>
      </c>
      <c r="V14" s="90">
        <f>+Rentabilitätsplan!V14</f>
        <v>0</v>
      </c>
      <c r="W14" s="90">
        <f>+Rentabilitätsplan!W14</f>
        <v>0</v>
      </c>
      <c r="X14" s="90">
        <f>+Rentabilitätsplan!X14</f>
        <v>0</v>
      </c>
      <c r="Y14" s="90">
        <f>+Rentabilitätsplan!Y14</f>
        <v>0</v>
      </c>
      <c r="Z14" s="90">
        <f>+Rentabilitätsplan!Z14</f>
        <v>0</v>
      </c>
      <c r="AA14" s="90">
        <f>+Rentabilitätsplan!AA14</f>
        <v>0</v>
      </c>
      <c r="AB14" s="90">
        <f>+Rentabilitätsplan!AB14</f>
        <v>0</v>
      </c>
      <c r="AC14" s="89">
        <f>SUM(Q14:AB14)</f>
        <v>0</v>
      </c>
      <c r="AD14" s="90">
        <f>+Rentabilitätsplan!AD14</f>
        <v>0</v>
      </c>
      <c r="AE14" s="90">
        <f>+Rentabilitätsplan!AE14</f>
        <v>0</v>
      </c>
      <c r="AF14" s="90">
        <f>+Rentabilitätsplan!AF14</f>
        <v>0</v>
      </c>
      <c r="AG14" s="90">
        <f>+Rentabilitätsplan!AG14</f>
        <v>0</v>
      </c>
      <c r="AH14" s="90">
        <f>+Rentabilitätsplan!AH14</f>
        <v>0</v>
      </c>
      <c r="AI14" s="90">
        <f>+Rentabilitätsplan!AI14</f>
        <v>0</v>
      </c>
      <c r="AJ14" s="90">
        <f>+Rentabilitätsplan!AJ14</f>
        <v>0</v>
      </c>
      <c r="AK14" s="90">
        <f>+Rentabilitätsplan!AK14</f>
        <v>0</v>
      </c>
      <c r="AL14" s="90">
        <f>+Rentabilitätsplan!AL14</f>
        <v>0</v>
      </c>
      <c r="AM14" s="90">
        <f>+Rentabilitätsplan!AM14</f>
        <v>0</v>
      </c>
      <c r="AN14" s="90">
        <f>+Rentabilitätsplan!AN14</f>
        <v>0</v>
      </c>
      <c r="AO14" s="90">
        <f>+Rentabilitätsplan!AO14</f>
        <v>0</v>
      </c>
      <c r="AP14" s="89">
        <f>SUM(AD14:AO14)</f>
        <v>0</v>
      </c>
      <c r="AQ14" s="90">
        <f>+Rentabilitätsplan!AQ14</f>
        <v>0</v>
      </c>
      <c r="AR14" s="90">
        <f>+Rentabilitätsplan!AR14</f>
        <v>0</v>
      </c>
      <c r="AS14" s="90">
        <f>+Rentabilitätsplan!AS14</f>
        <v>0</v>
      </c>
      <c r="AT14" s="90">
        <f>+Rentabilitätsplan!AT14</f>
        <v>0</v>
      </c>
      <c r="AU14" s="90">
        <f>+Rentabilitätsplan!AU14</f>
        <v>0</v>
      </c>
      <c r="AV14" s="90">
        <f>+Rentabilitätsplan!AV14</f>
        <v>0</v>
      </c>
      <c r="AW14" s="90">
        <f>+Rentabilitätsplan!AW14</f>
        <v>0</v>
      </c>
      <c r="AX14" s="90">
        <f>+Rentabilitätsplan!AX14</f>
        <v>0</v>
      </c>
      <c r="AY14" s="90">
        <f>+Rentabilitätsplan!AY14</f>
        <v>0</v>
      </c>
      <c r="AZ14" s="90">
        <f>+Rentabilitätsplan!AZ14</f>
        <v>0</v>
      </c>
      <c r="BA14" s="90">
        <f>+Rentabilitätsplan!BA14</f>
        <v>0</v>
      </c>
      <c r="BB14" s="90">
        <f>+Rentabilitätsplan!BB14</f>
        <v>0</v>
      </c>
      <c r="BC14" s="89">
        <f>SUM(AQ14:BB14)</f>
        <v>0</v>
      </c>
    </row>
    <row r="15" spans="1:55">
      <c r="A15" s="16" t="str">
        <f>+Rentabilitätsplan!A16</f>
        <v>Sonstige betriebliche Aufwendungen</v>
      </c>
      <c r="B15" s="17"/>
      <c r="C15" s="17"/>
      <c r="D15" s="90"/>
      <c r="E15" s="90"/>
      <c r="F15" s="90"/>
      <c r="G15" s="90"/>
      <c r="H15" s="90"/>
      <c r="I15" s="90"/>
      <c r="J15" s="90"/>
      <c r="K15" s="90"/>
      <c r="L15" s="90"/>
      <c r="M15" s="90"/>
      <c r="N15" s="90"/>
      <c r="O15" s="90"/>
      <c r="P15" s="89"/>
      <c r="Q15" s="90"/>
      <c r="R15" s="90"/>
      <c r="S15" s="90"/>
      <c r="T15" s="90"/>
      <c r="U15" s="90"/>
      <c r="V15" s="90"/>
      <c r="W15" s="90"/>
      <c r="X15" s="90"/>
      <c r="Y15" s="90"/>
      <c r="Z15" s="90"/>
      <c r="AA15" s="90"/>
      <c r="AB15" s="90"/>
      <c r="AC15" s="89"/>
      <c r="AD15" s="15"/>
      <c r="AE15" s="15"/>
      <c r="AF15" s="15"/>
      <c r="AG15" s="15"/>
      <c r="AH15" s="15"/>
      <c r="AI15" s="15"/>
      <c r="AJ15" s="15"/>
      <c r="AK15" s="15"/>
      <c r="AL15" s="15"/>
      <c r="AM15" s="15"/>
      <c r="AN15" s="15"/>
      <c r="AO15" s="15"/>
      <c r="AP15" s="89"/>
      <c r="AQ15" s="15"/>
      <c r="AR15" s="15"/>
      <c r="AS15" s="15"/>
      <c r="AT15" s="15"/>
      <c r="AU15" s="15"/>
      <c r="AV15" s="15"/>
      <c r="AW15" s="15"/>
      <c r="AX15" s="15"/>
      <c r="AY15" s="15"/>
      <c r="AZ15" s="15"/>
      <c r="BA15" s="15"/>
      <c r="BB15" s="15"/>
      <c r="BC15" s="89"/>
    </row>
    <row r="16" spans="1:55">
      <c r="A16" s="16"/>
      <c r="B16" s="16" t="str">
        <f>+Rentabilitätsplan!B17</f>
        <v>Raumkosten (Miete, Nebenkosten, Reinigung etc.)</v>
      </c>
      <c r="C16" s="17"/>
      <c r="D16" s="90"/>
      <c r="E16" s="90"/>
      <c r="F16" s="90"/>
      <c r="G16" s="90"/>
      <c r="H16" s="90"/>
      <c r="I16" s="90"/>
      <c r="J16" s="90"/>
      <c r="K16" s="90"/>
      <c r="L16" s="90"/>
      <c r="M16" s="90"/>
      <c r="N16" s="90"/>
      <c r="O16" s="90"/>
      <c r="P16" s="89"/>
      <c r="Q16" s="90"/>
      <c r="R16" s="90"/>
      <c r="S16" s="90"/>
      <c r="T16" s="90"/>
      <c r="U16" s="90"/>
      <c r="V16" s="90"/>
      <c r="W16" s="90"/>
      <c r="X16" s="90"/>
      <c r="Y16" s="90"/>
      <c r="Z16" s="90"/>
      <c r="AA16" s="90"/>
      <c r="AB16" s="90"/>
      <c r="AC16" s="89"/>
      <c r="AD16" s="15"/>
      <c r="AE16" s="15"/>
      <c r="AF16" s="15"/>
      <c r="AG16" s="15"/>
      <c r="AH16" s="15"/>
      <c r="AI16" s="15"/>
      <c r="AJ16" s="15"/>
      <c r="AK16" s="15"/>
      <c r="AL16" s="15"/>
      <c r="AM16" s="15"/>
      <c r="AN16" s="15"/>
      <c r="AO16" s="15"/>
      <c r="AP16" s="89"/>
      <c r="AQ16" s="15"/>
      <c r="AR16" s="15"/>
      <c r="AS16" s="15"/>
      <c r="AT16" s="15"/>
      <c r="AU16" s="15"/>
      <c r="AV16" s="15"/>
      <c r="AW16" s="15"/>
      <c r="AX16" s="15"/>
      <c r="AY16" s="15"/>
      <c r="AZ16" s="15"/>
      <c r="BA16" s="15"/>
      <c r="BB16" s="15"/>
      <c r="BC16" s="89"/>
    </row>
    <row r="17" spans="1:55">
      <c r="A17" s="16"/>
      <c r="B17" s="17"/>
      <c r="C17" s="16" t="str">
        <f>+Rentabilitätsplan!C18</f>
        <v>Miete und Nebenkosten</v>
      </c>
      <c r="D17" s="90">
        <f>+Rentabilitätsplan!D18*(1+VSteins)</f>
        <v>0</v>
      </c>
      <c r="E17" s="90">
        <f>+Rentabilitätsplan!E18*(1+VSteins)</f>
        <v>0</v>
      </c>
      <c r="F17" s="90">
        <f>+Rentabilitätsplan!F18*(1+VSteins)</f>
        <v>0</v>
      </c>
      <c r="G17" s="90">
        <f>+Rentabilitätsplan!G18*(1+VSteins)</f>
        <v>0</v>
      </c>
      <c r="H17" s="90">
        <f>+Rentabilitätsplan!H18*(1+VSteins)</f>
        <v>0</v>
      </c>
      <c r="I17" s="90">
        <f>+Rentabilitätsplan!I18*(1+VSteins)</f>
        <v>0</v>
      </c>
      <c r="J17" s="90">
        <f>+Rentabilitätsplan!J18*(1+VSteins)</f>
        <v>0</v>
      </c>
      <c r="K17" s="90">
        <f>+Rentabilitätsplan!K18*(1+VSteins)</f>
        <v>0</v>
      </c>
      <c r="L17" s="90">
        <f>+Rentabilitätsplan!L18*(1+VSteins)</f>
        <v>0</v>
      </c>
      <c r="M17" s="90">
        <f>+Rentabilitätsplan!M18*(1+VSteins)</f>
        <v>0</v>
      </c>
      <c r="N17" s="90">
        <f>+Rentabilitätsplan!N18*(1+VSteins)</f>
        <v>0</v>
      </c>
      <c r="O17" s="90">
        <f>+Rentabilitätsplan!O18*(1+VSteins)</f>
        <v>0</v>
      </c>
      <c r="P17" s="89">
        <f>SUM(D17:O17)</f>
        <v>0</v>
      </c>
      <c r="Q17" s="90">
        <f>+Rentabilitätsplan!Q18*(1+VSt)</f>
        <v>0</v>
      </c>
      <c r="R17" s="90">
        <f>+Rentabilitätsplan!R18*(1+VSt)</f>
        <v>0</v>
      </c>
      <c r="S17" s="90">
        <f>+Rentabilitätsplan!S18*(1+VSt)</f>
        <v>0</v>
      </c>
      <c r="T17" s="90">
        <f>+Rentabilitätsplan!T18*(1+VSt)</f>
        <v>0</v>
      </c>
      <c r="U17" s="90">
        <f>+Rentabilitätsplan!U18*(1+VSt)</f>
        <v>0</v>
      </c>
      <c r="V17" s="90">
        <f>+Rentabilitätsplan!V18*(1+VSt)</f>
        <v>0</v>
      </c>
      <c r="W17" s="90">
        <f>+Rentabilitätsplan!W18*(1+VSt)</f>
        <v>0</v>
      </c>
      <c r="X17" s="90">
        <f>+Rentabilitätsplan!X18*(1+VSt)</f>
        <v>0</v>
      </c>
      <c r="Y17" s="90">
        <f>+Rentabilitätsplan!Y18*(1+VSt)</f>
        <v>0</v>
      </c>
      <c r="Z17" s="90">
        <f>+Rentabilitätsplan!Z18*(1+VSt)</f>
        <v>0</v>
      </c>
      <c r="AA17" s="90">
        <f>+Rentabilitätsplan!AA18*(1+VSt)</f>
        <v>0</v>
      </c>
      <c r="AB17" s="90">
        <f>+Rentabilitätsplan!AB18*(1+VSt)</f>
        <v>0</v>
      </c>
      <c r="AC17" s="89">
        <f>SUM(Q17:AB17)</f>
        <v>0</v>
      </c>
      <c r="AD17" s="90">
        <f>+Rentabilitätsplan!AD18*(1+VSt)</f>
        <v>0</v>
      </c>
      <c r="AE17" s="90">
        <f>+Rentabilitätsplan!AE18*(1+VSt)</f>
        <v>0</v>
      </c>
      <c r="AF17" s="90">
        <f>+Rentabilitätsplan!AF18*(1+VSt)</f>
        <v>0</v>
      </c>
      <c r="AG17" s="90">
        <f>+Rentabilitätsplan!AG18*(1+VSt)</f>
        <v>0</v>
      </c>
      <c r="AH17" s="90">
        <f>+Rentabilitätsplan!AH18*(1+VSt)</f>
        <v>0</v>
      </c>
      <c r="AI17" s="90">
        <f>+Rentabilitätsplan!AI18*(1+VSt)</f>
        <v>0</v>
      </c>
      <c r="AJ17" s="90">
        <f>+Rentabilitätsplan!AJ18*(1+VSt)</f>
        <v>0</v>
      </c>
      <c r="AK17" s="90">
        <f>+Rentabilitätsplan!AK18*(1+VSt)</f>
        <v>0</v>
      </c>
      <c r="AL17" s="90">
        <f>+Rentabilitätsplan!AL18*(1+VSt)</f>
        <v>0</v>
      </c>
      <c r="AM17" s="90">
        <f>+Rentabilitätsplan!AM18*(1+VSt)</f>
        <v>0</v>
      </c>
      <c r="AN17" s="90">
        <f>+Rentabilitätsplan!AN18*(1+VSt)</f>
        <v>0</v>
      </c>
      <c r="AO17" s="90">
        <f>+Rentabilitätsplan!AO18*(1+VSt)</f>
        <v>0</v>
      </c>
      <c r="AP17" s="89">
        <f>SUM(AD17:AO17)</f>
        <v>0</v>
      </c>
      <c r="AQ17" s="90">
        <f>+Rentabilitätsplan!AQ18*(1+VSt)</f>
        <v>0</v>
      </c>
      <c r="AR17" s="90">
        <f>+Rentabilitätsplan!AR18*(1+VSt)</f>
        <v>0</v>
      </c>
      <c r="AS17" s="90">
        <f>+Rentabilitätsplan!AS18*(1+VSt)</f>
        <v>0</v>
      </c>
      <c r="AT17" s="90">
        <f>+Rentabilitätsplan!AT18*(1+VSt)</f>
        <v>0</v>
      </c>
      <c r="AU17" s="90">
        <f>+Rentabilitätsplan!AU18*(1+VSt)</f>
        <v>0</v>
      </c>
      <c r="AV17" s="90">
        <f>+Rentabilitätsplan!AV18*(1+VSt)</f>
        <v>0</v>
      </c>
      <c r="AW17" s="90">
        <f>+Rentabilitätsplan!AW18*(1+VSt)</f>
        <v>0</v>
      </c>
      <c r="AX17" s="90">
        <f>+Rentabilitätsplan!AX18*(1+VSt)</f>
        <v>0</v>
      </c>
      <c r="AY17" s="90">
        <f>+Rentabilitätsplan!AY18*(1+VSt)</f>
        <v>0</v>
      </c>
      <c r="AZ17" s="90">
        <f>+Rentabilitätsplan!AZ18*(1+VSt)</f>
        <v>0</v>
      </c>
      <c r="BA17" s="90">
        <f>+Rentabilitätsplan!BA18*(1+VSt)</f>
        <v>0</v>
      </c>
      <c r="BB17" s="90">
        <f>+Rentabilitätsplan!BB18*(1+VSt)</f>
        <v>0</v>
      </c>
      <c r="BC17" s="89">
        <f>SUM(AQ17:BB17)</f>
        <v>0</v>
      </c>
    </row>
    <row r="18" spans="1:55">
      <c r="A18" s="16"/>
      <c r="B18" s="17"/>
      <c r="C18" s="16" t="str">
        <f>+Rentabilitätsplan!C19</f>
        <v>Instandhaltung</v>
      </c>
      <c r="D18" s="90">
        <f>+Rentabilitätsplan!D19*(1+VSteins)</f>
        <v>0</v>
      </c>
      <c r="E18" s="90">
        <f>+Rentabilitätsplan!E19*(1+VSteins)</f>
        <v>0</v>
      </c>
      <c r="F18" s="90">
        <f>+Rentabilitätsplan!F19*(1+VSteins)</f>
        <v>0</v>
      </c>
      <c r="G18" s="90">
        <f>+Rentabilitätsplan!G19*(1+VSteins)</f>
        <v>0</v>
      </c>
      <c r="H18" s="90">
        <f>+Rentabilitätsplan!H19*(1+VSteins)</f>
        <v>0</v>
      </c>
      <c r="I18" s="90">
        <f>+Rentabilitätsplan!I19*(1+VSteins)</f>
        <v>0</v>
      </c>
      <c r="J18" s="90">
        <f>+Rentabilitätsplan!J19*(1+VSteins)</f>
        <v>0</v>
      </c>
      <c r="K18" s="90">
        <f>+Rentabilitätsplan!K19*(1+VSteins)</f>
        <v>0</v>
      </c>
      <c r="L18" s="90">
        <f>+Rentabilitätsplan!L19*(1+VSteins)</f>
        <v>0</v>
      </c>
      <c r="M18" s="90">
        <f>+Rentabilitätsplan!M19*(1+VSteins)</f>
        <v>0</v>
      </c>
      <c r="N18" s="90">
        <f>+Rentabilitätsplan!N19*(1+VSteins)</f>
        <v>0</v>
      </c>
      <c r="O18" s="90">
        <f>+Rentabilitätsplan!O19*(1+VSteins)</f>
        <v>0</v>
      </c>
      <c r="P18" s="89">
        <f>SUM(D18:O18)</f>
        <v>0</v>
      </c>
      <c r="Q18" s="90">
        <f>+Rentabilitätsplan!Q19*(1+VSt)</f>
        <v>0</v>
      </c>
      <c r="R18" s="90">
        <f>+Rentabilitätsplan!R19*(1+VSt)</f>
        <v>0</v>
      </c>
      <c r="S18" s="90">
        <f>+Rentabilitätsplan!S19*(1+VSt)</f>
        <v>0</v>
      </c>
      <c r="T18" s="90">
        <f>+Rentabilitätsplan!T19*(1+VSt)</f>
        <v>0</v>
      </c>
      <c r="U18" s="90">
        <f>+Rentabilitätsplan!U19*(1+VSt)</f>
        <v>0</v>
      </c>
      <c r="V18" s="90">
        <f>+Rentabilitätsplan!V19*(1+VSt)</f>
        <v>0</v>
      </c>
      <c r="W18" s="90">
        <f>+Rentabilitätsplan!W19*(1+VSt)</f>
        <v>0</v>
      </c>
      <c r="X18" s="90">
        <f>+Rentabilitätsplan!X19*(1+VSt)</f>
        <v>0</v>
      </c>
      <c r="Y18" s="90">
        <f>+Rentabilitätsplan!Y19*(1+VSt)</f>
        <v>0</v>
      </c>
      <c r="Z18" s="90">
        <f>+Rentabilitätsplan!Z19*(1+VSt)</f>
        <v>0</v>
      </c>
      <c r="AA18" s="90">
        <f>+Rentabilitätsplan!AA19*(1+VSt)</f>
        <v>0</v>
      </c>
      <c r="AB18" s="90">
        <f>+Rentabilitätsplan!AB19*(1+VSt)</f>
        <v>0</v>
      </c>
      <c r="AC18" s="89">
        <f>SUM(Q18:AB18)</f>
        <v>0</v>
      </c>
      <c r="AD18" s="90">
        <f>+Rentabilitätsplan!AD19*(1+VSt)</f>
        <v>0</v>
      </c>
      <c r="AE18" s="90">
        <f>+Rentabilitätsplan!AE19*(1+VSt)</f>
        <v>0</v>
      </c>
      <c r="AF18" s="90">
        <f>+Rentabilitätsplan!AF19*(1+VSt)</f>
        <v>0</v>
      </c>
      <c r="AG18" s="90">
        <f>+Rentabilitätsplan!AG19*(1+VSt)</f>
        <v>0</v>
      </c>
      <c r="AH18" s="90">
        <f>+Rentabilitätsplan!AH19*(1+VSt)</f>
        <v>0</v>
      </c>
      <c r="AI18" s="90">
        <f>+Rentabilitätsplan!AI19*(1+VSt)</f>
        <v>0</v>
      </c>
      <c r="AJ18" s="90">
        <f>+Rentabilitätsplan!AJ19*(1+VSt)</f>
        <v>0</v>
      </c>
      <c r="AK18" s="90">
        <f>+Rentabilitätsplan!AK19*(1+VSt)</f>
        <v>0</v>
      </c>
      <c r="AL18" s="90">
        <f>+Rentabilitätsplan!AL19*(1+VSt)</f>
        <v>0</v>
      </c>
      <c r="AM18" s="90">
        <f>+Rentabilitätsplan!AM19*(1+VSt)</f>
        <v>0</v>
      </c>
      <c r="AN18" s="90">
        <f>+Rentabilitätsplan!AN19*(1+VSt)</f>
        <v>0</v>
      </c>
      <c r="AO18" s="90">
        <f>+Rentabilitätsplan!AO19*(1+VSt)</f>
        <v>0</v>
      </c>
      <c r="AP18" s="89">
        <f>SUM(AD18:AO18)</f>
        <v>0</v>
      </c>
      <c r="AQ18" s="90">
        <f>+Rentabilitätsplan!AQ19*(1+VSt)</f>
        <v>0</v>
      </c>
      <c r="AR18" s="90">
        <f>+Rentabilitätsplan!AR19*(1+VSt)</f>
        <v>0</v>
      </c>
      <c r="AS18" s="90">
        <f>+Rentabilitätsplan!AS19*(1+VSt)</f>
        <v>0</v>
      </c>
      <c r="AT18" s="90">
        <f>+Rentabilitätsplan!AT19*(1+VSt)</f>
        <v>0</v>
      </c>
      <c r="AU18" s="90">
        <f>+Rentabilitätsplan!AU19*(1+VSt)</f>
        <v>0</v>
      </c>
      <c r="AV18" s="90">
        <f>+Rentabilitätsplan!AV19*(1+VSt)</f>
        <v>0</v>
      </c>
      <c r="AW18" s="90">
        <f>+Rentabilitätsplan!AW19*(1+VSt)</f>
        <v>0</v>
      </c>
      <c r="AX18" s="90">
        <f>+Rentabilitätsplan!AX19*(1+VSt)</f>
        <v>0</v>
      </c>
      <c r="AY18" s="90">
        <f>+Rentabilitätsplan!AY19*(1+VSt)</f>
        <v>0</v>
      </c>
      <c r="AZ18" s="90">
        <f>+Rentabilitätsplan!AZ19*(1+VSt)</f>
        <v>0</v>
      </c>
      <c r="BA18" s="90">
        <f>+Rentabilitätsplan!BA19*(1+VSt)</f>
        <v>0</v>
      </c>
      <c r="BB18" s="90">
        <f>+Rentabilitätsplan!BB19*(1+VSt)</f>
        <v>0</v>
      </c>
      <c r="BC18" s="89">
        <f>SUM(AQ18:BB18)</f>
        <v>0</v>
      </c>
    </row>
    <row r="19" spans="1:55">
      <c r="A19" s="16"/>
      <c r="B19" s="16" t="str">
        <f>+Rentabilitätsplan!B20</f>
        <v>Telefon, Fax</v>
      </c>
      <c r="C19" s="17"/>
      <c r="D19" s="90">
        <f>+Rentabilitätsplan!D20*(1+VSteins)</f>
        <v>0</v>
      </c>
      <c r="E19" s="90">
        <f>+Rentabilitätsplan!E20*(1+VSteins)</f>
        <v>0</v>
      </c>
      <c r="F19" s="90">
        <f>+Rentabilitätsplan!F20*(1+VSteins)</f>
        <v>0</v>
      </c>
      <c r="G19" s="90">
        <f>+Rentabilitätsplan!G20*(1+VSteins)</f>
        <v>0</v>
      </c>
      <c r="H19" s="90">
        <f>+Rentabilitätsplan!H20*(1+VSteins)</f>
        <v>0</v>
      </c>
      <c r="I19" s="90">
        <f>+Rentabilitätsplan!I20*(1+VSteins)</f>
        <v>0</v>
      </c>
      <c r="J19" s="90">
        <f>+Rentabilitätsplan!J20*(1+VSteins)</f>
        <v>0</v>
      </c>
      <c r="K19" s="90">
        <f>+Rentabilitätsplan!K20*(1+VSteins)</f>
        <v>0</v>
      </c>
      <c r="L19" s="90">
        <f>+Rentabilitätsplan!L20*(1+VSteins)</f>
        <v>0</v>
      </c>
      <c r="M19" s="90">
        <f>+Rentabilitätsplan!M20*(1+VSteins)</f>
        <v>0</v>
      </c>
      <c r="N19" s="90">
        <f>+Rentabilitätsplan!N20*(1+VSteins)</f>
        <v>0</v>
      </c>
      <c r="O19" s="90">
        <f>+Rentabilitätsplan!O20*(1+VSteins)</f>
        <v>0</v>
      </c>
      <c r="P19" s="89">
        <f>SUM(D19:O19)</f>
        <v>0</v>
      </c>
      <c r="Q19" s="90">
        <f>+Rentabilitätsplan!Q20*(1+VSt)</f>
        <v>0</v>
      </c>
      <c r="R19" s="90">
        <f>+Rentabilitätsplan!R20*(1+VSt)</f>
        <v>0</v>
      </c>
      <c r="S19" s="90">
        <f>+Rentabilitätsplan!S20*(1+VSt)</f>
        <v>0</v>
      </c>
      <c r="T19" s="90">
        <f>+Rentabilitätsplan!T20*(1+VSt)</f>
        <v>0</v>
      </c>
      <c r="U19" s="90">
        <f>+Rentabilitätsplan!U20*(1+VSt)</f>
        <v>0</v>
      </c>
      <c r="V19" s="90">
        <f>+Rentabilitätsplan!V20*(1+VSt)</f>
        <v>0</v>
      </c>
      <c r="W19" s="90">
        <f>+Rentabilitätsplan!W20*(1+VSt)</f>
        <v>0</v>
      </c>
      <c r="X19" s="90">
        <f>+Rentabilitätsplan!X20*(1+VSt)</f>
        <v>0</v>
      </c>
      <c r="Y19" s="90">
        <f>+Rentabilitätsplan!Y20*(1+VSt)</f>
        <v>0</v>
      </c>
      <c r="Z19" s="90">
        <f>+Rentabilitätsplan!Z20*(1+VSt)</f>
        <v>0</v>
      </c>
      <c r="AA19" s="90">
        <f>+Rentabilitätsplan!AA20*(1+VSt)</f>
        <v>0</v>
      </c>
      <c r="AB19" s="90">
        <f>+Rentabilitätsplan!AB20*(1+VSt)</f>
        <v>0</v>
      </c>
      <c r="AC19" s="89">
        <f>SUM(Q19:AB19)</f>
        <v>0</v>
      </c>
      <c r="AD19" s="90">
        <f>+Rentabilitätsplan!AD20*(1+VSt)</f>
        <v>0</v>
      </c>
      <c r="AE19" s="90">
        <f>+Rentabilitätsplan!AE20*(1+VSt)</f>
        <v>0</v>
      </c>
      <c r="AF19" s="90">
        <f>+Rentabilitätsplan!AF20*(1+VSt)</f>
        <v>0</v>
      </c>
      <c r="AG19" s="90">
        <f>+Rentabilitätsplan!AG20*(1+VSt)</f>
        <v>0</v>
      </c>
      <c r="AH19" s="90">
        <f>+Rentabilitätsplan!AH20*(1+VSt)</f>
        <v>0</v>
      </c>
      <c r="AI19" s="90">
        <f>+Rentabilitätsplan!AI20*(1+VSt)</f>
        <v>0</v>
      </c>
      <c r="AJ19" s="90">
        <f>+Rentabilitätsplan!AJ20*(1+VSt)</f>
        <v>0</v>
      </c>
      <c r="AK19" s="90">
        <f>+Rentabilitätsplan!AK20*(1+VSt)</f>
        <v>0</v>
      </c>
      <c r="AL19" s="90">
        <f>+Rentabilitätsplan!AL20*(1+VSt)</f>
        <v>0</v>
      </c>
      <c r="AM19" s="90">
        <f>+Rentabilitätsplan!AM20*(1+VSt)</f>
        <v>0</v>
      </c>
      <c r="AN19" s="90">
        <f>+Rentabilitätsplan!AN20*(1+VSt)</f>
        <v>0</v>
      </c>
      <c r="AO19" s="90">
        <f>+Rentabilitätsplan!AO20*(1+VSt)</f>
        <v>0</v>
      </c>
      <c r="AP19" s="89">
        <f>SUM(AD19:AO19)</f>
        <v>0</v>
      </c>
      <c r="AQ19" s="90">
        <f>+Rentabilitätsplan!AQ20*(1+VSt)</f>
        <v>0</v>
      </c>
      <c r="AR19" s="90">
        <f>+Rentabilitätsplan!AR20*(1+VSt)</f>
        <v>0</v>
      </c>
      <c r="AS19" s="90">
        <f>+Rentabilitätsplan!AS20*(1+VSt)</f>
        <v>0</v>
      </c>
      <c r="AT19" s="90">
        <f>+Rentabilitätsplan!AT20*(1+VSt)</f>
        <v>0</v>
      </c>
      <c r="AU19" s="90">
        <f>+Rentabilitätsplan!AU20*(1+VSt)</f>
        <v>0</v>
      </c>
      <c r="AV19" s="90">
        <f>+Rentabilitätsplan!AV20*(1+VSt)</f>
        <v>0</v>
      </c>
      <c r="AW19" s="90">
        <f>+Rentabilitätsplan!AW20*(1+VSt)</f>
        <v>0</v>
      </c>
      <c r="AX19" s="90">
        <f>+Rentabilitätsplan!AX20*(1+VSt)</f>
        <v>0</v>
      </c>
      <c r="AY19" s="90">
        <f>+Rentabilitätsplan!AY20*(1+VSt)</f>
        <v>0</v>
      </c>
      <c r="AZ19" s="90">
        <f>+Rentabilitätsplan!AZ20*(1+VSt)</f>
        <v>0</v>
      </c>
      <c r="BA19" s="90">
        <f>+Rentabilitätsplan!BA20*(1+VSt)</f>
        <v>0</v>
      </c>
      <c r="BB19" s="90">
        <f>+Rentabilitätsplan!BB20*(1+VSt)</f>
        <v>0</v>
      </c>
      <c r="BC19" s="89">
        <f>SUM(AQ19:BB19)</f>
        <v>0</v>
      </c>
    </row>
    <row r="20" spans="1:55">
      <c r="A20" s="16"/>
      <c r="B20" s="16" t="str">
        <f>+Rentabilitätsplan!B21</f>
        <v>Kfz-Kosten</v>
      </c>
      <c r="C20" s="17"/>
      <c r="D20" s="90"/>
      <c r="E20" s="90"/>
      <c r="F20" s="90"/>
      <c r="G20" s="90"/>
      <c r="H20" s="90"/>
      <c r="I20" s="90"/>
      <c r="J20" s="90"/>
      <c r="K20" s="90"/>
      <c r="L20" s="90"/>
      <c r="M20" s="90"/>
      <c r="N20" s="90"/>
      <c r="O20" s="90"/>
      <c r="P20" s="89"/>
      <c r="Q20" s="90"/>
      <c r="R20" s="90"/>
      <c r="S20" s="90"/>
      <c r="T20" s="90"/>
      <c r="U20" s="90"/>
      <c r="V20" s="90"/>
      <c r="W20" s="90"/>
      <c r="X20" s="90"/>
      <c r="Y20" s="90"/>
      <c r="Z20" s="90"/>
      <c r="AA20" s="90"/>
      <c r="AB20" s="90"/>
      <c r="AC20" s="89"/>
      <c r="AD20" s="90"/>
      <c r="AE20" s="90"/>
      <c r="AF20" s="90"/>
      <c r="AG20" s="90"/>
      <c r="AH20" s="90"/>
      <c r="AI20" s="90"/>
      <c r="AJ20" s="90"/>
      <c r="AK20" s="90"/>
      <c r="AL20" s="90"/>
      <c r="AM20" s="90"/>
      <c r="AN20" s="90"/>
      <c r="AO20" s="90"/>
      <c r="AP20" s="89"/>
      <c r="AQ20" s="90"/>
      <c r="AR20" s="90"/>
      <c r="AS20" s="90"/>
      <c r="AT20" s="90"/>
      <c r="AU20" s="90"/>
      <c r="AV20" s="90"/>
      <c r="AW20" s="90"/>
      <c r="AX20" s="90"/>
      <c r="AY20" s="90"/>
      <c r="AZ20" s="90"/>
      <c r="BA20" s="90"/>
      <c r="BB20" s="90"/>
      <c r="BC20" s="89"/>
    </row>
    <row r="21" spans="1:55">
      <c r="A21" s="16"/>
      <c r="B21" s="17"/>
      <c r="C21" s="16" t="str">
        <f>+Rentabilitätsplan!C22</f>
        <v>Kfz-Versicherungen</v>
      </c>
      <c r="D21" s="90">
        <f>+Rentabilitätsplan!D22</f>
        <v>0</v>
      </c>
      <c r="E21" s="90">
        <f>+Rentabilitätsplan!E22</f>
        <v>0</v>
      </c>
      <c r="F21" s="90">
        <f>+Rentabilitätsplan!F22</f>
        <v>0</v>
      </c>
      <c r="G21" s="90">
        <f>+Rentabilitätsplan!G22</f>
        <v>0</v>
      </c>
      <c r="H21" s="90">
        <f>+Rentabilitätsplan!H22</f>
        <v>0</v>
      </c>
      <c r="I21" s="90">
        <f>+Rentabilitätsplan!I22</f>
        <v>0</v>
      </c>
      <c r="J21" s="90">
        <f>+Rentabilitätsplan!J22</f>
        <v>0</v>
      </c>
      <c r="K21" s="90">
        <f>+Rentabilitätsplan!K22</f>
        <v>0</v>
      </c>
      <c r="L21" s="90">
        <f>+Rentabilitätsplan!L22</f>
        <v>0</v>
      </c>
      <c r="M21" s="90">
        <f>+Rentabilitätsplan!M22</f>
        <v>0</v>
      </c>
      <c r="N21" s="90">
        <f>+Rentabilitätsplan!N22</f>
        <v>0</v>
      </c>
      <c r="O21" s="90">
        <f>+Rentabilitätsplan!O22</f>
        <v>0</v>
      </c>
      <c r="P21" s="89">
        <f t="shared" ref="P21:P26" si="7">SUM(D21:O21)</f>
        <v>0</v>
      </c>
      <c r="Q21" s="90">
        <f>+Rentabilitätsplan!Q22</f>
        <v>0</v>
      </c>
      <c r="R21" s="90">
        <f>+Rentabilitätsplan!R22</f>
        <v>0</v>
      </c>
      <c r="S21" s="90">
        <f>+Rentabilitätsplan!S22</f>
        <v>0</v>
      </c>
      <c r="T21" s="90">
        <f>+Rentabilitätsplan!T22</f>
        <v>0</v>
      </c>
      <c r="U21" s="90">
        <f>+Rentabilitätsplan!U22</f>
        <v>0</v>
      </c>
      <c r="V21" s="90">
        <f>+Rentabilitätsplan!V22</f>
        <v>0</v>
      </c>
      <c r="W21" s="90">
        <f>+Rentabilitätsplan!W22</f>
        <v>0</v>
      </c>
      <c r="X21" s="90">
        <f>+Rentabilitätsplan!X22</f>
        <v>0</v>
      </c>
      <c r="Y21" s="90">
        <f>+Rentabilitätsplan!Y22</f>
        <v>0</v>
      </c>
      <c r="Z21" s="90">
        <f>+Rentabilitätsplan!Z22</f>
        <v>0</v>
      </c>
      <c r="AA21" s="90">
        <f>+Rentabilitätsplan!AA22</f>
        <v>0</v>
      </c>
      <c r="AB21" s="90">
        <f>+Rentabilitätsplan!AB22</f>
        <v>0</v>
      </c>
      <c r="AC21" s="89">
        <f t="shared" ref="AC21:AC44" si="8">SUM(Q21:AB21)</f>
        <v>0</v>
      </c>
      <c r="AD21" s="90">
        <f>+Rentabilitätsplan!AD22</f>
        <v>0</v>
      </c>
      <c r="AE21" s="90">
        <f>+Rentabilitätsplan!AE22</f>
        <v>0</v>
      </c>
      <c r="AF21" s="90">
        <f>+Rentabilitätsplan!AF22</f>
        <v>0</v>
      </c>
      <c r="AG21" s="90">
        <f>+Rentabilitätsplan!AG22</f>
        <v>0</v>
      </c>
      <c r="AH21" s="90">
        <f>+Rentabilitätsplan!AH22</f>
        <v>0</v>
      </c>
      <c r="AI21" s="90">
        <f>+Rentabilitätsplan!AI22</f>
        <v>0</v>
      </c>
      <c r="AJ21" s="90">
        <f>+Rentabilitätsplan!AJ22</f>
        <v>0</v>
      </c>
      <c r="AK21" s="90">
        <f>+Rentabilitätsplan!AK22</f>
        <v>0</v>
      </c>
      <c r="AL21" s="90">
        <f>+Rentabilitätsplan!AL22</f>
        <v>0</v>
      </c>
      <c r="AM21" s="90">
        <f>+Rentabilitätsplan!AM22</f>
        <v>0</v>
      </c>
      <c r="AN21" s="90">
        <f>+Rentabilitätsplan!AN22</f>
        <v>0</v>
      </c>
      <c r="AO21" s="90">
        <f>+Rentabilitätsplan!AO22</f>
        <v>0</v>
      </c>
      <c r="AP21" s="89">
        <f t="shared" ref="AP21:AP44" si="9">SUM(AD21:AO21)</f>
        <v>0</v>
      </c>
      <c r="AQ21" s="90">
        <f>+Rentabilitätsplan!AQ22</f>
        <v>0</v>
      </c>
      <c r="AR21" s="90">
        <f>+Rentabilitätsplan!AR22</f>
        <v>0</v>
      </c>
      <c r="AS21" s="90">
        <f>+Rentabilitätsplan!AS22</f>
        <v>0</v>
      </c>
      <c r="AT21" s="90">
        <f>+Rentabilitätsplan!AT22</f>
        <v>0</v>
      </c>
      <c r="AU21" s="90">
        <f>+Rentabilitätsplan!AU22</f>
        <v>0</v>
      </c>
      <c r="AV21" s="90">
        <f>+Rentabilitätsplan!AV22</f>
        <v>0</v>
      </c>
      <c r="AW21" s="90">
        <f>+Rentabilitätsplan!AW22</f>
        <v>0</v>
      </c>
      <c r="AX21" s="90">
        <f>+Rentabilitätsplan!AX22</f>
        <v>0</v>
      </c>
      <c r="AY21" s="90">
        <f>+Rentabilitätsplan!AY22</f>
        <v>0</v>
      </c>
      <c r="AZ21" s="90">
        <f>+Rentabilitätsplan!AZ22</f>
        <v>0</v>
      </c>
      <c r="BA21" s="90">
        <f>+Rentabilitätsplan!BA22</f>
        <v>0</v>
      </c>
      <c r="BB21" s="90">
        <f>+Rentabilitätsplan!BB22</f>
        <v>0</v>
      </c>
      <c r="BC21" s="89">
        <f t="shared" ref="BC21:BC44" si="10">SUM(AQ21:BB21)</f>
        <v>0</v>
      </c>
    </row>
    <row r="22" spans="1:55">
      <c r="A22" s="16"/>
      <c r="B22" s="17"/>
      <c r="C22" s="16" t="str">
        <f>+Rentabilitätsplan!C23</f>
        <v>Wartung und Reparatur</v>
      </c>
      <c r="D22" s="90">
        <f>+Rentabilitätsplan!D23*(1+VSteins)</f>
        <v>0</v>
      </c>
      <c r="E22" s="90">
        <f>+Rentabilitätsplan!E23*(1+VSteins)</f>
        <v>0</v>
      </c>
      <c r="F22" s="90">
        <f>+Rentabilitätsplan!F23*(1+VSteins)</f>
        <v>0</v>
      </c>
      <c r="G22" s="90">
        <f>+Rentabilitätsplan!G23*(1+VSteins)</f>
        <v>0</v>
      </c>
      <c r="H22" s="90">
        <f>+Rentabilitätsplan!H23*(1+VSteins)</f>
        <v>0</v>
      </c>
      <c r="I22" s="90">
        <f>+Rentabilitätsplan!I23*(1+VSteins)</f>
        <v>0</v>
      </c>
      <c r="J22" s="90">
        <f>+Rentabilitätsplan!J23*(1+VSteins)</f>
        <v>0</v>
      </c>
      <c r="K22" s="90">
        <f>+Rentabilitätsplan!K23*(1+VSteins)</f>
        <v>0</v>
      </c>
      <c r="L22" s="90">
        <f>+Rentabilitätsplan!L23*(1+VSteins)</f>
        <v>0</v>
      </c>
      <c r="M22" s="90">
        <f>+Rentabilitätsplan!M23*(1+VSteins)</f>
        <v>0</v>
      </c>
      <c r="N22" s="90">
        <f>+Rentabilitätsplan!N23*(1+VSteins)</f>
        <v>0</v>
      </c>
      <c r="O22" s="90">
        <f>+Rentabilitätsplan!O23*(1+VSteins)</f>
        <v>0</v>
      </c>
      <c r="P22" s="89">
        <f t="shared" si="7"/>
        <v>0</v>
      </c>
      <c r="Q22" s="90">
        <f>+Rentabilitätsplan!Q23*(1+VSt)</f>
        <v>0</v>
      </c>
      <c r="R22" s="90">
        <f>+Rentabilitätsplan!R23*(1+VSt)</f>
        <v>0</v>
      </c>
      <c r="S22" s="90">
        <f>+Rentabilitätsplan!S23*(1+VSt)</f>
        <v>0</v>
      </c>
      <c r="T22" s="90">
        <f>+Rentabilitätsplan!T23*(1+VSt)</f>
        <v>0</v>
      </c>
      <c r="U22" s="90">
        <f>+Rentabilitätsplan!U23*(1+VSt)</f>
        <v>0</v>
      </c>
      <c r="V22" s="90">
        <f>+Rentabilitätsplan!V23*(1+VSt)</f>
        <v>0</v>
      </c>
      <c r="W22" s="90">
        <f>+Rentabilitätsplan!W23*(1+VSt)</f>
        <v>0</v>
      </c>
      <c r="X22" s="90">
        <f>+Rentabilitätsplan!X23*(1+VSt)</f>
        <v>0</v>
      </c>
      <c r="Y22" s="90">
        <f>+Rentabilitätsplan!Y23*(1+VSt)</f>
        <v>0</v>
      </c>
      <c r="Z22" s="90">
        <f>+Rentabilitätsplan!Z23*(1+VSt)</f>
        <v>0</v>
      </c>
      <c r="AA22" s="90">
        <f>+Rentabilitätsplan!AA23*(1+VSt)</f>
        <v>0</v>
      </c>
      <c r="AB22" s="90">
        <f>+Rentabilitätsplan!AB23*(1+VSt)</f>
        <v>0</v>
      </c>
      <c r="AC22" s="89">
        <f t="shared" si="8"/>
        <v>0</v>
      </c>
      <c r="AD22" s="90">
        <f>+Rentabilitätsplan!AD23*(1+VSt)</f>
        <v>0</v>
      </c>
      <c r="AE22" s="90">
        <f>+Rentabilitätsplan!AE23*(1+VSt)</f>
        <v>0</v>
      </c>
      <c r="AF22" s="90">
        <f>+Rentabilitätsplan!AF23*(1+VSt)</f>
        <v>0</v>
      </c>
      <c r="AG22" s="90">
        <f>+Rentabilitätsplan!AG23*(1+VSt)</f>
        <v>0</v>
      </c>
      <c r="AH22" s="90">
        <f>+Rentabilitätsplan!AH23*(1+VSt)</f>
        <v>0</v>
      </c>
      <c r="AI22" s="90">
        <f>+Rentabilitätsplan!AI23*(1+VSt)</f>
        <v>0</v>
      </c>
      <c r="AJ22" s="90">
        <f>+Rentabilitätsplan!AJ23*(1+VSt)</f>
        <v>0</v>
      </c>
      <c r="AK22" s="90">
        <f>+Rentabilitätsplan!AK23*(1+VSt)</f>
        <v>0</v>
      </c>
      <c r="AL22" s="90">
        <f>+Rentabilitätsplan!AL23*(1+VSt)</f>
        <v>0</v>
      </c>
      <c r="AM22" s="90">
        <f>+Rentabilitätsplan!AM23*(1+VSt)</f>
        <v>0</v>
      </c>
      <c r="AN22" s="90">
        <f>+Rentabilitätsplan!AN23*(1+VSt)</f>
        <v>0</v>
      </c>
      <c r="AO22" s="90">
        <f>+Rentabilitätsplan!AO23*(1+VSt)</f>
        <v>0</v>
      </c>
      <c r="AP22" s="89">
        <f t="shared" si="9"/>
        <v>0</v>
      </c>
      <c r="AQ22" s="90">
        <f>+Rentabilitätsplan!AQ23*(1+VSt)</f>
        <v>0</v>
      </c>
      <c r="AR22" s="90">
        <f>+Rentabilitätsplan!AR23*(1+VSt)</f>
        <v>0</v>
      </c>
      <c r="AS22" s="90">
        <f>+Rentabilitätsplan!AS23*(1+VSt)</f>
        <v>0</v>
      </c>
      <c r="AT22" s="90">
        <f>+Rentabilitätsplan!AT23*(1+VSt)</f>
        <v>0</v>
      </c>
      <c r="AU22" s="90">
        <f>+Rentabilitätsplan!AU23*(1+VSt)</f>
        <v>0</v>
      </c>
      <c r="AV22" s="90">
        <f>+Rentabilitätsplan!AV23*(1+VSt)</f>
        <v>0</v>
      </c>
      <c r="AW22" s="90">
        <f>+Rentabilitätsplan!AW23*(1+VSt)</f>
        <v>0</v>
      </c>
      <c r="AX22" s="90">
        <f>+Rentabilitätsplan!AX23*(1+VSt)</f>
        <v>0</v>
      </c>
      <c r="AY22" s="90">
        <f>+Rentabilitätsplan!AY23*(1+VSt)</f>
        <v>0</v>
      </c>
      <c r="AZ22" s="90">
        <f>+Rentabilitätsplan!AZ23*(1+VSt)</f>
        <v>0</v>
      </c>
      <c r="BA22" s="90">
        <f>+Rentabilitätsplan!BA23*(1+VSt)</f>
        <v>0</v>
      </c>
      <c r="BB22" s="90">
        <f>+Rentabilitätsplan!BB23*(1+VSt)</f>
        <v>0</v>
      </c>
      <c r="BC22" s="89">
        <f t="shared" si="10"/>
        <v>0</v>
      </c>
    </row>
    <row r="23" spans="1:55">
      <c r="A23" s="16"/>
      <c r="B23" s="17"/>
      <c r="C23" s="16" t="str">
        <f>+Rentabilitätsplan!C24</f>
        <v>Leasing (nur Kfz)</v>
      </c>
      <c r="D23" s="90">
        <f>+Rentabilitätsplan!D24*(1+VSteins)</f>
        <v>0</v>
      </c>
      <c r="E23" s="90">
        <f>+Rentabilitätsplan!E24*(1+VSteins)</f>
        <v>0</v>
      </c>
      <c r="F23" s="90">
        <f>+Rentabilitätsplan!F24*(1+VSteins)</f>
        <v>0</v>
      </c>
      <c r="G23" s="90">
        <f>+Rentabilitätsplan!G24*(1+VSteins)</f>
        <v>0</v>
      </c>
      <c r="H23" s="90">
        <f>+Rentabilitätsplan!H24*(1+VSteins)</f>
        <v>0</v>
      </c>
      <c r="I23" s="90">
        <f>+Rentabilitätsplan!I24*(1+VSteins)</f>
        <v>0</v>
      </c>
      <c r="J23" s="90">
        <f>+Rentabilitätsplan!J24*(1+VSteins)</f>
        <v>0</v>
      </c>
      <c r="K23" s="90">
        <f>+Rentabilitätsplan!K24*(1+VSteins)</f>
        <v>0</v>
      </c>
      <c r="L23" s="90">
        <f>+Rentabilitätsplan!L24*(1+VSteins)</f>
        <v>0</v>
      </c>
      <c r="M23" s="90">
        <f>+Rentabilitätsplan!M24*(1+VSteins)</f>
        <v>0</v>
      </c>
      <c r="N23" s="90">
        <f>+Rentabilitätsplan!N24*(1+VSteins)</f>
        <v>0</v>
      </c>
      <c r="O23" s="90">
        <f>+Rentabilitätsplan!O24*(1+VSteins)</f>
        <v>0</v>
      </c>
      <c r="P23" s="89">
        <f t="shared" si="7"/>
        <v>0</v>
      </c>
      <c r="Q23" s="90">
        <f>+Rentabilitätsplan!Q24*(1+VSt)</f>
        <v>0</v>
      </c>
      <c r="R23" s="90">
        <f>+Rentabilitätsplan!R24*(1+VSt)</f>
        <v>0</v>
      </c>
      <c r="S23" s="90">
        <f>+Rentabilitätsplan!S24*(1+VSt)</f>
        <v>0</v>
      </c>
      <c r="T23" s="90">
        <f>+Rentabilitätsplan!T24*(1+VSt)</f>
        <v>0</v>
      </c>
      <c r="U23" s="90">
        <f>+Rentabilitätsplan!U24*(1+VSt)</f>
        <v>0</v>
      </c>
      <c r="V23" s="90">
        <f>+Rentabilitätsplan!V24*(1+VSt)</f>
        <v>0</v>
      </c>
      <c r="W23" s="90">
        <f>+Rentabilitätsplan!W24*(1+VSt)</f>
        <v>0</v>
      </c>
      <c r="X23" s="90">
        <f>+Rentabilitätsplan!X24*(1+VSt)</f>
        <v>0</v>
      </c>
      <c r="Y23" s="90">
        <f>+Rentabilitätsplan!Y24*(1+VSt)</f>
        <v>0</v>
      </c>
      <c r="Z23" s="90">
        <f>+Rentabilitätsplan!Z24*(1+VSt)</f>
        <v>0</v>
      </c>
      <c r="AA23" s="90">
        <f>+Rentabilitätsplan!AA24*(1+VSt)</f>
        <v>0</v>
      </c>
      <c r="AB23" s="90">
        <f>+Rentabilitätsplan!AB24*(1+VSt)</f>
        <v>0</v>
      </c>
      <c r="AC23" s="89">
        <f>SUM(Q23:AB23)</f>
        <v>0</v>
      </c>
      <c r="AD23" s="90">
        <f>+Rentabilitätsplan!AD24*(1+VSt)</f>
        <v>0</v>
      </c>
      <c r="AE23" s="90">
        <f>+Rentabilitätsplan!AE24*(1+VSt)</f>
        <v>0</v>
      </c>
      <c r="AF23" s="90">
        <f>+Rentabilitätsplan!AF24*(1+VSt)</f>
        <v>0</v>
      </c>
      <c r="AG23" s="90">
        <f>+Rentabilitätsplan!AG24*(1+VSt)</f>
        <v>0</v>
      </c>
      <c r="AH23" s="90">
        <f>+Rentabilitätsplan!AH24*(1+VSt)</f>
        <v>0</v>
      </c>
      <c r="AI23" s="90">
        <f>+Rentabilitätsplan!AI24*(1+VSt)</f>
        <v>0</v>
      </c>
      <c r="AJ23" s="90">
        <f>+Rentabilitätsplan!AJ24*(1+VSt)</f>
        <v>0</v>
      </c>
      <c r="AK23" s="90">
        <f>+Rentabilitätsplan!AK24*(1+VSt)</f>
        <v>0</v>
      </c>
      <c r="AL23" s="90">
        <f>+Rentabilitätsplan!AL24*(1+VSt)</f>
        <v>0</v>
      </c>
      <c r="AM23" s="90">
        <f>+Rentabilitätsplan!AM24*(1+VSt)</f>
        <v>0</v>
      </c>
      <c r="AN23" s="90">
        <f>+Rentabilitätsplan!AN24*(1+VSt)</f>
        <v>0</v>
      </c>
      <c r="AO23" s="90">
        <f>+Rentabilitätsplan!AO24*(1+VSt)</f>
        <v>0</v>
      </c>
      <c r="AP23" s="89">
        <f>SUM(AD23:AO23)</f>
        <v>0</v>
      </c>
      <c r="AQ23" s="90">
        <f>+Rentabilitätsplan!AQ24*(1+VSt)</f>
        <v>0</v>
      </c>
      <c r="AR23" s="90">
        <f>+Rentabilitätsplan!AR24*(1+VSt)</f>
        <v>0</v>
      </c>
      <c r="AS23" s="90">
        <f>+Rentabilitätsplan!AS24*(1+VSt)</f>
        <v>0</v>
      </c>
      <c r="AT23" s="90">
        <f>+Rentabilitätsplan!AT24*(1+VSt)</f>
        <v>0</v>
      </c>
      <c r="AU23" s="90">
        <f>+Rentabilitätsplan!AU24*(1+VSt)</f>
        <v>0</v>
      </c>
      <c r="AV23" s="90">
        <f>+Rentabilitätsplan!AV24*(1+VSt)</f>
        <v>0</v>
      </c>
      <c r="AW23" s="90">
        <f>+Rentabilitätsplan!AW24*(1+VSt)</f>
        <v>0</v>
      </c>
      <c r="AX23" s="90">
        <f>+Rentabilitätsplan!AX24*(1+VSt)</f>
        <v>0</v>
      </c>
      <c r="AY23" s="90">
        <f>+Rentabilitätsplan!AY24*(1+VSt)</f>
        <v>0</v>
      </c>
      <c r="AZ23" s="90">
        <f>+Rentabilitätsplan!AZ24*(1+VSt)</f>
        <v>0</v>
      </c>
      <c r="BA23" s="90">
        <f>+Rentabilitätsplan!BA24*(1+VSt)</f>
        <v>0</v>
      </c>
      <c r="BB23" s="90">
        <f>+Rentabilitätsplan!BB24*(1+VSt)</f>
        <v>0</v>
      </c>
      <c r="BC23" s="89">
        <f>SUM(AQ23:BB23)</f>
        <v>0</v>
      </c>
    </row>
    <row r="24" spans="1:55">
      <c r="A24" s="16"/>
      <c r="B24" s="17"/>
      <c r="C24" s="16" t="str">
        <f>+Rentabilitätsplan!C25</f>
        <v>Betriebskosten</v>
      </c>
      <c r="D24" s="90">
        <f>+Rentabilitätsplan!D25*(1+VSteins)</f>
        <v>0</v>
      </c>
      <c r="E24" s="90">
        <f>+Rentabilitätsplan!E25*(1+VSteins)</f>
        <v>0</v>
      </c>
      <c r="F24" s="90">
        <f>+Rentabilitätsplan!F25*(1+VSteins)</f>
        <v>0</v>
      </c>
      <c r="G24" s="90">
        <f>+Rentabilitätsplan!G25*(1+VSteins)</f>
        <v>0</v>
      </c>
      <c r="H24" s="90">
        <f>+Rentabilitätsplan!H25*(1+VSteins)</f>
        <v>0</v>
      </c>
      <c r="I24" s="90">
        <f>+Rentabilitätsplan!I25*(1+VSteins)</f>
        <v>0</v>
      </c>
      <c r="J24" s="90">
        <f>+Rentabilitätsplan!J25*(1+VSteins)</f>
        <v>0</v>
      </c>
      <c r="K24" s="90">
        <f>+Rentabilitätsplan!K25*(1+VSteins)</f>
        <v>0</v>
      </c>
      <c r="L24" s="90">
        <f>+Rentabilitätsplan!L25*(1+VSteins)</f>
        <v>0</v>
      </c>
      <c r="M24" s="90">
        <f>+Rentabilitätsplan!M25*(1+VSteins)</f>
        <v>0</v>
      </c>
      <c r="N24" s="90">
        <f>+Rentabilitätsplan!N25*(1+VSteins)</f>
        <v>0</v>
      </c>
      <c r="O24" s="90">
        <f>+Rentabilitätsplan!O25*(1+VSteins)</f>
        <v>0</v>
      </c>
      <c r="P24" s="89">
        <f t="shared" si="7"/>
        <v>0</v>
      </c>
      <c r="Q24" s="90">
        <f>+Rentabilitätsplan!Q25*(1+VSt)</f>
        <v>0</v>
      </c>
      <c r="R24" s="90">
        <f>+Rentabilitätsplan!R25*(1+VSt)</f>
        <v>0</v>
      </c>
      <c r="S24" s="90">
        <f>+Rentabilitätsplan!S25*(1+VSt)</f>
        <v>0</v>
      </c>
      <c r="T24" s="90">
        <f>+Rentabilitätsplan!T25*(1+VSt)</f>
        <v>0</v>
      </c>
      <c r="U24" s="90">
        <f>+Rentabilitätsplan!U25*(1+VSt)</f>
        <v>0</v>
      </c>
      <c r="V24" s="90">
        <f>+Rentabilitätsplan!V25*(1+VSt)</f>
        <v>0</v>
      </c>
      <c r="W24" s="90">
        <f>+Rentabilitätsplan!W25*(1+VSt)</f>
        <v>0</v>
      </c>
      <c r="X24" s="90">
        <f>+Rentabilitätsplan!X25*(1+VSt)</f>
        <v>0</v>
      </c>
      <c r="Y24" s="90">
        <f>+Rentabilitätsplan!Y25*(1+VSt)</f>
        <v>0</v>
      </c>
      <c r="Z24" s="90">
        <f>+Rentabilitätsplan!Z25*(1+VSt)</f>
        <v>0</v>
      </c>
      <c r="AA24" s="90">
        <f>+Rentabilitätsplan!AA25*(1+VSt)</f>
        <v>0</v>
      </c>
      <c r="AB24" s="90">
        <f>+Rentabilitätsplan!AB25*(1+VSt)</f>
        <v>0</v>
      </c>
      <c r="AC24" s="89">
        <f t="shared" si="8"/>
        <v>0</v>
      </c>
      <c r="AD24" s="90">
        <f>+Rentabilitätsplan!AD25*(1+VSt)</f>
        <v>0</v>
      </c>
      <c r="AE24" s="90">
        <f>+Rentabilitätsplan!AE25*(1+VSt)</f>
        <v>0</v>
      </c>
      <c r="AF24" s="90">
        <f>+Rentabilitätsplan!AF25*(1+VSt)</f>
        <v>0</v>
      </c>
      <c r="AG24" s="90">
        <f>+Rentabilitätsplan!AG25*(1+VSt)</f>
        <v>0</v>
      </c>
      <c r="AH24" s="90">
        <f>+Rentabilitätsplan!AH25*(1+VSt)</f>
        <v>0</v>
      </c>
      <c r="AI24" s="90">
        <f>+Rentabilitätsplan!AI25*(1+VSt)</f>
        <v>0</v>
      </c>
      <c r="AJ24" s="90">
        <f>+Rentabilitätsplan!AJ25*(1+VSt)</f>
        <v>0</v>
      </c>
      <c r="AK24" s="90">
        <f>+Rentabilitätsplan!AK25*(1+VSt)</f>
        <v>0</v>
      </c>
      <c r="AL24" s="90">
        <f>+Rentabilitätsplan!AL25*(1+VSt)</f>
        <v>0</v>
      </c>
      <c r="AM24" s="90">
        <f>+Rentabilitätsplan!AM25*(1+VSt)</f>
        <v>0</v>
      </c>
      <c r="AN24" s="90">
        <f>+Rentabilitätsplan!AN25*(1+VSt)</f>
        <v>0</v>
      </c>
      <c r="AO24" s="90">
        <f>+Rentabilitätsplan!AO25*(1+VSt)</f>
        <v>0</v>
      </c>
      <c r="AP24" s="89">
        <f t="shared" si="9"/>
        <v>0</v>
      </c>
      <c r="AQ24" s="90">
        <f>+Rentabilitätsplan!AQ25*(1+VSt)</f>
        <v>0</v>
      </c>
      <c r="AR24" s="90">
        <f>+Rentabilitätsplan!AR25*(1+VSt)</f>
        <v>0</v>
      </c>
      <c r="AS24" s="90">
        <f>+Rentabilitätsplan!AS25*(1+VSt)</f>
        <v>0</v>
      </c>
      <c r="AT24" s="90">
        <f>+Rentabilitätsplan!AT25*(1+VSt)</f>
        <v>0</v>
      </c>
      <c r="AU24" s="90">
        <f>+Rentabilitätsplan!AU25*(1+VSt)</f>
        <v>0</v>
      </c>
      <c r="AV24" s="90">
        <f>+Rentabilitätsplan!AV25*(1+VSt)</f>
        <v>0</v>
      </c>
      <c r="AW24" s="90">
        <f>+Rentabilitätsplan!AW25*(1+VSt)</f>
        <v>0</v>
      </c>
      <c r="AX24" s="90">
        <f>+Rentabilitätsplan!AX25*(1+VSt)</f>
        <v>0</v>
      </c>
      <c r="AY24" s="90">
        <f>+Rentabilitätsplan!AY25*(1+VSt)</f>
        <v>0</v>
      </c>
      <c r="AZ24" s="90">
        <f>+Rentabilitätsplan!AZ25*(1+VSt)</f>
        <v>0</v>
      </c>
      <c r="BA24" s="90">
        <f>+Rentabilitätsplan!BA25*(1+VSt)</f>
        <v>0</v>
      </c>
      <c r="BB24" s="90">
        <f>+Rentabilitätsplan!BB25*(1+VSt)</f>
        <v>0</v>
      </c>
      <c r="BC24" s="89">
        <f t="shared" si="10"/>
        <v>0</v>
      </c>
    </row>
    <row r="25" spans="1:55">
      <c r="A25" s="16"/>
      <c r="B25" s="16" t="str">
        <f>+Rentabilitätsplan!B26</f>
        <v>Reise- und Bewirtungskosten</v>
      </c>
      <c r="C25" s="16"/>
      <c r="D25" s="90">
        <f>+Rentabilitätsplan!D26*(1+VSteins)</f>
        <v>0</v>
      </c>
      <c r="E25" s="90">
        <f>+Rentabilitätsplan!E26*(1+VSteins)</f>
        <v>0</v>
      </c>
      <c r="F25" s="90">
        <f>+Rentabilitätsplan!F26*(1+VSteins)</f>
        <v>0</v>
      </c>
      <c r="G25" s="90">
        <f>+Rentabilitätsplan!G26*(1+VSteins)</f>
        <v>0</v>
      </c>
      <c r="H25" s="90">
        <f>+Rentabilitätsplan!H26*(1+VSteins)</f>
        <v>0</v>
      </c>
      <c r="I25" s="90">
        <f>+Rentabilitätsplan!I26*(1+VSteins)</f>
        <v>0</v>
      </c>
      <c r="J25" s="90">
        <f>+Rentabilitätsplan!J26*(1+VSteins)</f>
        <v>0</v>
      </c>
      <c r="K25" s="90">
        <f>+Rentabilitätsplan!K26*(1+VSteins)</f>
        <v>0</v>
      </c>
      <c r="L25" s="90">
        <f>+Rentabilitätsplan!L26*(1+VSteins)</f>
        <v>0</v>
      </c>
      <c r="M25" s="90">
        <f>+Rentabilitätsplan!M26*(1+VSteins)</f>
        <v>0</v>
      </c>
      <c r="N25" s="90">
        <f>+Rentabilitätsplan!N26*(1+VSteins)</f>
        <v>0</v>
      </c>
      <c r="O25" s="90">
        <f>+Rentabilitätsplan!O26*(1+VSteins)</f>
        <v>0</v>
      </c>
      <c r="P25" s="89">
        <f t="shared" si="7"/>
        <v>0</v>
      </c>
      <c r="Q25" s="90">
        <f>+Rentabilitätsplan!Q26*(1+VSt)</f>
        <v>0</v>
      </c>
      <c r="R25" s="90">
        <f>+Rentabilitätsplan!R26*(1+VSt)</f>
        <v>0</v>
      </c>
      <c r="S25" s="90">
        <f>+Rentabilitätsplan!S26*(1+VSt)</f>
        <v>0</v>
      </c>
      <c r="T25" s="90">
        <f>+Rentabilitätsplan!T26*(1+VSt)</f>
        <v>0</v>
      </c>
      <c r="U25" s="90">
        <f>+Rentabilitätsplan!U26*(1+VSt)</f>
        <v>0</v>
      </c>
      <c r="V25" s="90">
        <f>+Rentabilitätsplan!V26*(1+VSt)</f>
        <v>0</v>
      </c>
      <c r="W25" s="90">
        <f>+Rentabilitätsplan!W26*(1+VSt)</f>
        <v>0</v>
      </c>
      <c r="X25" s="90">
        <f>+Rentabilitätsplan!X26*(1+VSt)</f>
        <v>0</v>
      </c>
      <c r="Y25" s="90">
        <f>+Rentabilitätsplan!Y26*(1+VSt)</f>
        <v>0</v>
      </c>
      <c r="Z25" s="90">
        <f>+Rentabilitätsplan!Z26*(1+VSt)</f>
        <v>0</v>
      </c>
      <c r="AA25" s="90">
        <f>+Rentabilitätsplan!AA26*(1+VSt)</f>
        <v>0</v>
      </c>
      <c r="AB25" s="90">
        <f>+Rentabilitätsplan!AB26*(1+VSt)</f>
        <v>0</v>
      </c>
      <c r="AC25" s="89">
        <f t="shared" si="8"/>
        <v>0</v>
      </c>
      <c r="AD25" s="90">
        <f>+Rentabilitätsplan!AD26*(1+VSt)</f>
        <v>0</v>
      </c>
      <c r="AE25" s="90">
        <f>+Rentabilitätsplan!AE26*(1+VSt)</f>
        <v>0</v>
      </c>
      <c r="AF25" s="90">
        <f>+Rentabilitätsplan!AF26*(1+VSt)</f>
        <v>0</v>
      </c>
      <c r="AG25" s="90">
        <f>+Rentabilitätsplan!AG26*(1+VSt)</f>
        <v>0</v>
      </c>
      <c r="AH25" s="90">
        <f>+Rentabilitätsplan!AH26*(1+VSt)</f>
        <v>0</v>
      </c>
      <c r="AI25" s="90">
        <f>+Rentabilitätsplan!AI26*(1+VSt)</f>
        <v>0</v>
      </c>
      <c r="AJ25" s="90">
        <f>+Rentabilitätsplan!AJ26*(1+VSt)</f>
        <v>0</v>
      </c>
      <c r="AK25" s="90">
        <f>+Rentabilitätsplan!AK26*(1+VSt)</f>
        <v>0</v>
      </c>
      <c r="AL25" s="90">
        <f>+Rentabilitätsplan!AL26*(1+VSt)</f>
        <v>0</v>
      </c>
      <c r="AM25" s="90">
        <f>+Rentabilitätsplan!AM26*(1+VSt)</f>
        <v>0</v>
      </c>
      <c r="AN25" s="90">
        <f>+Rentabilitätsplan!AN26*(1+VSt)</f>
        <v>0</v>
      </c>
      <c r="AO25" s="90">
        <f>+Rentabilitätsplan!AO26*(1+VSt)</f>
        <v>0</v>
      </c>
      <c r="AP25" s="89">
        <f t="shared" si="9"/>
        <v>0</v>
      </c>
      <c r="AQ25" s="90">
        <f>+Rentabilitätsplan!AQ26*(1+VSt)</f>
        <v>0</v>
      </c>
      <c r="AR25" s="90">
        <f>+Rentabilitätsplan!AR26*(1+VSt)</f>
        <v>0</v>
      </c>
      <c r="AS25" s="90">
        <f>+Rentabilitätsplan!AS26*(1+VSt)</f>
        <v>0</v>
      </c>
      <c r="AT25" s="90">
        <f>+Rentabilitätsplan!AT26*(1+VSt)</f>
        <v>0</v>
      </c>
      <c r="AU25" s="90">
        <f>+Rentabilitätsplan!AU26*(1+VSt)</f>
        <v>0</v>
      </c>
      <c r="AV25" s="90">
        <f>+Rentabilitätsplan!AV26*(1+VSt)</f>
        <v>0</v>
      </c>
      <c r="AW25" s="90">
        <f>+Rentabilitätsplan!AW26*(1+VSt)</f>
        <v>0</v>
      </c>
      <c r="AX25" s="90">
        <f>+Rentabilitätsplan!AX26*(1+VSt)</f>
        <v>0</v>
      </c>
      <c r="AY25" s="90">
        <f>+Rentabilitätsplan!AY26*(1+VSt)</f>
        <v>0</v>
      </c>
      <c r="AZ25" s="90">
        <f>+Rentabilitätsplan!AZ26*(1+VSt)</f>
        <v>0</v>
      </c>
      <c r="BA25" s="90">
        <f>+Rentabilitätsplan!BA26*(1+VSt)</f>
        <v>0</v>
      </c>
      <c r="BB25" s="90">
        <f>+Rentabilitätsplan!BB26*(1+VSt)</f>
        <v>0</v>
      </c>
      <c r="BC25" s="89">
        <f t="shared" si="10"/>
        <v>0</v>
      </c>
    </row>
    <row r="26" spans="1:55">
      <c r="A26" s="16"/>
      <c r="B26" s="16" t="str">
        <f>+Rentabilitätsplan!B27</f>
        <v>Anzeigen- und sonst. Werbung</v>
      </c>
      <c r="C26" s="16"/>
      <c r="D26" s="90">
        <f>+Rentabilitätsplan!D27*(1+VSteins)</f>
        <v>0</v>
      </c>
      <c r="E26" s="90">
        <f>+Rentabilitätsplan!E27*(1+VSteins)</f>
        <v>0</v>
      </c>
      <c r="F26" s="90">
        <f>+Rentabilitätsplan!F27*(1+VSteins)</f>
        <v>0</v>
      </c>
      <c r="G26" s="90">
        <f>+Rentabilitätsplan!G27*(1+VSteins)</f>
        <v>0</v>
      </c>
      <c r="H26" s="90">
        <f>+Rentabilitätsplan!H27*(1+VSteins)</f>
        <v>0</v>
      </c>
      <c r="I26" s="90">
        <f>+Rentabilitätsplan!I27*(1+VSteins)</f>
        <v>0</v>
      </c>
      <c r="J26" s="90">
        <f>+Rentabilitätsplan!J27*(1+VSteins)</f>
        <v>0</v>
      </c>
      <c r="K26" s="90">
        <f>+Rentabilitätsplan!K27*(1+VSteins)</f>
        <v>0</v>
      </c>
      <c r="L26" s="90">
        <f>+Rentabilitätsplan!L27*(1+VSteins)</f>
        <v>0</v>
      </c>
      <c r="M26" s="90">
        <f>+Rentabilitätsplan!M27*(1+VSteins)</f>
        <v>0</v>
      </c>
      <c r="N26" s="90">
        <f>+Rentabilitätsplan!N27*(1+VSteins)</f>
        <v>0</v>
      </c>
      <c r="O26" s="90">
        <f>+Rentabilitätsplan!O27*(1+VSteins)</f>
        <v>0</v>
      </c>
      <c r="P26" s="89">
        <f t="shared" si="7"/>
        <v>0</v>
      </c>
      <c r="Q26" s="90">
        <f>+Rentabilitätsplan!Q27*(1+VSt)</f>
        <v>0</v>
      </c>
      <c r="R26" s="90">
        <f>+Rentabilitätsplan!R27*(1+VSt)</f>
        <v>0</v>
      </c>
      <c r="S26" s="90">
        <f>+Rentabilitätsplan!S27*(1+VSt)</f>
        <v>0</v>
      </c>
      <c r="T26" s="90">
        <f>+Rentabilitätsplan!T27*(1+VSt)</f>
        <v>0</v>
      </c>
      <c r="U26" s="90">
        <f>+Rentabilitätsplan!U27*(1+VSt)</f>
        <v>0</v>
      </c>
      <c r="V26" s="90">
        <f>+Rentabilitätsplan!V27*(1+VSt)</f>
        <v>0</v>
      </c>
      <c r="W26" s="90">
        <f>+Rentabilitätsplan!W27*(1+VSt)</f>
        <v>0</v>
      </c>
      <c r="X26" s="90">
        <f>+Rentabilitätsplan!X27*(1+VSt)</f>
        <v>0</v>
      </c>
      <c r="Y26" s="90">
        <f>+Rentabilitätsplan!Y27*(1+VSt)</f>
        <v>0</v>
      </c>
      <c r="Z26" s="90">
        <f>+Rentabilitätsplan!Z27*(1+VSt)</f>
        <v>0</v>
      </c>
      <c r="AA26" s="90">
        <f>+Rentabilitätsplan!AA27*(1+VSt)</f>
        <v>0</v>
      </c>
      <c r="AB26" s="90">
        <f>+Rentabilitätsplan!AB27*(1+VSt)</f>
        <v>0</v>
      </c>
      <c r="AC26" s="89">
        <f t="shared" si="8"/>
        <v>0</v>
      </c>
      <c r="AD26" s="90">
        <f>+Rentabilitätsplan!AD27*(1+VSt)</f>
        <v>0</v>
      </c>
      <c r="AE26" s="90">
        <f>+Rentabilitätsplan!AE27*(1+VSt)</f>
        <v>0</v>
      </c>
      <c r="AF26" s="90">
        <f>+Rentabilitätsplan!AF27*(1+VSt)</f>
        <v>0</v>
      </c>
      <c r="AG26" s="90">
        <f>+Rentabilitätsplan!AG27*(1+VSt)</f>
        <v>0</v>
      </c>
      <c r="AH26" s="90">
        <f>+Rentabilitätsplan!AH27*(1+VSt)</f>
        <v>0</v>
      </c>
      <c r="AI26" s="90">
        <f>+Rentabilitätsplan!AI27*(1+VSt)</f>
        <v>0</v>
      </c>
      <c r="AJ26" s="90">
        <f>+Rentabilitätsplan!AJ27*(1+VSt)</f>
        <v>0</v>
      </c>
      <c r="AK26" s="90">
        <f>+Rentabilitätsplan!AK27*(1+VSt)</f>
        <v>0</v>
      </c>
      <c r="AL26" s="90">
        <f>+Rentabilitätsplan!AL27*(1+VSt)</f>
        <v>0</v>
      </c>
      <c r="AM26" s="90">
        <f>+Rentabilitätsplan!AM27*(1+VSt)</f>
        <v>0</v>
      </c>
      <c r="AN26" s="90">
        <f>+Rentabilitätsplan!AN27*(1+VSt)</f>
        <v>0</v>
      </c>
      <c r="AO26" s="90">
        <f>+Rentabilitätsplan!AO27*(1+VSt)</f>
        <v>0</v>
      </c>
      <c r="AP26" s="89">
        <f t="shared" si="9"/>
        <v>0</v>
      </c>
      <c r="AQ26" s="90">
        <f>+Rentabilitätsplan!AQ27*(1+VSt)</f>
        <v>0</v>
      </c>
      <c r="AR26" s="90">
        <f>+Rentabilitätsplan!AR27*(1+VSt)</f>
        <v>0</v>
      </c>
      <c r="AS26" s="90">
        <f>+Rentabilitätsplan!AS27*(1+VSt)</f>
        <v>0</v>
      </c>
      <c r="AT26" s="90">
        <f>+Rentabilitätsplan!AT27*(1+VSt)</f>
        <v>0</v>
      </c>
      <c r="AU26" s="90">
        <f>+Rentabilitätsplan!AU27*(1+VSt)</f>
        <v>0</v>
      </c>
      <c r="AV26" s="90">
        <f>+Rentabilitätsplan!AV27*(1+VSt)</f>
        <v>0</v>
      </c>
      <c r="AW26" s="90">
        <f>+Rentabilitätsplan!AW27*(1+VSt)</f>
        <v>0</v>
      </c>
      <c r="AX26" s="90">
        <f>+Rentabilitätsplan!AX27*(1+VSt)</f>
        <v>0</v>
      </c>
      <c r="AY26" s="90">
        <f>+Rentabilitätsplan!AY27*(1+VSt)</f>
        <v>0</v>
      </c>
      <c r="AZ26" s="90">
        <f>+Rentabilitätsplan!AZ27*(1+VSt)</f>
        <v>0</v>
      </c>
      <c r="BA26" s="90">
        <f>+Rentabilitätsplan!BA27*(1+VSt)</f>
        <v>0</v>
      </c>
      <c r="BB26" s="90">
        <f>+Rentabilitätsplan!BB27*(1+VSt)</f>
        <v>0</v>
      </c>
      <c r="BC26" s="89">
        <f t="shared" si="10"/>
        <v>0</v>
      </c>
    </row>
    <row r="27" spans="1:55">
      <c r="A27" s="16"/>
      <c r="B27" s="16" t="str">
        <f>+Rentabilitätsplan!B28</f>
        <v>Kosten der Warenabgabe</v>
      </c>
      <c r="C27" s="16"/>
      <c r="D27" s="90"/>
      <c r="E27" s="90"/>
      <c r="F27" s="90"/>
      <c r="G27" s="90"/>
      <c r="H27" s="90"/>
      <c r="I27" s="90"/>
      <c r="J27" s="90"/>
      <c r="K27" s="90"/>
      <c r="L27" s="90"/>
      <c r="M27" s="90"/>
      <c r="N27" s="90"/>
      <c r="O27" s="90"/>
      <c r="P27" s="89"/>
      <c r="Q27" s="90"/>
      <c r="R27" s="90"/>
      <c r="S27" s="90"/>
      <c r="T27" s="90"/>
      <c r="U27" s="90"/>
      <c r="V27" s="90"/>
      <c r="W27" s="90"/>
      <c r="X27" s="90"/>
      <c r="Y27" s="90"/>
      <c r="Z27" s="90"/>
      <c r="AA27" s="90"/>
      <c r="AB27" s="90"/>
      <c r="AC27" s="89"/>
      <c r="AD27" s="90"/>
      <c r="AE27" s="90"/>
      <c r="AF27" s="90"/>
      <c r="AG27" s="90"/>
      <c r="AH27" s="90"/>
      <c r="AI27" s="90"/>
      <c r="AJ27" s="90"/>
      <c r="AK27" s="90"/>
      <c r="AL27" s="90"/>
      <c r="AM27" s="90"/>
      <c r="AN27" s="90"/>
      <c r="AO27" s="90"/>
      <c r="AP27" s="89"/>
      <c r="AQ27" s="90"/>
      <c r="AR27" s="90"/>
      <c r="AS27" s="90"/>
      <c r="AT27" s="90"/>
      <c r="AU27" s="90"/>
      <c r="AV27" s="90"/>
      <c r="AW27" s="90"/>
      <c r="AX27" s="90"/>
      <c r="AY27" s="90"/>
      <c r="AZ27" s="90"/>
      <c r="BA27" s="90"/>
      <c r="BB27" s="90"/>
      <c r="BC27" s="89"/>
    </row>
    <row r="28" spans="1:55">
      <c r="A28" s="16"/>
      <c r="B28" s="16"/>
      <c r="C28" s="16" t="str">
        <f>+Rentabilitätsplan!C29</f>
        <v>Verpackung/Ausgangsfrachten</v>
      </c>
      <c r="D28" s="90">
        <f>+Rentabilitätsplan!D29*(1+VSteins)</f>
        <v>0</v>
      </c>
      <c r="E28" s="90">
        <f>+Rentabilitätsplan!E29*(1+VSteins)</f>
        <v>0</v>
      </c>
      <c r="F28" s="90">
        <f>+Rentabilitätsplan!F29*(1+VSteins)</f>
        <v>0</v>
      </c>
      <c r="G28" s="90">
        <f>+Rentabilitätsplan!G29*(1+VSteins)</f>
        <v>0</v>
      </c>
      <c r="H28" s="90">
        <f>+Rentabilitätsplan!H29*(1+VSteins)</f>
        <v>0</v>
      </c>
      <c r="I28" s="90">
        <f>+Rentabilitätsplan!I29*(1+VSteins)</f>
        <v>0</v>
      </c>
      <c r="J28" s="90">
        <f>+Rentabilitätsplan!J29*(1+VSteins)</f>
        <v>0</v>
      </c>
      <c r="K28" s="90">
        <f>+Rentabilitätsplan!K29*(1+VSteins)</f>
        <v>0</v>
      </c>
      <c r="L28" s="90">
        <f>+Rentabilitätsplan!L29*(1+VSteins)</f>
        <v>0</v>
      </c>
      <c r="M28" s="90">
        <f>+Rentabilitätsplan!M29*(1+VSteins)</f>
        <v>0</v>
      </c>
      <c r="N28" s="90">
        <f>+Rentabilitätsplan!N29*(1+VSteins)</f>
        <v>0</v>
      </c>
      <c r="O28" s="90">
        <f>+Rentabilitätsplan!O29*(1+VSteins)</f>
        <v>0</v>
      </c>
      <c r="P28" s="89">
        <f t="shared" ref="P28:P36" si="11">SUM(D28:O28)</f>
        <v>0</v>
      </c>
      <c r="Q28" s="90">
        <f>+Rentabilitätsplan!Q29*(1+VSt)</f>
        <v>0</v>
      </c>
      <c r="R28" s="90">
        <f>+Rentabilitätsplan!R29*(1+VSt)</f>
        <v>0</v>
      </c>
      <c r="S28" s="90">
        <f>+Rentabilitätsplan!S29*(1+VSt)</f>
        <v>0</v>
      </c>
      <c r="T28" s="90">
        <f>+Rentabilitätsplan!T29*(1+VSt)</f>
        <v>0</v>
      </c>
      <c r="U28" s="90">
        <f>+Rentabilitätsplan!U29*(1+VSt)</f>
        <v>0</v>
      </c>
      <c r="V28" s="90">
        <f>+Rentabilitätsplan!V29*(1+VSt)</f>
        <v>0</v>
      </c>
      <c r="W28" s="90">
        <f>+Rentabilitätsplan!W29*(1+VSt)</f>
        <v>0</v>
      </c>
      <c r="X28" s="90">
        <f>+Rentabilitätsplan!X29*(1+VSt)</f>
        <v>0</v>
      </c>
      <c r="Y28" s="90">
        <f>+Rentabilitätsplan!Y29*(1+VSt)</f>
        <v>0</v>
      </c>
      <c r="Z28" s="90">
        <f>+Rentabilitätsplan!Z29*(1+VSt)</f>
        <v>0</v>
      </c>
      <c r="AA28" s="90">
        <f>+Rentabilitätsplan!AA29*(1+VSt)</f>
        <v>0</v>
      </c>
      <c r="AB28" s="90">
        <f>+Rentabilitätsplan!AB29*(1+VSt)</f>
        <v>0</v>
      </c>
      <c r="AC28" s="89">
        <f>SUM(Q28:AB28)</f>
        <v>0</v>
      </c>
      <c r="AD28" s="90">
        <f>+Rentabilitätsplan!AD29*(1+VSt)</f>
        <v>0</v>
      </c>
      <c r="AE28" s="90">
        <f>+Rentabilitätsplan!AE29*(1+VSt)</f>
        <v>0</v>
      </c>
      <c r="AF28" s="90">
        <f>+Rentabilitätsplan!AF29*(1+VSt)</f>
        <v>0</v>
      </c>
      <c r="AG28" s="90">
        <f>+Rentabilitätsplan!AG29*(1+VSt)</f>
        <v>0</v>
      </c>
      <c r="AH28" s="90">
        <f>+Rentabilitätsplan!AH29*(1+VSt)</f>
        <v>0</v>
      </c>
      <c r="AI28" s="90">
        <f>+Rentabilitätsplan!AI29*(1+VSt)</f>
        <v>0</v>
      </c>
      <c r="AJ28" s="90">
        <f>+Rentabilitätsplan!AJ29*(1+VSt)</f>
        <v>0</v>
      </c>
      <c r="AK28" s="90">
        <f>+Rentabilitätsplan!AK29*(1+VSt)</f>
        <v>0</v>
      </c>
      <c r="AL28" s="90">
        <f>+Rentabilitätsplan!AL29*(1+VSt)</f>
        <v>0</v>
      </c>
      <c r="AM28" s="90">
        <f>+Rentabilitätsplan!AM29*(1+VSt)</f>
        <v>0</v>
      </c>
      <c r="AN28" s="90">
        <f>+Rentabilitätsplan!AN29*(1+VSt)</f>
        <v>0</v>
      </c>
      <c r="AO28" s="90">
        <f>+Rentabilitätsplan!AO29*(1+VSt)</f>
        <v>0</v>
      </c>
      <c r="AP28" s="89">
        <f>SUM(AD28:AO28)</f>
        <v>0</v>
      </c>
      <c r="AQ28" s="90">
        <f>+Rentabilitätsplan!AQ29*(1+VSt)</f>
        <v>0</v>
      </c>
      <c r="AR28" s="90">
        <f>+Rentabilitätsplan!AR29*(1+VSt)</f>
        <v>0</v>
      </c>
      <c r="AS28" s="90">
        <f>+Rentabilitätsplan!AS29*(1+VSt)</f>
        <v>0</v>
      </c>
      <c r="AT28" s="90">
        <f>+Rentabilitätsplan!AT29*(1+VSt)</f>
        <v>0</v>
      </c>
      <c r="AU28" s="90">
        <f>+Rentabilitätsplan!AU29*(1+VSt)</f>
        <v>0</v>
      </c>
      <c r="AV28" s="90">
        <f>+Rentabilitätsplan!AV29*(1+VSt)</f>
        <v>0</v>
      </c>
      <c r="AW28" s="90">
        <f>+Rentabilitätsplan!AW29*(1+VSt)</f>
        <v>0</v>
      </c>
      <c r="AX28" s="90">
        <f>+Rentabilitätsplan!AX29*(1+VSt)</f>
        <v>0</v>
      </c>
      <c r="AY28" s="90">
        <f>+Rentabilitätsplan!AY29*(1+VSt)</f>
        <v>0</v>
      </c>
      <c r="AZ28" s="90">
        <f>+Rentabilitätsplan!AZ29*(1+VSt)</f>
        <v>0</v>
      </c>
      <c r="BA28" s="90">
        <f>+Rentabilitätsplan!BA29*(1+VSt)</f>
        <v>0</v>
      </c>
      <c r="BB28" s="90">
        <f>+Rentabilitätsplan!BB29*(1+VSt)</f>
        <v>0</v>
      </c>
      <c r="BC28" s="89">
        <f>SUM(AQ28:BB28)</f>
        <v>0</v>
      </c>
    </row>
    <row r="29" spans="1:55">
      <c r="A29" s="16"/>
      <c r="B29" s="16"/>
      <c r="C29" s="16" t="str">
        <f>+Rentabilitätsplan!C30</f>
        <v>Provisionen</v>
      </c>
      <c r="D29" s="90">
        <f>+Rentabilitätsplan!D30*(1+VSteins)</f>
        <v>0</v>
      </c>
      <c r="E29" s="90">
        <f>+Rentabilitätsplan!E30*(1+VSteins)</f>
        <v>0</v>
      </c>
      <c r="F29" s="90">
        <f>+Rentabilitätsplan!F30*(1+VSteins)</f>
        <v>0</v>
      </c>
      <c r="G29" s="90">
        <f>+Rentabilitätsplan!G30*(1+VSteins)</f>
        <v>0</v>
      </c>
      <c r="H29" s="90">
        <f>+Rentabilitätsplan!H30*(1+VSteins)</f>
        <v>0</v>
      </c>
      <c r="I29" s="90">
        <f>+Rentabilitätsplan!I30*(1+VSteins)</f>
        <v>0</v>
      </c>
      <c r="J29" s="90">
        <f>+Rentabilitätsplan!J30*(1+VSteins)</f>
        <v>0</v>
      </c>
      <c r="K29" s="90">
        <f>+Rentabilitätsplan!K30*(1+VSteins)</f>
        <v>0</v>
      </c>
      <c r="L29" s="90">
        <f>+Rentabilitätsplan!L30*(1+VSteins)</f>
        <v>0</v>
      </c>
      <c r="M29" s="90">
        <f>+Rentabilitätsplan!M30*(1+VSteins)</f>
        <v>0</v>
      </c>
      <c r="N29" s="90">
        <f>+Rentabilitätsplan!N30*(1+VSteins)</f>
        <v>0</v>
      </c>
      <c r="O29" s="90">
        <f>+Rentabilitätsplan!O30*(1+VSteins)</f>
        <v>0</v>
      </c>
      <c r="P29" s="89">
        <f t="shared" si="11"/>
        <v>0</v>
      </c>
      <c r="Q29" s="90">
        <f>+Rentabilitätsplan!Q30*(1+VSt)</f>
        <v>0</v>
      </c>
      <c r="R29" s="90">
        <f>+Rentabilitätsplan!R30*(1+VSt)</f>
        <v>0</v>
      </c>
      <c r="S29" s="90">
        <f>+Rentabilitätsplan!S30*(1+VSt)</f>
        <v>0</v>
      </c>
      <c r="T29" s="90">
        <f>+Rentabilitätsplan!T30*(1+VSt)</f>
        <v>0</v>
      </c>
      <c r="U29" s="90">
        <f>+Rentabilitätsplan!U30*(1+VSt)</f>
        <v>0</v>
      </c>
      <c r="V29" s="90">
        <f>+Rentabilitätsplan!V30*(1+VSt)</f>
        <v>0</v>
      </c>
      <c r="W29" s="90">
        <f>+Rentabilitätsplan!W30*(1+VSt)</f>
        <v>0</v>
      </c>
      <c r="X29" s="90">
        <f>+Rentabilitätsplan!X30*(1+VSt)</f>
        <v>0</v>
      </c>
      <c r="Y29" s="90">
        <f>+Rentabilitätsplan!Y30*(1+VSt)</f>
        <v>0</v>
      </c>
      <c r="Z29" s="90">
        <f>+Rentabilitätsplan!Z30*(1+VSt)</f>
        <v>0</v>
      </c>
      <c r="AA29" s="90">
        <f>+Rentabilitätsplan!AA30*(1+VSt)</f>
        <v>0</v>
      </c>
      <c r="AB29" s="90">
        <f>+Rentabilitätsplan!AB30*(1+VSt)</f>
        <v>0</v>
      </c>
      <c r="AC29" s="89">
        <f>SUM(Q29:AB29)</f>
        <v>0</v>
      </c>
      <c r="AD29" s="90">
        <f>+Rentabilitätsplan!AD30*(1+VSt)</f>
        <v>0</v>
      </c>
      <c r="AE29" s="90">
        <f>+Rentabilitätsplan!AE30*(1+VSt)</f>
        <v>0</v>
      </c>
      <c r="AF29" s="90">
        <f>+Rentabilitätsplan!AF30*(1+VSt)</f>
        <v>0</v>
      </c>
      <c r="AG29" s="90">
        <f>+Rentabilitätsplan!AG30*(1+VSt)</f>
        <v>0</v>
      </c>
      <c r="AH29" s="90">
        <f>+Rentabilitätsplan!AH30*(1+VSt)</f>
        <v>0</v>
      </c>
      <c r="AI29" s="90">
        <f>+Rentabilitätsplan!AI30*(1+VSt)</f>
        <v>0</v>
      </c>
      <c r="AJ29" s="90">
        <f>+Rentabilitätsplan!AJ30*(1+VSt)</f>
        <v>0</v>
      </c>
      <c r="AK29" s="90">
        <f>+Rentabilitätsplan!AK30*(1+VSt)</f>
        <v>0</v>
      </c>
      <c r="AL29" s="90">
        <f>+Rentabilitätsplan!AL30*(1+VSt)</f>
        <v>0</v>
      </c>
      <c r="AM29" s="90">
        <f>+Rentabilitätsplan!AM30*(1+VSt)</f>
        <v>0</v>
      </c>
      <c r="AN29" s="90">
        <f>+Rentabilitätsplan!AN30*(1+VSt)</f>
        <v>0</v>
      </c>
      <c r="AO29" s="90">
        <f>+Rentabilitätsplan!AO30*(1+VSt)</f>
        <v>0</v>
      </c>
      <c r="AP29" s="89">
        <f>SUM(AD29:AO29)</f>
        <v>0</v>
      </c>
      <c r="AQ29" s="90">
        <f>+Rentabilitätsplan!AQ30*(1+VSt)</f>
        <v>0</v>
      </c>
      <c r="AR29" s="90">
        <f>+Rentabilitätsplan!AR30*(1+VSt)</f>
        <v>0</v>
      </c>
      <c r="AS29" s="90">
        <f>+Rentabilitätsplan!AS30*(1+VSt)</f>
        <v>0</v>
      </c>
      <c r="AT29" s="90">
        <f>+Rentabilitätsplan!AT30*(1+VSt)</f>
        <v>0</v>
      </c>
      <c r="AU29" s="90">
        <f>+Rentabilitätsplan!AU30*(1+VSt)</f>
        <v>0</v>
      </c>
      <c r="AV29" s="90">
        <f>+Rentabilitätsplan!AV30*(1+VSt)</f>
        <v>0</v>
      </c>
      <c r="AW29" s="90">
        <f>+Rentabilitätsplan!AW30*(1+VSt)</f>
        <v>0</v>
      </c>
      <c r="AX29" s="90">
        <f>+Rentabilitätsplan!AX30*(1+VSt)</f>
        <v>0</v>
      </c>
      <c r="AY29" s="90">
        <f>+Rentabilitätsplan!AY30*(1+VSt)</f>
        <v>0</v>
      </c>
      <c r="AZ29" s="90">
        <f>+Rentabilitätsplan!AZ30*(1+VSt)</f>
        <v>0</v>
      </c>
      <c r="BA29" s="90">
        <f>+Rentabilitätsplan!BA30*(1+VSt)</f>
        <v>0</v>
      </c>
      <c r="BB29" s="90">
        <f>+Rentabilitätsplan!BB30*(1+VSt)</f>
        <v>0</v>
      </c>
      <c r="BC29" s="89">
        <f>SUM(AQ29:BB29)</f>
        <v>0</v>
      </c>
    </row>
    <row r="30" spans="1:55">
      <c r="A30" s="16"/>
      <c r="B30" s="16" t="str">
        <f>+Rentabilitätsplan!B31</f>
        <v>Instandhaltung Betriebs- und Geschäftsausstattung</v>
      </c>
      <c r="C30" s="16"/>
      <c r="D30" s="90">
        <f>+Rentabilitätsplan!D31*(1+VSteins)</f>
        <v>0</v>
      </c>
      <c r="E30" s="90">
        <f>+Rentabilitätsplan!E31*(1+VSteins)</f>
        <v>0</v>
      </c>
      <c r="F30" s="90">
        <f>+Rentabilitätsplan!F31*(1+VSteins)</f>
        <v>0</v>
      </c>
      <c r="G30" s="90">
        <f>+Rentabilitätsplan!G31*(1+VSteins)</f>
        <v>0</v>
      </c>
      <c r="H30" s="90">
        <f>+Rentabilitätsplan!H31*(1+VSteins)</f>
        <v>0</v>
      </c>
      <c r="I30" s="90">
        <f>+Rentabilitätsplan!I31*(1+VSteins)</f>
        <v>0</v>
      </c>
      <c r="J30" s="90">
        <f>+Rentabilitätsplan!J31*(1+VSteins)</f>
        <v>0</v>
      </c>
      <c r="K30" s="90">
        <f>+Rentabilitätsplan!K31*(1+VSteins)</f>
        <v>0</v>
      </c>
      <c r="L30" s="90">
        <f>+Rentabilitätsplan!L31*(1+VSteins)</f>
        <v>0</v>
      </c>
      <c r="M30" s="90">
        <f>+Rentabilitätsplan!M31*(1+VSteins)</f>
        <v>0</v>
      </c>
      <c r="N30" s="90">
        <f>+Rentabilitätsplan!N31*(1+VSteins)</f>
        <v>0</v>
      </c>
      <c r="O30" s="90">
        <f>+Rentabilitätsplan!O31*(1+VSteins)</f>
        <v>0</v>
      </c>
      <c r="P30" s="89">
        <f t="shared" si="11"/>
        <v>0</v>
      </c>
      <c r="Q30" s="90">
        <f>+Rentabilitätsplan!Q31*(1+VSt)</f>
        <v>0</v>
      </c>
      <c r="R30" s="90">
        <f>+Rentabilitätsplan!R31*(1+VSt)</f>
        <v>0</v>
      </c>
      <c r="S30" s="90">
        <f>+Rentabilitätsplan!S31*(1+VSt)</f>
        <v>0</v>
      </c>
      <c r="T30" s="90">
        <f>+Rentabilitätsplan!T31*(1+VSt)</f>
        <v>0</v>
      </c>
      <c r="U30" s="90">
        <f>+Rentabilitätsplan!U31*(1+VSt)</f>
        <v>0</v>
      </c>
      <c r="V30" s="90">
        <f>+Rentabilitätsplan!V31*(1+VSt)</f>
        <v>0</v>
      </c>
      <c r="W30" s="90">
        <f>+Rentabilitätsplan!W31*(1+VSt)</f>
        <v>0</v>
      </c>
      <c r="X30" s="90">
        <f>+Rentabilitätsplan!X31*(1+VSt)</f>
        <v>0</v>
      </c>
      <c r="Y30" s="90">
        <f>+Rentabilitätsplan!Y31*(1+VSt)</f>
        <v>0</v>
      </c>
      <c r="Z30" s="90">
        <f>+Rentabilitätsplan!Z31*(1+VSt)</f>
        <v>0</v>
      </c>
      <c r="AA30" s="90">
        <f>+Rentabilitätsplan!AA31*(1+VSt)</f>
        <v>0</v>
      </c>
      <c r="AB30" s="90">
        <f>+Rentabilitätsplan!AB31*(1+VSt)</f>
        <v>0</v>
      </c>
      <c r="AC30" s="89">
        <f t="shared" si="8"/>
        <v>0</v>
      </c>
      <c r="AD30" s="90">
        <f>+Rentabilitätsplan!AD31*(1+VSt)</f>
        <v>0</v>
      </c>
      <c r="AE30" s="90">
        <f>+Rentabilitätsplan!AE31*(1+VSt)</f>
        <v>0</v>
      </c>
      <c r="AF30" s="90">
        <f>+Rentabilitätsplan!AF31*(1+VSt)</f>
        <v>0</v>
      </c>
      <c r="AG30" s="90">
        <f>+Rentabilitätsplan!AG31*(1+VSt)</f>
        <v>0</v>
      </c>
      <c r="AH30" s="90">
        <f>+Rentabilitätsplan!AH31*(1+VSt)</f>
        <v>0</v>
      </c>
      <c r="AI30" s="90">
        <f>+Rentabilitätsplan!AI31*(1+VSt)</f>
        <v>0</v>
      </c>
      <c r="AJ30" s="90">
        <f>+Rentabilitätsplan!AJ31*(1+VSt)</f>
        <v>0</v>
      </c>
      <c r="AK30" s="90">
        <f>+Rentabilitätsplan!AK31*(1+VSt)</f>
        <v>0</v>
      </c>
      <c r="AL30" s="90">
        <f>+Rentabilitätsplan!AL31*(1+VSt)</f>
        <v>0</v>
      </c>
      <c r="AM30" s="90">
        <f>+Rentabilitätsplan!AM31*(1+VSt)</f>
        <v>0</v>
      </c>
      <c r="AN30" s="90">
        <f>+Rentabilitätsplan!AN31*(1+VSt)</f>
        <v>0</v>
      </c>
      <c r="AO30" s="90">
        <f>+Rentabilitätsplan!AO31*(1+VSt)</f>
        <v>0</v>
      </c>
      <c r="AP30" s="89">
        <f t="shared" si="9"/>
        <v>0</v>
      </c>
      <c r="AQ30" s="90">
        <f>+Rentabilitätsplan!AQ31*(1+VSt)</f>
        <v>0</v>
      </c>
      <c r="AR30" s="90">
        <f>+Rentabilitätsplan!AR31*(1+VSt)</f>
        <v>0</v>
      </c>
      <c r="AS30" s="90">
        <f>+Rentabilitätsplan!AS31*(1+VSt)</f>
        <v>0</v>
      </c>
      <c r="AT30" s="90">
        <f>+Rentabilitätsplan!AT31*(1+VSt)</f>
        <v>0</v>
      </c>
      <c r="AU30" s="90">
        <f>+Rentabilitätsplan!AU31*(1+VSt)</f>
        <v>0</v>
      </c>
      <c r="AV30" s="90">
        <f>+Rentabilitätsplan!AV31*(1+VSt)</f>
        <v>0</v>
      </c>
      <c r="AW30" s="90">
        <f>+Rentabilitätsplan!AW31*(1+VSt)</f>
        <v>0</v>
      </c>
      <c r="AX30" s="90">
        <f>+Rentabilitätsplan!AX31*(1+VSt)</f>
        <v>0</v>
      </c>
      <c r="AY30" s="90">
        <f>+Rentabilitätsplan!AY31*(1+VSt)</f>
        <v>0</v>
      </c>
      <c r="AZ30" s="90">
        <f>+Rentabilitätsplan!AZ31*(1+VSt)</f>
        <v>0</v>
      </c>
      <c r="BA30" s="90">
        <f>+Rentabilitätsplan!BA31*(1+VSt)</f>
        <v>0</v>
      </c>
      <c r="BB30" s="90">
        <f>+Rentabilitätsplan!BB31*(1+VSt)</f>
        <v>0</v>
      </c>
      <c r="BC30" s="89">
        <f t="shared" si="10"/>
        <v>0</v>
      </c>
    </row>
    <row r="31" spans="1:55">
      <c r="A31" s="16"/>
      <c r="B31" s="16" t="str">
        <f>+Rentabilitätsplan!B32</f>
        <v>Leasing (außer Kfz)</v>
      </c>
      <c r="C31" s="16"/>
      <c r="D31" s="90">
        <f>+Rentabilitätsplan!D32*(1+VSteins)</f>
        <v>0</v>
      </c>
      <c r="E31" s="90">
        <f>+Rentabilitätsplan!E32*(1+VSteins)</f>
        <v>0</v>
      </c>
      <c r="F31" s="90">
        <f>+Rentabilitätsplan!F32*(1+VSteins)</f>
        <v>0</v>
      </c>
      <c r="G31" s="90">
        <f>+Rentabilitätsplan!G32*(1+VSteins)</f>
        <v>0</v>
      </c>
      <c r="H31" s="90">
        <f>+Rentabilitätsplan!H32*(1+VSteins)</f>
        <v>0</v>
      </c>
      <c r="I31" s="90">
        <f>+Rentabilitätsplan!I32*(1+VSteins)</f>
        <v>0</v>
      </c>
      <c r="J31" s="90">
        <f>+Rentabilitätsplan!J32*(1+VSteins)</f>
        <v>0</v>
      </c>
      <c r="K31" s="90">
        <f>+Rentabilitätsplan!K32*(1+VSteins)</f>
        <v>0</v>
      </c>
      <c r="L31" s="90">
        <f>+Rentabilitätsplan!L32*(1+VSteins)</f>
        <v>0</v>
      </c>
      <c r="M31" s="90">
        <f>+Rentabilitätsplan!M32*(1+VSteins)</f>
        <v>0</v>
      </c>
      <c r="N31" s="90">
        <f>+Rentabilitätsplan!N32*(1+VSteins)</f>
        <v>0</v>
      </c>
      <c r="O31" s="90">
        <f>+Rentabilitätsplan!O32*(1+VSteins)</f>
        <v>0</v>
      </c>
      <c r="P31" s="89">
        <f t="shared" si="11"/>
        <v>0</v>
      </c>
      <c r="Q31" s="90">
        <f>+Rentabilitätsplan!Q32*(1+VSt)</f>
        <v>0</v>
      </c>
      <c r="R31" s="90">
        <f>+Rentabilitätsplan!R32*(1+VSt)</f>
        <v>0</v>
      </c>
      <c r="S31" s="90">
        <f>+Rentabilitätsplan!S32*(1+VSt)</f>
        <v>0</v>
      </c>
      <c r="T31" s="90">
        <f>+Rentabilitätsplan!T32*(1+VSt)</f>
        <v>0</v>
      </c>
      <c r="U31" s="90">
        <f>+Rentabilitätsplan!U32*(1+VSt)</f>
        <v>0</v>
      </c>
      <c r="V31" s="90">
        <f>+Rentabilitätsplan!V32*(1+VSt)</f>
        <v>0</v>
      </c>
      <c r="W31" s="90">
        <f>+Rentabilitätsplan!W32*(1+VSt)</f>
        <v>0</v>
      </c>
      <c r="X31" s="90">
        <f>+Rentabilitätsplan!X32*(1+VSt)</f>
        <v>0</v>
      </c>
      <c r="Y31" s="90">
        <f>+Rentabilitätsplan!Y32*(1+VSt)</f>
        <v>0</v>
      </c>
      <c r="Z31" s="90">
        <f>+Rentabilitätsplan!Z32*(1+VSt)</f>
        <v>0</v>
      </c>
      <c r="AA31" s="90">
        <f>+Rentabilitätsplan!AA32*(1+VSt)</f>
        <v>0</v>
      </c>
      <c r="AB31" s="90">
        <f>+Rentabilitätsplan!AB32*(1+VSt)</f>
        <v>0</v>
      </c>
      <c r="AC31" s="89">
        <f>SUM(Q31:AB31)</f>
        <v>0</v>
      </c>
      <c r="AD31" s="90">
        <f>+Rentabilitätsplan!AD32*(1+VSt)</f>
        <v>0</v>
      </c>
      <c r="AE31" s="90">
        <f>+Rentabilitätsplan!AE32*(1+VSt)</f>
        <v>0</v>
      </c>
      <c r="AF31" s="90">
        <f>+Rentabilitätsplan!AF32*(1+VSt)</f>
        <v>0</v>
      </c>
      <c r="AG31" s="90">
        <f>+Rentabilitätsplan!AG32*(1+VSt)</f>
        <v>0</v>
      </c>
      <c r="AH31" s="90">
        <f>+Rentabilitätsplan!AH32*(1+VSt)</f>
        <v>0</v>
      </c>
      <c r="AI31" s="90">
        <f>+Rentabilitätsplan!AI32*(1+VSt)</f>
        <v>0</v>
      </c>
      <c r="AJ31" s="90">
        <f>+Rentabilitätsplan!AJ32*(1+VSt)</f>
        <v>0</v>
      </c>
      <c r="AK31" s="90">
        <f>+Rentabilitätsplan!AK32*(1+VSt)</f>
        <v>0</v>
      </c>
      <c r="AL31" s="90">
        <f>+Rentabilitätsplan!AL32*(1+VSt)</f>
        <v>0</v>
      </c>
      <c r="AM31" s="90">
        <f>+Rentabilitätsplan!AM32*(1+VSt)</f>
        <v>0</v>
      </c>
      <c r="AN31" s="90">
        <f>+Rentabilitätsplan!AN32*(1+VSt)</f>
        <v>0</v>
      </c>
      <c r="AO31" s="90">
        <f>+Rentabilitätsplan!AO32*(1+VSt)</f>
        <v>0</v>
      </c>
      <c r="AP31" s="89">
        <f>SUM(AD31:AO31)</f>
        <v>0</v>
      </c>
      <c r="AQ31" s="90">
        <f>+Rentabilitätsplan!AQ32*(1+VSt)</f>
        <v>0</v>
      </c>
      <c r="AR31" s="90">
        <f>+Rentabilitätsplan!AR32*(1+VSt)</f>
        <v>0</v>
      </c>
      <c r="AS31" s="90">
        <f>+Rentabilitätsplan!AS32*(1+VSt)</f>
        <v>0</v>
      </c>
      <c r="AT31" s="90">
        <f>+Rentabilitätsplan!AT32*(1+VSt)</f>
        <v>0</v>
      </c>
      <c r="AU31" s="90">
        <f>+Rentabilitätsplan!AU32*(1+VSt)</f>
        <v>0</v>
      </c>
      <c r="AV31" s="90">
        <f>+Rentabilitätsplan!AV32*(1+VSt)</f>
        <v>0</v>
      </c>
      <c r="AW31" s="90">
        <f>+Rentabilitätsplan!AW32*(1+VSt)</f>
        <v>0</v>
      </c>
      <c r="AX31" s="90">
        <f>+Rentabilitätsplan!AX32*(1+VSt)</f>
        <v>0</v>
      </c>
      <c r="AY31" s="90">
        <f>+Rentabilitätsplan!AY32*(1+VSt)</f>
        <v>0</v>
      </c>
      <c r="AZ31" s="90">
        <f>+Rentabilitätsplan!AZ32*(1+VSt)</f>
        <v>0</v>
      </c>
      <c r="BA31" s="90">
        <f>+Rentabilitätsplan!BA32*(1+VSt)</f>
        <v>0</v>
      </c>
      <c r="BB31" s="90">
        <f>+Rentabilitätsplan!BB32*(1+VSt)</f>
        <v>0</v>
      </c>
      <c r="BC31" s="89">
        <f>SUM(AQ31:BB31)</f>
        <v>0</v>
      </c>
    </row>
    <row r="32" spans="1:55">
      <c r="A32" s="16"/>
      <c r="B32" s="16" t="str">
        <f>+Rentabilitätsplan!B33</f>
        <v>Software-Updates</v>
      </c>
      <c r="C32" s="16"/>
      <c r="D32" s="90">
        <f>+Rentabilitätsplan!D33*(1+VSteins)</f>
        <v>0</v>
      </c>
      <c r="E32" s="90">
        <f>+Rentabilitätsplan!E33*(1+VSteins)</f>
        <v>0</v>
      </c>
      <c r="F32" s="90">
        <f>+Rentabilitätsplan!F33*(1+VSteins)</f>
        <v>0</v>
      </c>
      <c r="G32" s="90">
        <f>+Rentabilitätsplan!G33*(1+VSteins)</f>
        <v>0</v>
      </c>
      <c r="H32" s="90">
        <f>+Rentabilitätsplan!H33*(1+VSteins)</f>
        <v>0</v>
      </c>
      <c r="I32" s="90">
        <f>+Rentabilitätsplan!I33*(1+VSteins)</f>
        <v>0</v>
      </c>
      <c r="J32" s="90">
        <f>+Rentabilitätsplan!J33*(1+VSteins)</f>
        <v>0</v>
      </c>
      <c r="K32" s="90">
        <f>+Rentabilitätsplan!K33*(1+VSteins)</f>
        <v>0</v>
      </c>
      <c r="L32" s="90">
        <f>+Rentabilitätsplan!L33*(1+VSteins)</f>
        <v>0</v>
      </c>
      <c r="M32" s="90">
        <f>+Rentabilitätsplan!M33*(1+VSteins)</f>
        <v>0</v>
      </c>
      <c r="N32" s="90">
        <f>+Rentabilitätsplan!N33*(1+VSteins)</f>
        <v>0</v>
      </c>
      <c r="O32" s="90">
        <f>+Rentabilitätsplan!O33*(1+VSteins)</f>
        <v>0</v>
      </c>
      <c r="P32" s="89">
        <f t="shared" si="11"/>
        <v>0</v>
      </c>
      <c r="Q32" s="90">
        <f>+Rentabilitätsplan!Q33*(1+VSt)</f>
        <v>0</v>
      </c>
      <c r="R32" s="90">
        <f>+Rentabilitätsplan!R33*(1+VSt)</f>
        <v>0</v>
      </c>
      <c r="S32" s="90">
        <f>+Rentabilitätsplan!S33*(1+VSt)</f>
        <v>0</v>
      </c>
      <c r="T32" s="90">
        <f>+Rentabilitätsplan!T33*(1+VSt)</f>
        <v>0</v>
      </c>
      <c r="U32" s="90">
        <f>+Rentabilitätsplan!U33*(1+VSt)</f>
        <v>0</v>
      </c>
      <c r="V32" s="90">
        <f>+Rentabilitätsplan!V33*(1+VSt)</f>
        <v>0</v>
      </c>
      <c r="W32" s="90">
        <f>+Rentabilitätsplan!W33*(1+VSt)</f>
        <v>0</v>
      </c>
      <c r="X32" s="90">
        <f>+Rentabilitätsplan!X33*(1+VSt)</f>
        <v>0</v>
      </c>
      <c r="Y32" s="90">
        <f>+Rentabilitätsplan!Y33*(1+VSt)</f>
        <v>0</v>
      </c>
      <c r="Z32" s="90">
        <f>+Rentabilitätsplan!Z33*(1+VSt)</f>
        <v>0</v>
      </c>
      <c r="AA32" s="90">
        <f>+Rentabilitätsplan!AA33*(1+VSt)</f>
        <v>0</v>
      </c>
      <c r="AB32" s="90">
        <f>+Rentabilitätsplan!AB33*(1+VSt)</f>
        <v>0</v>
      </c>
      <c r="AC32" s="89">
        <f>SUM(Q32:AB32)</f>
        <v>0</v>
      </c>
      <c r="AD32" s="90">
        <f>+Rentabilitätsplan!AD33*(1+VSt)</f>
        <v>0</v>
      </c>
      <c r="AE32" s="90">
        <f>+Rentabilitätsplan!AE33*(1+VSt)</f>
        <v>0</v>
      </c>
      <c r="AF32" s="90">
        <f>+Rentabilitätsplan!AF33*(1+VSt)</f>
        <v>0</v>
      </c>
      <c r="AG32" s="90">
        <f>+Rentabilitätsplan!AG33*(1+VSt)</f>
        <v>0</v>
      </c>
      <c r="AH32" s="90">
        <f>+Rentabilitätsplan!AH33*(1+VSt)</f>
        <v>0</v>
      </c>
      <c r="AI32" s="90">
        <f>+Rentabilitätsplan!AI33*(1+VSt)</f>
        <v>0</v>
      </c>
      <c r="AJ32" s="90">
        <f>+Rentabilitätsplan!AJ33*(1+VSt)</f>
        <v>0</v>
      </c>
      <c r="AK32" s="90">
        <f>+Rentabilitätsplan!AK33*(1+VSt)</f>
        <v>0</v>
      </c>
      <c r="AL32" s="90">
        <f>+Rentabilitätsplan!AL33*(1+VSt)</f>
        <v>0</v>
      </c>
      <c r="AM32" s="90">
        <f>+Rentabilitätsplan!AM33*(1+VSt)</f>
        <v>0</v>
      </c>
      <c r="AN32" s="90">
        <f>+Rentabilitätsplan!AN33*(1+VSt)</f>
        <v>0</v>
      </c>
      <c r="AO32" s="90">
        <f>+Rentabilitätsplan!AO33*(1+VSt)</f>
        <v>0</v>
      </c>
      <c r="AP32" s="89">
        <f>SUM(AD32:AO32)</f>
        <v>0</v>
      </c>
      <c r="AQ32" s="90">
        <f>+Rentabilitätsplan!AQ33*(1+VSt)</f>
        <v>0</v>
      </c>
      <c r="AR32" s="90">
        <f>+Rentabilitätsplan!AR33*(1+VSt)</f>
        <v>0</v>
      </c>
      <c r="AS32" s="90">
        <f>+Rentabilitätsplan!AS33*(1+VSt)</f>
        <v>0</v>
      </c>
      <c r="AT32" s="90">
        <f>+Rentabilitätsplan!AT33*(1+VSt)</f>
        <v>0</v>
      </c>
      <c r="AU32" s="90">
        <f>+Rentabilitätsplan!AU33*(1+VSt)</f>
        <v>0</v>
      </c>
      <c r="AV32" s="90">
        <f>+Rentabilitätsplan!AV33*(1+VSt)</f>
        <v>0</v>
      </c>
      <c r="AW32" s="90">
        <f>+Rentabilitätsplan!AW33*(1+VSt)</f>
        <v>0</v>
      </c>
      <c r="AX32" s="90">
        <f>+Rentabilitätsplan!AX33*(1+VSt)</f>
        <v>0</v>
      </c>
      <c r="AY32" s="90">
        <f>+Rentabilitätsplan!AY33*(1+VSt)</f>
        <v>0</v>
      </c>
      <c r="AZ32" s="90">
        <f>+Rentabilitätsplan!AZ33*(1+VSt)</f>
        <v>0</v>
      </c>
      <c r="BA32" s="90">
        <f>+Rentabilitätsplan!BA33*(1+VSt)</f>
        <v>0</v>
      </c>
      <c r="BB32" s="90">
        <f>+Rentabilitätsplan!BB33*(1+VSt)</f>
        <v>0</v>
      </c>
      <c r="BC32" s="89">
        <f>SUM(AQ32:BB32)</f>
        <v>0</v>
      </c>
    </row>
    <row r="33" spans="1:55">
      <c r="A33" s="16"/>
      <c r="B33" s="16" t="str">
        <f>+Rentabilitätsplan!B34</f>
        <v>Versicherungen (ohne Kfz)</v>
      </c>
      <c r="C33" s="16"/>
      <c r="D33" s="90">
        <f>+Rentabilitätsplan!D34</f>
        <v>0</v>
      </c>
      <c r="E33" s="90">
        <f>+Rentabilitätsplan!E34</f>
        <v>0</v>
      </c>
      <c r="F33" s="90">
        <f>+Rentabilitätsplan!F34</f>
        <v>0</v>
      </c>
      <c r="G33" s="90">
        <f>+Rentabilitätsplan!G34</f>
        <v>0</v>
      </c>
      <c r="H33" s="90">
        <f>+Rentabilitätsplan!H34</f>
        <v>0</v>
      </c>
      <c r="I33" s="90">
        <f>+Rentabilitätsplan!I34</f>
        <v>0</v>
      </c>
      <c r="J33" s="90">
        <f>+Rentabilitätsplan!J34</f>
        <v>0</v>
      </c>
      <c r="K33" s="90">
        <f>+Rentabilitätsplan!K34</f>
        <v>0</v>
      </c>
      <c r="L33" s="90">
        <f>+Rentabilitätsplan!L34</f>
        <v>0</v>
      </c>
      <c r="M33" s="90">
        <f>+Rentabilitätsplan!M34</f>
        <v>0</v>
      </c>
      <c r="N33" s="90">
        <f>+Rentabilitätsplan!N34</f>
        <v>0</v>
      </c>
      <c r="O33" s="90">
        <f>+Rentabilitätsplan!O34</f>
        <v>0</v>
      </c>
      <c r="P33" s="89">
        <f t="shared" si="11"/>
        <v>0</v>
      </c>
      <c r="Q33" s="90">
        <f>+Rentabilitätsplan!Q34</f>
        <v>0</v>
      </c>
      <c r="R33" s="90">
        <f>+Rentabilitätsplan!R34</f>
        <v>0</v>
      </c>
      <c r="S33" s="90">
        <f>+Rentabilitätsplan!S34</f>
        <v>0</v>
      </c>
      <c r="T33" s="90">
        <f>+Rentabilitätsplan!T34</f>
        <v>0</v>
      </c>
      <c r="U33" s="90">
        <f>+Rentabilitätsplan!U34</f>
        <v>0</v>
      </c>
      <c r="V33" s="90">
        <f>+Rentabilitätsplan!V34</f>
        <v>0</v>
      </c>
      <c r="W33" s="90">
        <f>+Rentabilitätsplan!W34</f>
        <v>0</v>
      </c>
      <c r="X33" s="90">
        <f>+Rentabilitätsplan!X34</f>
        <v>0</v>
      </c>
      <c r="Y33" s="90">
        <f>+Rentabilitätsplan!Y34</f>
        <v>0</v>
      </c>
      <c r="Z33" s="90">
        <f>+Rentabilitätsplan!Z34</f>
        <v>0</v>
      </c>
      <c r="AA33" s="90">
        <f>+Rentabilitätsplan!AA34</f>
        <v>0</v>
      </c>
      <c r="AB33" s="90">
        <f>+Rentabilitätsplan!AB34</f>
        <v>0</v>
      </c>
      <c r="AC33" s="89">
        <f t="shared" si="8"/>
        <v>0</v>
      </c>
      <c r="AD33" s="90">
        <f>+Rentabilitätsplan!AD34</f>
        <v>0</v>
      </c>
      <c r="AE33" s="90">
        <f>+Rentabilitätsplan!AE34</f>
        <v>0</v>
      </c>
      <c r="AF33" s="90">
        <f>+Rentabilitätsplan!AF34</f>
        <v>0</v>
      </c>
      <c r="AG33" s="90">
        <f>+Rentabilitätsplan!AG34</f>
        <v>0</v>
      </c>
      <c r="AH33" s="90">
        <f>+Rentabilitätsplan!AH34</f>
        <v>0</v>
      </c>
      <c r="AI33" s="90">
        <f>+Rentabilitätsplan!AI34</f>
        <v>0</v>
      </c>
      <c r="AJ33" s="90">
        <f>+Rentabilitätsplan!AJ34</f>
        <v>0</v>
      </c>
      <c r="AK33" s="90">
        <f>+Rentabilitätsplan!AK34</f>
        <v>0</v>
      </c>
      <c r="AL33" s="90">
        <f>+Rentabilitätsplan!AL34</f>
        <v>0</v>
      </c>
      <c r="AM33" s="90">
        <f>+Rentabilitätsplan!AM34</f>
        <v>0</v>
      </c>
      <c r="AN33" s="90">
        <f>+Rentabilitätsplan!AN34</f>
        <v>0</v>
      </c>
      <c r="AO33" s="90">
        <f>+Rentabilitätsplan!AO34</f>
        <v>0</v>
      </c>
      <c r="AP33" s="89">
        <f t="shared" si="9"/>
        <v>0</v>
      </c>
      <c r="AQ33" s="90">
        <f>+Rentabilitätsplan!AQ34</f>
        <v>0</v>
      </c>
      <c r="AR33" s="90">
        <f>+Rentabilitätsplan!AR34</f>
        <v>0</v>
      </c>
      <c r="AS33" s="90">
        <f>+Rentabilitätsplan!AS34</f>
        <v>0</v>
      </c>
      <c r="AT33" s="90">
        <f>+Rentabilitätsplan!AT34</f>
        <v>0</v>
      </c>
      <c r="AU33" s="90">
        <f>+Rentabilitätsplan!AU34</f>
        <v>0</v>
      </c>
      <c r="AV33" s="90">
        <f>+Rentabilitätsplan!AV34</f>
        <v>0</v>
      </c>
      <c r="AW33" s="90">
        <f>+Rentabilitätsplan!AW34</f>
        <v>0</v>
      </c>
      <c r="AX33" s="90">
        <f>+Rentabilitätsplan!AX34</f>
        <v>0</v>
      </c>
      <c r="AY33" s="90">
        <f>+Rentabilitätsplan!AY34</f>
        <v>0</v>
      </c>
      <c r="AZ33" s="90">
        <f>+Rentabilitätsplan!AZ34</f>
        <v>0</v>
      </c>
      <c r="BA33" s="90">
        <f>+Rentabilitätsplan!BA34</f>
        <v>0</v>
      </c>
      <c r="BB33" s="90">
        <f>+Rentabilitätsplan!BB34</f>
        <v>0</v>
      </c>
      <c r="BC33" s="89">
        <f t="shared" si="10"/>
        <v>0</v>
      </c>
    </row>
    <row r="34" spans="1:55">
      <c r="A34" s="16"/>
      <c r="B34" s="16" t="str">
        <f>+Rentabilitätsplan!B35</f>
        <v>Beiträge, Gebühren</v>
      </c>
      <c r="C34" s="16"/>
      <c r="D34" s="90">
        <f>+Rentabilitätsplan!D35</f>
        <v>0</v>
      </c>
      <c r="E34" s="90">
        <f>+Rentabilitätsplan!E35</f>
        <v>0</v>
      </c>
      <c r="F34" s="90">
        <f>+Rentabilitätsplan!F35</f>
        <v>0</v>
      </c>
      <c r="G34" s="90">
        <f>+Rentabilitätsplan!G35</f>
        <v>0</v>
      </c>
      <c r="H34" s="90">
        <f>+Rentabilitätsplan!H35</f>
        <v>0</v>
      </c>
      <c r="I34" s="90">
        <f>+Rentabilitätsplan!I35</f>
        <v>0</v>
      </c>
      <c r="J34" s="90">
        <f>+Rentabilitätsplan!J35</f>
        <v>0</v>
      </c>
      <c r="K34" s="90">
        <f>+Rentabilitätsplan!K35</f>
        <v>0</v>
      </c>
      <c r="L34" s="90">
        <f>+Rentabilitätsplan!L35</f>
        <v>0</v>
      </c>
      <c r="M34" s="90">
        <f>+Rentabilitätsplan!M35</f>
        <v>0</v>
      </c>
      <c r="N34" s="90">
        <f>+Rentabilitätsplan!N35</f>
        <v>0</v>
      </c>
      <c r="O34" s="90">
        <f>+Rentabilitätsplan!O35</f>
        <v>0</v>
      </c>
      <c r="P34" s="89">
        <f t="shared" si="11"/>
        <v>0</v>
      </c>
      <c r="Q34" s="90">
        <f>+Rentabilitätsplan!Q35</f>
        <v>0</v>
      </c>
      <c r="R34" s="90">
        <f>+Rentabilitätsplan!R35</f>
        <v>0</v>
      </c>
      <c r="S34" s="90">
        <f>+Rentabilitätsplan!S35</f>
        <v>0</v>
      </c>
      <c r="T34" s="90">
        <f>+Rentabilitätsplan!T35</f>
        <v>0</v>
      </c>
      <c r="U34" s="90">
        <f>+Rentabilitätsplan!U35</f>
        <v>0</v>
      </c>
      <c r="V34" s="90">
        <f>+Rentabilitätsplan!V35</f>
        <v>0</v>
      </c>
      <c r="W34" s="90">
        <f>+Rentabilitätsplan!W35</f>
        <v>0</v>
      </c>
      <c r="X34" s="90">
        <f>+Rentabilitätsplan!X35</f>
        <v>0</v>
      </c>
      <c r="Y34" s="90">
        <f>+Rentabilitätsplan!Y35</f>
        <v>0</v>
      </c>
      <c r="Z34" s="90">
        <f>+Rentabilitätsplan!Z35</f>
        <v>0</v>
      </c>
      <c r="AA34" s="90">
        <f>+Rentabilitätsplan!AA35</f>
        <v>0</v>
      </c>
      <c r="AB34" s="90">
        <f>+Rentabilitätsplan!AB35</f>
        <v>0</v>
      </c>
      <c r="AC34" s="89">
        <f t="shared" si="8"/>
        <v>0</v>
      </c>
      <c r="AD34" s="90">
        <f>+Rentabilitätsplan!AD35</f>
        <v>0</v>
      </c>
      <c r="AE34" s="90">
        <f>+Rentabilitätsplan!AE35</f>
        <v>0</v>
      </c>
      <c r="AF34" s="90">
        <f>+Rentabilitätsplan!AF35</f>
        <v>0</v>
      </c>
      <c r="AG34" s="90">
        <f>+Rentabilitätsplan!AG35</f>
        <v>0</v>
      </c>
      <c r="AH34" s="90">
        <f>+Rentabilitätsplan!AH35</f>
        <v>0</v>
      </c>
      <c r="AI34" s="90">
        <f>+Rentabilitätsplan!AI35</f>
        <v>0</v>
      </c>
      <c r="AJ34" s="90">
        <f>+Rentabilitätsplan!AJ35</f>
        <v>0</v>
      </c>
      <c r="AK34" s="90">
        <f>+Rentabilitätsplan!AK35</f>
        <v>0</v>
      </c>
      <c r="AL34" s="90">
        <f>+Rentabilitätsplan!AL35</f>
        <v>0</v>
      </c>
      <c r="AM34" s="90">
        <f>+Rentabilitätsplan!AM35</f>
        <v>0</v>
      </c>
      <c r="AN34" s="90">
        <f>+Rentabilitätsplan!AN35</f>
        <v>0</v>
      </c>
      <c r="AO34" s="90">
        <f>+Rentabilitätsplan!AO35</f>
        <v>0</v>
      </c>
      <c r="AP34" s="89">
        <f t="shared" si="9"/>
        <v>0</v>
      </c>
      <c r="AQ34" s="90">
        <f>+Rentabilitätsplan!AQ35</f>
        <v>0</v>
      </c>
      <c r="AR34" s="90">
        <f>+Rentabilitätsplan!AR35</f>
        <v>0</v>
      </c>
      <c r="AS34" s="90">
        <f>+Rentabilitätsplan!AS35</f>
        <v>0</v>
      </c>
      <c r="AT34" s="90">
        <f>+Rentabilitätsplan!AT35</f>
        <v>0</v>
      </c>
      <c r="AU34" s="90">
        <f>+Rentabilitätsplan!AU35</f>
        <v>0</v>
      </c>
      <c r="AV34" s="90">
        <f>+Rentabilitätsplan!AV35</f>
        <v>0</v>
      </c>
      <c r="AW34" s="90">
        <f>+Rentabilitätsplan!AW35</f>
        <v>0</v>
      </c>
      <c r="AX34" s="90">
        <f>+Rentabilitätsplan!AX35</f>
        <v>0</v>
      </c>
      <c r="AY34" s="90">
        <f>+Rentabilitätsplan!AY35</f>
        <v>0</v>
      </c>
      <c r="AZ34" s="90">
        <f>+Rentabilitätsplan!AZ35</f>
        <v>0</v>
      </c>
      <c r="BA34" s="90">
        <f>+Rentabilitätsplan!BA35</f>
        <v>0</v>
      </c>
      <c r="BB34" s="90">
        <f>+Rentabilitätsplan!BB35</f>
        <v>0</v>
      </c>
      <c r="BC34" s="89">
        <f t="shared" si="10"/>
        <v>0</v>
      </c>
    </row>
    <row r="35" spans="1:55">
      <c r="A35" s="16"/>
      <c r="B35" s="16" t="str">
        <f>+Rentabilitätsplan!B36</f>
        <v>Bürobedarf</v>
      </c>
      <c r="C35" s="16"/>
      <c r="D35" s="90">
        <f>+Rentabilitätsplan!D36*(1+VSteins)</f>
        <v>0</v>
      </c>
      <c r="E35" s="90">
        <f>+Rentabilitätsplan!E36*(1+VSteins)</f>
        <v>0</v>
      </c>
      <c r="F35" s="90">
        <f>+Rentabilitätsplan!F36</f>
        <v>0</v>
      </c>
      <c r="G35" s="90">
        <f>+Rentabilitätsplan!G36</f>
        <v>0</v>
      </c>
      <c r="H35" s="90">
        <f>+Rentabilitätsplan!H36</f>
        <v>0</v>
      </c>
      <c r="I35" s="90">
        <f>+Rentabilitätsplan!I36*(1+VSteins)</f>
        <v>0</v>
      </c>
      <c r="J35" s="90">
        <f>+Rentabilitätsplan!J36*(1+VSteins)</f>
        <v>0</v>
      </c>
      <c r="K35" s="90">
        <f>+Rentabilitätsplan!K36*(1+VSteins)</f>
        <v>0</v>
      </c>
      <c r="L35" s="90">
        <f>+Rentabilitätsplan!L36*(1+VSteins)</f>
        <v>0</v>
      </c>
      <c r="M35" s="90">
        <f>+Rentabilitätsplan!M36*(1+VSteins)</f>
        <v>0</v>
      </c>
      <c r="N35" s="90">
        <f>+Rentabilitätsplan!N36*(1+VSteins)</f>
        <v>0</v>
      </c>
      <c r="O35" s="90">
        <f>+Rentabilitätsplan!O36*(1+VSteins)</f>
        <v>0</v>
      </c>
      <c r="P35" s="89">
        <f t="shared" si="11"/>
        <v>0</v>
      </c>
      <c r="Q35" s="90">
        <f>+Rentabilitätsplan!Q36*(1+VSt)</f>
        <v>0</v>
      </c>
      <c r="R35" s="90">
        <f>+Rentabilitätsplan!R36*(1+VSt)</f>
        <v>0</v>
      </c>
      <c r="S35" s="90">
        <f>+Rentabilitätsplan!S36*(1+VSt)</f>
        <v>0</v>
      </c>
      <c r="T35" s="90">
        <f>+Rentabilitätsplan!T36*(1+VSt)</f>
        <v>0</v>
      </c>
      <c r="U35" s="90">
        <f>+Rentabilitätsplan!U36*(1+VSt)</f>
        <v>0</v>
      </c>
      <c r="V35" s="90">
        <f>+Rentabilitätsplan!V36*(1+VSt)</f>
        <v>0</v>
      </c>
      <c r="W35" s="90">
        <f>+Rentabilitätsplan!W36*(1+VSt)</f>
        <v>0</v>
      </c>
      <c r="X35" s="90">
        <f>+Rentabilitätsplan!X36*(1+VSt)</f>
        <v>0</v>
      </c>
      <c r="Y35" s="90">
        <f>+Rentabilitätsplan!Y36*(1+VSt)</f>
        <v>0</v>
      </c>
      <c r="Z35" s="90">
        <f>+Rentabilitätsplan!Z36*(1+VSt)</f>
        <v>0</v>
      </c>
      <c r="AA35" s="90">
        <f>+Rentabilitätsplan!AA36*(1+VSt)</f>
        <v>0</v>
      </c>
      <c r="AB35" s="90">
        <f>+Rentabilitätsplan!AB36*(1+VSt)</f>
        <v>0</v>
      </c>
      <c r="AC35" s="89">
        <f t="shared" si="8"/>
        <v>0</v>
      </c>
      <c r="AD35" s="90">
        <f>+Rentabilitätsplan!AD36*(1+VSt)</f>
        <v>0</v>
      </c>
      <c r="AE35" s="90">
        <f>+Rentabilitätsplan!AE36*(1+VSt)</f>
        <v>0</v>
      </c>
      <c r="AF35" s="90">
        <f>+Rentabilitätsplan!AF36*(1+VSt)</f>
        <v>0</v>
      </c>
      <c r="AG35" s="90">
        <f>+Rentabilitätsplan!AG36*(1+VSt)</f>
        <v>0</v>
      </c>
      <c r="AH35" s="90">
        <f>+Rentabilitätsplan!AH36*(1+VSt)</f>
        <v>0</v>
      </c>
      <c r="AI35" s="90">
        <f>+Rentabilitätsplan!AI36*(1+VSt)</f>
        <v>0</v>
      </c>
      <c r="AJ35" s="90">
        <f>+Rentabilitätsplan!AJ36*(1+VSt)</f>
        <v>0</v>
      </c>
      <c r="AK35" s="90">
        <f>+Rentabilitätsplan!AK36*(1+VSt)</f>
        <v>0</v>
      </c>
      <c r="AL35" s="90">
        <f>+Rentabilitätsplan!AL36*(1+VSt)</f>
        <v>0</v>
      </c>
      <c r="AM35" s="90">
        <f>+Rentabilitätsplan!AM36*(1+VSt)</f>
        <v>0</v>
      </c>
      <c r="AN35" s="90">
        <f>+Rentabilitätsplan!AN36*(1+VSt)</f>
        <v>0</v>
      </c>
      <c r="AO35" s="90">
        <f>+Rentabilitätsplan!AO36*(1+VSt)</f>
        <v>0</v>
      </c>
      <c r="AP35" s="89">
        <f t="shared" si="9"/>
        <v>0</v>
      </c>
      <c r="AQ35" s="90">
        <f>+Rentabilitätsplan!AQ36*(1+VSt)</f>
        <v>0</v>
      </c>
      <c r="AR35" s="90">
        <f>+Rentabilitätsplan!AR36*(1+VSt)</f>
        <v>0</v>
      </c>
      <c r="AS35" s="90">
        <f>+Rentabilitätsplan!AS36*(1+VSt)</f>
        <v>0</v>
      </c>
      <c r="AT35" s="90">
        <f>+Rentabilitätsplan!AT36*(1+VSt)</f>
        <v>0</v>
      </c>
      <c r="AU35" s="90">
        <f>+Rentabilitätsplan!AU36*(1+VSt)</f>
        <v>0</v>
      </c>
      <c r="AV35" s="90">
        <f>+Rentabilitätsplan!AV36*(1+VSt)</f>
        <v>0</v>
      </c>
      <c r="AW35" s="90">
        <f>+Rentabilitätsplan!AW36*(1+VSt)</f>
        <v>0</v>
      </c>
      <c r="AX35" s="90">
        <f>+Rentabilitätsplan!AX36*(1+VSt)</f>
        <v>0</v>
      </c>
      <c r="AY35" s="90">
        <f>+Rentabilitätsplan!AY36*(1+VSt)</f>
        <v>0</v>
      </c>
      <c r="AZ35" s="90">
        <f>+Rentabilitätsplan!AZ36*(1+VSt)</f>
        <v>0</v>
      </c>
      <c r="BA35" s="90">
        <f>+Rentabilitätsplan!BA36*(1+VSt)</f>
        <v>0</v>
      </c>
      <c r="BB35" s="90">
        <f>+Rentabilitätsplan!BB36*(1+VSt)</f>
        <v>0</v>
      </c>
      <c r="BC35" s="89">
        <f t="shared" si="10"/>
        <v>0</v>
      </c>
    </row>
    <row r="36" spans="1:55">
      <c r="A36" s="16"/>
      <c r="B36" s="16" t="str">
        <f>+Rentabilitätsplan!B37</f>
        <v>Postwertzeichen</v>
      </c>
      <c r="C36" s="16"/>
      <c r="D36" s="90">
        <f>+Rentabilitätsplan!D37</f>
        <v>0</v>
      </c>
      <c r="E36" s="90">
        <f>+Rentabilitätsplan!E37</f>
        <v>0</v>
      </c>
      <c r="F36" s="90">
        <f>+Rentabilitätsplan!F37</f>
        <v>0</v>
      </c>
      <c r="G36" s="90">
        <f>+Rentabilitätsplan!G37</f>
        <v>0</v>
      </c>
      <c r="H36" s="90">
        <f>+Rentabilitätsplan!H37</f>
        <v>0</v>
      </c>
      <c r="I36" s="90">
        <f>+Rentabilitätsplan!I37</f>
        <v>0</v>
      </c>
      <c r="J36" s="90">
        <f>+Rentabilitätsplan!J37</f>
        <v>0</v>
      </c>
      <c r="K36" s="90">
        <f>+Rentabilitätsplan!K37</f>
        <v>0</v>
      </c>
      <c r="L36" s="90">
        <f>+Rentabilitätsplan!L37</f>
        <v>0</v>
      </c>
      <c r="M36" s="90">
        <f>+Rentabilitätsplan!M37</f>
        <v>0</v>
      </c>
      <c r="N36" s="90">
        <f>+Rentabilitätsplan!N37</f>
        <v>0</v>
      </c>
      <c r="O36" s="90">
        <f>+Rentabilitätsplan!O37</f>
        <v>0</v>
      </c>
      <c r="P36" s="89">
        <f t="shared" si="11"/>
        <v>0</v>
      </c>
      <c r="Q36" s="90">
        <f>+Rentabilitätsplan!Q37</f>
        <v>0</v>
      </c>
      <c r="R36" s="90">
        <f>+Rentabilitätsplan!R37</f>
        <v>0</v>
      </c>
      <c r="S36" s="90">
        <f>+Rentabilitätsplan!S37</f>
        <v>0</v>
      </c>
      <c r="T36" s="90">
        <f>+Rentabilitätsplan!T37</f>
        <v>0</v>
      </c>
      <c r="U36" s="90">
        <f>+Rentabilitätsplan!U37</f>
        <v>0</v>
      </c>
      <c r="V36" s="90">
        <f>+Rentabilitätsplan!V37</f>
        <v>0</v>
      </c>
      <c r="W36" s="90">
        <f>+Rentabilitätsplan!W37</f>
        <v>0</v>
      </c>
      <c r="X36" s="90">
        <f>+Rentabilitätsplan!X37</f>
        <v>0</v>
      </c>
      <c r="Y36" s="90">
        <f>+Rentabilitätsplan!Y37</f>
        <v>0</v>
      </c>
      <c r="Z36" s="90">
        <f>+Rentabilitätsplan!Z37</f>
        <v>0</v>
      </c>
      <c r="AA36" s="90">
        <f>+Rentabilitätsplan!AA37</f>
        <v>0</v>
      </c>
      <c r="AB36" s="90">
        <f>+Rentabilitätsplan!AB37</f>
        <v>0</v>
      </c>
      <c r="AC36" s="89">
        <f t="shared" si="8"/>
        <v>0</v>
      </c>
      <c r="AD36" s="90">
        <f>+Rentabilitätsplan!AD37</f>
        <v>0</v>
      </c>
      <c r="AE36" s="90">
        <f>+Rentabilitätsplan!AE37</f>
        <v>0</v>
      </c>
      <c r="AF36" s="90">
        <f>+Rentabilitätsplan!AF37</f>
        <v>0</v>
      </c>
      <c r="AG36" s="90">
        <f>+Rentabilitätsplan!AG37</f>
        <v>0</v>
      </c>
      <c r="AH36" s="90">
        <f>+Rentabilitätsplan!AH37</f>
        <v>0</v>
      </c>
      <c r="AI36" s="90">
        <f>+Rentabilitätsplan!AI37</f>
        <v>0</v>
      </c>
      <c r="AJ36" s="90">
        <f>+Rentabilitätsplan!AJ37</f>
        <v>0</v>
      </c>
      <c r="AK36" s="90">
        <f>+Rentabilitätsplan!AK37</f>
        <v>0</v>
      </c>
      <c r="AL36" s="90">
        <f>+Rentabilitätsplan!AL37</f>
        <v>0</v>
      </c>
      <c r="AM36" s="90">
        <f>+Rentabilitätsplan!AM37</f>
        <v>0</v>
      </c>
      <c r="AN36" s="90">
        <f>+Rentabilitätsplan!AN37</f>
        <v>0</v>
      </c>
      <c r="AO36" s="90">
        <f>+Rentabilitätsplan!AO37</f>
        <v>0</v>
      </c>
      <c r="AP36" s="89">
        <f t="shared" si="9"/>
        <v>0</v>
      </c>
      <c r="AQ36" s="90">
        <f>+Rentabilitätsplan!AQ37</f>
        <v>0</v>
      </c>
      <c r="AR36" s="90">
        <f>+Rentabilitätsplan!AR37</f>
        <v>0</v>
      </c>
      <c r="AS36" s="90">
        <f>+Rentabilitätsplan!AS37</f>
        <v>0</v>
      </c>
      <c r="AT36" s="90">
        <f>+Rentabilitätsplan!AT37</f>
        <v>0</v>
      </c>
      <c r="AU36" s="90">
        <f>+Rentabilitätsplan!AU37</f>
        <v>0</v>
      </c>
      <c r="AV36" s="90">
        <f>+Rentabilitätsplan!AV37</f>
        <v>0</v>
      </c>
      <c r="AW36" s="90">
        <f>+Rentabilitätsplan!AW37</f>
        <v>0</v>
      </c>
      <c r="AX36" s="90">
        <f>+Rentabilitätsplan!AX37</f>
        <v>0</v>
      </c>
      <c r="AY36" s="90">
        <f>+Rentabilitätsplan!AY37</f>
        <v>0</v>
      </c>
      <c r="AZ36" s="90">
        <f>+Rentabilitätsplan!AZ37</f>
        <v>0</v>
      </c>
      <c r="BA36" s="90">
        <f>+Rentabilitätsplan!BA37</f>
        <v>0</v>
      </c>
      <c r="BB36" s="90">
        <f>+Rentabilitätsplan!BB37</f>
        <v>0</v>
      </c>
      <c r="BC36" s="89">
        <f t="shared" si="10"/>
        <v>0</v>
      </c>
    </row>
    <row r="37" spans="1:55">
      <c r="A37" s="16"/>
      <c r="B37" s="16" t="str">
        <f>+Rentabilitätsplan!B38</f>
        <v>Fachliteratur</v>
      </c>
      <c r="C37" s="16"/>
      <c r="D37" s="90">
        <f>+Rentabilitätsplan!D38*(1+VStermeins)</f>
        <v>0</v>
      </c>
      <c r="E37" s="90">
        <f>+Rentabilitätsplan!E38*(1+VStermeins)</f>
        <v>0</v>
      </c>
      <c r="F37" s="90">
        <f>+Rentabilitätsplan!F38*(1+VStermeins)</f>
        <v>0</v>
      </c>
      <c r="G37" s="90">
        <f>+Rentabilitätsplan!G38*(1+VStermeins)</f>
        <v>0</v>
      </c>
      <c r="H37" s="90">
        <f>+Rentabilitätsplan!H38*(1+VStermeins)</f>
        <v>0</v>
      </c>
      <c r="I37" s="90">
        <f>+Rentabilitätsplan!I38*(1+VStermeins)</f>
        <v>0</v>
      </c>
      <c r="J37" s="90">
        <f>+Rentabilitätsplan!J38*(1+VStermeins)</f>
        <v>0</v>
      </c>
      <c r="K37" s="90">
        <f>+Rentabilitätsplan!K38*(1+VStermeins)</f>
        <v>0</v>
      </c>
      <c r="L37" s="90">
        <f>+Rentabilitätsplan!L38*(1+VStermeins)</f>
        <v>0</v>
      </c>
      <c r="M37" s="90">
        <f>+Rentabilitätsplan!M38*(1+VStermeins)</f>
        <v>0</v>
      </c>
      <c r="N37" s="90">
        <f>+Rentabilitätsplan!N38*(1+VStermeins)</f>
        <v>0</v>
      </c>
      <c r="O37" s="90">
        <f>+Rentabilitätsplan!O38*(1+VStermeins)</f>
        <v>0</v>
      </c>
      <c r="P37" s="89">
        <f t="shared" ref="P37:P43" si="12">SUM(D37:O37)</f>
        <v>0</v>
      </c>
      <c r="Q37" s="90">
        <f>+Rentabilitätsplan!Q38*(1+VSterm)</f>
        <v>0</v>
      </c>
      <c r="R37" s="90">
        <f>+Rentabilitätsplan!R38*(1+VSterm)</f>
        <v>0</v>
      </c>
      <c r="S37" s="90">
        <f>+Rentabilitätsplan!S38*(1+VSterm)</f>
        <v>0</v>
      </c>
      <c r="T37" s="90">
        <f>+Rentabilitätsplan!T38*(1+VSterm)</f>
        <v>0</v>
      </c>
      <c r="U37" s="90">
        <f>+Rentabilitätsplan!U38*(1+VSterm)</f>
        <v>0</v>
      </c>
      <c r="V37" s="90">
        <f>+Rentabilitätsplan!V38*(1+VSterm)</f>
        <v>0</v>
      </c>
      <c r="W37" s="90">
        <f>+Rentabilitätsplan!W38*(1+VSterm)</f>
        <v>0</v>
      </c>
      <c r="X37" s="90">
        <f>+Rentabilitätsplan!X38*(1+VSterm)</f>
        <v>0</v>
      </c>
      <c r="Y37" s="90">
        <f>+Rentabilitätsplan!Y38*(1+VSterm)</f>
        <v>0</v>
      </c>
      <c r="Z37" s="90">
        <f>+Rentabilitätsplan!Z38*(1+VSterm)</f>
        <v>0</v>
      </c>
      <c r="AA37" s="90">
        <f>+Rentabilitätsplan!AA38*(1+VSterm)</f>
        <v>0</v>
      </c>
      <c r="AB37" s="90">
        <f>+Rentabilitätsplan!AB38*(1+VSterm)</f>
        <v>0</v>
      </c>
      <c r="AC37" s="89">
        <f t="shared" si="8"/>
        <v>0</v>
      </c>
      <c r="AD37" s="90">
        <f>+Rentabilitätsplan!AD38*(1+VSterm)</f>
        <v>0</v>
      </c>
      <c r="AE37" s="90">
        <f>+Rentabilitätsplan!AE38*(1+VSterm)</f>
        <v>0</v>
      </c>
      <c r="AF37" s="90">
        <f>+Rentabilitätsplan!AF38*(1+VSterm)</f>
        <v>0</v>
      </c>
      <c r="AG37" s="90">
        <f>+Rentabilitätsplan!AG38*(1+VSterm)</f>
        <v>0</v>
      </c>
      <c r="AH37" s="90">
        <f>+Rentabilitätsplan!AH38*(1+VSterm)</f>
        <v>0</v>
      </c>
      <c r="AI37" s="90">
        <f>+Rentabilitätsplan!AI38*(1+VSterm)</f>
        <v>0</v>
      </c>
      <c r="AJ37" s="90">
        <f>+Rentabilitätsplan!AJ38*(1+VSterm)</f>
        <v>0</v>
      </c>
      <c r="AK37" s="90">
        <f>+Rentabilitätsplan!AK38*(1+VSterm)</f>
        <v>0</v>
      </c>
      <c r="AL37" s="90">
        <f>+Rentabilitätsplan!AL38*(1+VSterm)</f>
        <v>0</v>
      </c>
      <c r="AM37" s="90">
        <f>+Rentabilitätsplan!AM38*(1+VSterm)</f>
        <v>0</v>
      </c>
      <c r="AN37" s="90">
        <f>+Rentabilitätsplan!AN38*(1+VSterm)</f>
        <v>0</v>
      </c>
      <c r="AO37" s="90">
        <f>+Rentabilitätsplan!AO38*(1+VSterm)</f>
        <v>0</v>
      </c>
      <c r="AP37" s="89">
        <f t="shared" si="9"/>
        <v>0</v>
      </c>
      <c r="AQ37" s="90">
        <f>+Rentabilitätsplan!AQ38*(1+VSterm)</f>
        <v>0</v>
      </c>
      <c r="AR37" s="90">
        <f>+Rentabilitätsplan!AR38*(1+VSterm)</f>
        <v>0</v>
      </c>
      <c r="AS37" s="90">
        <f>+Rentabilitätsplan!AS38*(1+VSterm)</f>
        <v>0</v>
      </c>
      <c r="AT37" s="90">
        <f>+Rentabilitätsplan!AT38*(1+VSterm)</f>
        <v>0</v>
      </c>
      <c r="AU37" s="90">
        <f>+Rentabilitätsplan!AU38*(1+VSterm)</f>
        <v>0</v>
      </c>
      <c r="AV37" s="90">
        <f>+Rentabilitätsplan!AV38*(1+VSterm)</f>
        <v>0</v>
      </c>
      <c r="AW37" s="90">
        <f>+Rentabilitätsplan!AW38*(1+VSterm)</f>
        <v>0</v>
      </c>
      <c r="AX37" s="90">
        <f>+Rentabilitätsplan!AX38*(1+VSterm)</f>
        <v>0</v>
      </c>
      <c r="AY37" s="90">
        <f>+Rentabilitätsplan!AY38*(1+VSterm)</f>
        <v>0</v>
      </c>
      <c r="AZ37" s="90">
        <f>+Rentabilitätsplan!AZ38*(1+VSterm)</f>
        <v>0</v>
      </c>
      <c r="BA37" s="90">
        <f>+Rentabilitätsplan!BA38*(1+VSterm)</f>
        <v>0</v>
      </c>
      <c r="BB37" s="90">
        <f>+Rentabilitätsplan!BB38*(1+VSterm)</f>
        <v>0</v>
      </c>
      <c r="BC37" s="89">
        <f t="shared" si="10"/>
        <v>0</v>
      </c>
    </row>
    <row r="38" spans="1:55">
      <c r="A38" s="16"/>
      <c r="B38" s="16" t="str">
        <f>+Rentabilitätsplan!B39</f>
        <v>Fortbildung</v>
      </c>
      <c r="C38" s="16"/>
      <c r="D38" s="90">
        <f>+Rentabilitätsplan!D39*(1+VSteins)</f>
        <v>0</v>
      </c>
      <c r="E38" s="90">
        <f>+Rentabilitätsplan!E39*(1+VSteins)</f>
        <v>0</v>
      </c>
      <c r="F38" s="90">
        <f>+Rentabilitätsplan!F39*(1+VSteins)</f>
        <v>0</v>
      </c>
      <c r="G38" s="90">
        <f>+Rentabilitätsplan!G39*(1+VSteins)</f>
        <v>0</v>
      </c>
      <c r="H38" s="90">
        <f>+Rentabilitätsplan!H39*(1+VSteins)</f>
        <v>0</v>
      </c>
      <c r="I38" s="90">
        <f>+Rentabilitätsplan!I39*(1+VSteins)</f>
        <v>0</v>
      </c>
      <c r="J38" s="90">
        <f>+Rentabilitätsplan!J39*(1+VSteins)</f>
        <v>0</v>
      </c>
      <c r="K38" s="90">
        <f>+Rentabilitätsplan!K39*(1+VSteins)</f>
        <v>0</v>
      </c>
      <c r="L38" s="90">
        <f>+Rentabilitätsplan!L39*(1+VSteins)</f>
        <v>0</v>
      </c>
      <c r="M38" s="90">
        <f>+Rentabilitätsplan!M39*(1+VSteins)</f>
        <v>0</v>
      </c>
      <c r="N38" s="90">
        <f>+Rentabilitätsplan!N39*(1+VSteins)</f>
        <v>0</v>
      </c>
      <c r="O38" s="90">
        <f>+Rentabilitätsplan!O39*(1+VSteins)</f>
        <v>0</v>
      </c>
      <c r="P38" s="89">
        <f t="shared" si="12"/>
        <v>0</v>
      </c>
      <c r="Q38" s="90">
        <f>+Rentabilitätsplan!Q39*(1+VSt)</f>
        <v>0</v>
      </c>
      <c r="R38" s="90">
        <f>+Rentabilitätsplan!R39*(1+VSt)</f>
        <v>0</v>
      </c>
      <c r="S38" s="90">
        <f>+Rentabilitätsplan!S39*(1+VSt)</f>
        <v>0</v>
      </c>
      <c r="T38" s="90">
        <f>+Rentabilitätsplan!T39*(1+VSt)</f>
        <v>0</v>
      </c>
      <c r="U38" s="90">
        <f>+Rentabilitätsplan!U39*(1+VSt)</f>
        <v>0</v>
      </c>
      <c r="V38" s="90">
        <f>+Rentabilitätsplan!V39*(1+VSt)</f>
        <v>0</v>
      </c>
      <c r="W38" s="90">
        <f>+Rentabilitätsplan!W39*(1+VSt)</f>
        <v>0</v>
      </c>
      <c r="X38" s="90">
        <f>+Rentabilitätsplan!X39*(1+VSt)</f>
        <v>0</v>
      </c>
      <c r="Y38" s="90">
        <f>+Rentabilitätsplan!Y39*(1+VSt)</f>
        <v>0</v>
      </c>
      <c r="Z38" s="90">
        <f>+Rentabilitätsplan!Z39*(1+VSt)</f>
        <v>0</v>
      </c>
      <c r="AA38" s="90">
        <f>+Rentabilitätsplan!AA39*(1+VSt)</f>
        <v>0</v>
      </c>
      <c r="AB38" s="90">
        <f>+Rentabilitätsplan!AB39*(1+VSt)</f>
        <v>0</v>
      </c>
      <c r="AC38" s="89">
        <f t="shared" si="8"/>
        <v>0</v>
      </c>
      <c r="AD38" s="90">
        <f>+Rentabilitätsplan!AD39*(1+VSt)</f>
        <v>0</v>
      </c>
      <c r="AE38" s="90">
        <f>+Rentabilitätsplan!AE39*(1+VSt)</f>
        <v>0</v>
      </c>
      <c r="AF38" s="90">
        <f>+Rentabilitätsplan!AF39*(1+VSt)</f>
        <v>0</v>
      </c>
      <c r="AG38" s="90">
        <f>+Rentabilitätsplan!AG39*(1+VSt)</f>
        <v>0</v>
      </c>
      <c r="AH38" s="90">
        <f>+Rentabilitätsplan!AH39*(1+VSt)</f>
        <v>0</v>
      </c>
      <c r="AI38" s="90">
        <f>+Rentabilitätsplan!AI39*(1+VSt)</f>
        <v>0</v>
      </c>
      <c r="AJ38" s="90">
        <f>+Rentabilitätsplan!AJ39*(1+VSt)</f>
        <v>0</v>
      </c>
      <c r="AK38" s="90">
        <f>+Rentabilitätsplan!AK39*(1+VSt)</f>
        <v>0</v>
      </c>
      <c r="AL38" s="90">
        <f>+Rentabilitätsplan!AL39*(1+VSt)</f>
        <v>0</v>
      </c>
      <c r="AM38" s="90">
        <f>+Rentabilitätsplan!AM39*(1+VSt)</f>
        <v>0</v>
      </c>
      <c r="AN38" s="90">
        <f>+Rentabilitätsplan!AN39*(1+VSt)</f>
        <v>0</v>
      </c>
      <c r="AO38" s="90">
        <f>+Rentabilitätsplan!AO39*(1+VSt)</f>
        <v>0</v>
      </c>
      <c r="AP38" s="89">
        <f t="shared" si="9"/>
        <v>0</v>
      </c>
      <c r="AQ38" s="90">
        <f>+Rentabilitätsplan!AQ39*(1+VSt)</f>
        <v>0</v>
      </c>
      <c r="AR38" s="90">
        <f>+Rentabilitätsplan!AR39*(1+VSt)</f>
        <v>0</v>
      </c>
      <c r="AS38" s="90">
        <f>+Rentabilitätsplan!AS39*(1+VSt)</f>
        <v>0</v>
      </c>
      <c r="AT38" s="90">
        <f>+Rentabilitätsplan!AT39*(1+VSt)</f>
        <v>0</v>
      </c>
      <c r="AU38" s="90">
        <f>+Rentabilitätsplan!AU39*(1+VSt)</f>
        <v>0</v>
      </c>
      <c r="AV38" s="90">
        <f>+Rentabilitätsplan!AV39*(1+VSt)</f>
        <v>0</v>
      </c>
      <c r="AW38" s="90">
        <f>+Rentabilitätsplan!AW39*(1+VSt)</f>
        <v>0</v>
      </c>
      <c r="AX38" s="90">
        <f>+Rentabilitätsplan!AX39*(1+VSt)</f>
        <v>0</v>
      </c>
      <c r="AY38" s="90">
        <f>+Rentabilitätsplan!AY39*(1+VSt)</f>
        <v>0</v>
      </c>
      <c r="AZ38" s="90">
        <f>+Rentabilitätsplan!AZ39*(1+VSt)</f>
        <v>0</v>
      </c>
      <c r="BA38" s="90">
        <f>+Rentabilitätsplan!BA39*(1+VSt)</f>
        <v>0</v>
      </c>
      <c r="BB38" s="90">
        <f>+Rentabilitätsplan!BB39*(1+VSt)</f>
        <v>0</v>
      </c>
      <c r="BC38" s="89">
        <f t="shared" si="10"/>
        <v>0</v>
      </c>
    </row>
    <row r="39" spans="1:55">
      <c r="A39" s="16"/>
      <c r="B39" s="16" t="str">
        <f>+Rentabilitätsplan!B40</f>
        <v>Messen und Ausstellungen</v>
      </c>
      <c r="C39" s="16"/>
      <c r="D39" s="90">
        <f>+Rentabilitätsplan!D40*(1+VSteins)</f>
        <v>0</v>
      </c>
      <c r="E39" s="90">
        <f>+Rentabilitätsplan!E40*(1+VSteins)</f>
        <v>0</v>
      </c>
      <c r="F39" s="90">
        <f>+Rentabilitätsplan!F40*(1+VSteins)</f>
        <v>0</v>
      </c>
      <c r="G39" s="90">
        <f>+Rentabilitätsplan!G40*(1+VSteins)</f>
        <v>0</v>
      </c>
      <c r="H39" s="90">
        <f>+Rentabilitätsplan!H40*(1+VSteins)</f>
        <v>0</v>
      </c>
      <c r="I39" s="90">
        <f>+Rentabilitätsplan!I40*(1+VSteins)</f>
        <v>0</v>
      </c>
      <c r="J39" s="90">
        <f>+Rentabilitätsplan!J40*(1+VSteins)</f>
        <v>0</v>
      </c>
      <c r="K39" s="90">
        <f>+Rentabilitätsplan!K40*(1+VSteins)</f>
        <v>0</v>
      </c>
      <c r="L39" s="90">
        <f>+Rentabilitätsplan!L40*(1+VSteins)</f>
        <v>0</v>
      </c>
      <c r="M39" s="90">
        <f>+Rentabilitätsplan!M40*(1+VSteins)</f>
        <v>0</v>
      </c>
      <c r="N39" s="90">
        <f>+Rentabilitätsplan!N40*(1+VSteins)</f>
        <v>0</v>
      </c>
      <c r="O39" s="90">
        <f>+Rentabilitätsplan!O40*(1+VSteins)</f>
        <v>0</v>
      </c>
      <c r="P39" s="89">
        <f t="shared" si="12"/>
        <v>0</v>
      </c>
      <c r="Q39" s="90">
        <f>+Rentabilitätsplan!Q40*(1+VSt)</f>
        <v>0</v>
      </c>
      <c r="R39" s="90">
        <f>+Rentabilitätsplan!R40*(1+VSt)</f>
        <v>0</v>
      </c>
      <c r="S39" s="90">
        <f>+Rentabilitätsplan!S40*(1+VSt)</f>
        <v>0</v>
      </c>
      <c r="T39" s="90">
        <f>+Rentabilitätsplan!T40*(1+VSt)</f>
        <v>0</v>
      </c>
      <c r="U39" s="90">
        <f>+Rentabilitätsplan!U40*(1+VSt)</f>
        <v>0</v>
      </c>
      <c r="V39" s="90">
        <f>+Rentabilitätsplan!V40*(1+VSt)</f>
        <v>0</v>
      </c>
      <c r="W39" s="90">
        <f>+Rentabilitätsplan!W40*(1+VSt)</f>
        <v>0</v>
      </c>
      <c r="X39" s="90">
        <f>+Rentabilitätsplan!X40*(1+VSt)</f>
        <v>0</v>
      </c>
      <c r="Y39" s="90">
        <f>+Rentabilitätsplan!Y40*(1+VSt)</f>
        <v>0</v>
      </c>
      <c r="Z39" s="90">
        <f>+Rentabilitätsplan!Z40*(1+VSt)</f>
        <v>0</v>
      </c>
      <c r="AA39" s="90">
        <f>+Rentabilitätsplan!AA40*(1+VSt)</f>
        <v>0</v>
      </c>
      <c r="AB39" s="90">
        <f>+Rentabilitätsplan!AB40*(1+VSt)</f>
        <v>0</v>
      </c>
      <c r="AC39" s="89">
        <f t="shared" si="8"/>
        <v>0</v>
      </c>
      <c r="AD39" s="90">
        <f>+Rentabilitätsplan!AD40*(1+VSt)</f>
        <v>0</v>
      </c>
      <c r="AE39" s="90">
        <f>+Rentabilitätsplan!AE40*(1+VSt)</f>
        <v>0</v>
      </c>
      <c r="AF39" s="90">
        <f>+Rentabilitätsplan!AF40*(1+VSt)</f>
        <v>0</v>
      </c>
      <c r="AG39" s="90">
        <f>+Rentabilitätsplan!AG40*(1+VSt)</f>
        <v>0</v>
      </c>
      <c r="AH39" s="90">
        <f>+Rentabilitätsplan!AH40*(1+VSt)</f>
        <v>0</v>
      </c>
      <c r="AI39" s="90">
        <f>+Rentabilitätsplan!AI40*(1+VSt)</f>
        <v>0</v>
      </c>
      <c r="AJ39" s="90">
        <f>+Rentabilitätsplan!AJ40*(1+VSt)</f>
        <v>0</v>
      </c>
      <c r="AK39" s="90">
        <f>+Rentabilitätsplan!AK40*(1+VSt)</f>
        <v>0</v>
      </c>
      <c r="AL39" s="90">
        <f>+Rentabilitätsplan!AL40*(1+VSt)</f>
        <v>0</v>
      </c>
      <c r="AM39" s="90">
        <f>+Rentabilitätsplan!AM40*(1+VSt)</f>
        <v>0</v>
      </c>
      <c r="AN39" s="90">
        <f>+Rentabilitätsplan!AN40*(1+VSt)</f>
        <v>0</v>
      </c>
      <c r="AO39" s="90">
        <f>+Rentabilitätsplan!AO40*(1+VSt)</f>
        <v>0</v>
      </c>
      <c r="AP39" s="89">
        <f t="shared" si="9"/>
        <v>0</v>
      </c>
      <c r="AQ39" s="90">
        <f>+Rentabilitätsplan!AQ40*(1+VSt)</f>
        <v>0</v>
      </c>
      <c r="AR39" s="90">
        <f>+Rentabilitätsplan!AR40*(1+VSt)</f>
        <v>0</v>
      </c>
      <c r="AS39" s="90">
        <f>+Rentabilitätsplan!AS40*(1+VSt)</f>
        <v>0</v>
      </c>
      <c r="AT39" s="90">
        <f>+Rentabilitätsplan!AT40*(1+VSt)</f>
        <v>0</v>
      </c>
      <c r="AU39" s="90">
        <f>+Rentabilitätsplan!AU40*(1+VSt)</f>
        <v>0</v>
      </c>
      <c r="AV39" s="90">
        <f>+Rentabilitätsplan!AV40*(1+VSt)</f>
        <v>0</v>
      </c>
      <c r="AW39" s="90">
        <f>+Rentabilitätsplan!AW40*(1+VSt)</f>
        <v>0</v>
      </c>
      <c r="AX39" s="90">
        <f>+Rentabilitätsplan!AX40*(1+VSt)</f>
        <v>0</v>
      </c>
      <c r="AY39" s="90">
        <f>+Rentabilitätsplan!AY40*(1+VSt)</f>
        <v>0</v>
      </c>
      <c r="AZ39" s="90">
        <f>+Rentabilitätsplan!AZ40*(1+VSt)</f>
        <v>0</v>
      </c>
      <c r="BA39" s="90">
        <f>+Rentabilitätsplan!BA40*(1+VSt)</f>
        <v>0</v>
      </c>
      <c r="BB39" s="90">
        <f>+Rentabilitätsplan!BB40*(1+VSt)</f>
        <v>0</v>
      </c>
      <c r="BC39" s="89">
        <f t="shared" si="10"/>
        <v>0</v>
      </c>
    </row>
    <row r="40" spans="1:55">
      <c r="A40" s="16"/>
      <c r="B40" s="16" t="str">
        <f>+Rentabilitätsplan!B41</f>
        <v>Beratungskosten</v>
      </c>
      <c r="C40" s="16"/>
      <c r="D40" s="90"/>
      <c r="E40" s="90"/>
      <c r="F40" s="90"/>
      <c r="G40" s="90"/>
      <c r="H40" s="90"/>
      <c r="I40" s="90"/>
      <c r="J40" s="90"/>
      <c r="K40" s="90"/>
      <c r="L40" s="90"/>
      <c r="M40" s="90"/>
      <c r="N40" s="90"/>
      <c r="O40" s="90"/>
      <c r="P40" s="89"/>
      <c r="Q40" s="90"/>
      <c r="R40" s="90"/>
      <c r="S40" s="90"/>
      <c r="T40" s="90"/>
      <c r="U40" s="90"/>
      <c r="V40" s="90"/>
      <c r="W40" s="90"/>
      <c r="X40" s="90"/>
      <c r="Y40" s="90"/>
      <c r="Z40" s="90"/>
      <c r="AA40" s="90"/>
      <c r="AB40" s="90"/>
      <c r="AC40" s="89"/>
      <c r="AD40" s="90"/>
      <c r="AE40" s="90"/>
      <c r="AF40" s="90"/>
      <c r="AG40" s="90"/>
      <c r="AH40" s="90"/>
      <c r="AI40" s="90"/>
      <c r="AJ40" s="90"/>
      <c r="AK40" s="90"/>
      <c r="AL40" s="90"/>
      <c r="AM40" s="90"/>
      <c r="AN40" s="90"/>
      <c r="AO40" s="90"/>
      <c r="AP40" s="89"/>
      <c r="AQ40" s="90"/>
      <c r="AR40" s="90"/>
      <c r="AS40" s="90"/>
      <c r="AT40" s="90"/>
      <c r="AU40" s="90"/>
      <c r="AV40" s="90"/>
      <c r="AW40" s="90"/>
      <c r="AX40" s="90"/>
      <c r="AY40" s="90"/>
      <c r="AZ40" s="90"/>
      <c r="BA40" s="90"/>
      <c r="BB40" s="90"/>
      <c r="BC40" s="89"/>
    </row>
    <row r="41" spans="1:55">
      <c r="A41" s="16"/>
      <c r="B41" s="17"/>
      <c r="C41" s="16" t="str">
        <f>+Rentabilitätsplan!C42</f>
        <v>Steuerberatung</v>
      </c>
      <c r="D41" s="90">
        <f>+Rentabilitätsplan!D42*(1+VSteins)</f>
        <v>0</v>
      </c>
      <c r="E41" s="90">
        <f>+Rentabilitätsplan!E42*(1+VSteins)</f>
        <v>0</v>
      </c>
      <c r="F41" s="90">
        <f>+Rentabilitätsplan!F42*(1+VSteins)</f>
        <v>0</v>
      </c>
      <c r="G41" s="90">
        <f>+Rentabilitätsplan!G42*(1+VSteins)</f>
        <v>0</v>
      </c>
      <c r="H41" s="90">
        <f>+Rentabilitätsplan!H42*(1+VSteins)</f>
        <v>0</v>
      </c>
      <c r="I41" s="90">
        <f>+Rentabilitätsplan!I42*(1+VSteins)</f>
        <v>0</v>
      </c>
      <c r="J41" s="90">
        <f>+Rentabilitätsplan!J42*(1+VSteins)</f>
        <v>0</v>
      </c>
      <c r="K41" s="90">
        <f>+Rentabilitätsplan!K42*(1+VSteins)</f>
        <v>0</v>
      </c>
      <c r="L41" s="90">
        <f>+Rentabilitätsplan!L42*(1+VSteins)</f>
        <v>0</v>
      </c>
      <c r="M41" s="90">
        <f>+Rentabilitätsplan!M42*(1+VSteins)</f>
        <v>0</v>
      </c>
      <c r="N41" s="90">
        <f>+Rentabilitätsplan!N42*(1+VSteins)</f>
        <v>0</v>
      </c>
      <c r="O41" s="90">
        <f>+Rentabilitätsplan!O42*(1+VSteins)</f>
        <v>0</v>
      </c>
      <c r="P41" s="89">
        <f t="shared" si="12"/>
        <v>0</v>
      </c>
      <c r="Q41" s="90">
        <f>+Rentabilitätsplan!Q42*(1+VSt)</f>
        <v>0</v>
      </c>
      <c r="R41" s="90">
        <f>+Rentabilitätsplan!R42*(1+VSt)</f>
        <v>0</v>
      </c>
      <c r="S41" s="90">
        <f>+Rentabilitätsplan!S42*(1+VSt)</f>
        <v>0</v>
      </c>
      <c r="T41" s="90">
        <f>+Rentabilitätsplan!T42*(1+VSt)</f>
        <v>0</v>
      </c>
      <c r="U41" s="90">
        <f>+Rentabilitätsplan!U42*(1+VSt)</f>
        <v>0</v>
      </c>
      <c r="V41" s="90">
        <f>+Rentabilitätsplan!V42*(1+VSt)</f>
        <v>0</v>
      </c>
      <c r="W41" s="90">
        <f>+Rentabilitätsplan!W42*(1+VSt)</f>
        <v>0</v>
      </c>
      <c r="X41" s="90">
        <f>+Rentabilitätsplan!X42*(1+VSt)</f>
        <v>0</v>
      </c>
      <c r="Y41" s="90">
        <f>+Rentabilitätsplan!Y42*(1+VSt)</f>
        <v>0</v>
      </c>
      <c r="Z41" s="90">
        <f>+Rentabilitätsplan!Z42*(1+VSt)</f>
        <v>0</v>
      </c>
      <c r="AA41" s="90">
        <f>+Rentabilitätsplan!AA42*(1+VSt)</f>
        <v>0</v>
      </c>
      <c r="AB41" s="90">
        <f>+Rentabilitätsplan!AB42*(1+VSt)</f>
        <v>0</v>
      </c>
      <c r="AC41" s="89">
        <f t="shared" si="8"/>
        <v>0</v>
      </c>
      <c r="AD41" s="90">
        <f>+Rentabilitätsplan!AD42*(1+VSt)</f>
        <v>0</v>
      </c>
      <c r="AE41" s="90">
        <f>+Rentabilitätsplan!AE42*(1+VSt)</f>
        <v>0</v>
      </c>
      <c r="AF41" s="90">
        <f>+Rentabilitätsplan!AF42*(1+VSt)</f>
        <v>0</v>
      </c>
      <c r="AG41" s="90">
        <f>+Rentabilitätsplan!AG42*(1+VSt)</f>
        <v>0</v>
      </c>
      <c r="AH41" s="90">
        <f>+Rentabilitätsplan!AH42*(1+VSt)</f>
        <v>0</v>
      </c>
      <c r="AI41" s="90">
        <f>+Rentabilitätsplan!AI42*(1+VSt)</f>
        <v>0</v>
      </c>
      <c r="AJ41" s="90">
        <f>+Rentabilitätsplan!AJ42*(1+VSt)</f>
        <v>0</v>
      </c>
      <c r="AK41" s="90">
        <f>+Rentabilitätsplan!AK42*(1+VSt)</f>
        <v>0</v>
      </c>
      <c r="AL41" s="90">
        <f>+Rentabilitätsplan!AL42*(1+VSt)</f>
        <v>0</v>
      </c>
      <c r="AM41" s="90">
        <f>+Rentabilitätsplan!AM42*(1+VSt)</f>
        <v>0</v>
      </c>
      <c r="AN41" s="90">
        <f>+Rentabilitätsplan!AN42*(1+VSt)</f>
        <v>0</v>
      </c>
      <c r="AO41" s="90">
        <f>+Rentabilitätsplan!AO42*(1+VSt)</f>
        <v>0</v>
      </c>
      <c r="AP41" s="89">
        <f t="shared" si="9"/>
        <v>0</v>
      </c>
      <c r="AQ41" s="90">
        <f>+Rentabilitätsplan!AQ42*(1+VSt)</f>
        <v>0</v>
      </c>
      <c r="AR41" s="90">
        <f>+Rentabilitätsplan!AR42*(1+VSt)</f>
        <v>0</v>
      </c>
      <c r="AS41" s="90">
        <f>+Rentabilitätsplan!AS42*(1+VSt)</f>
        <v>0</v>
      </c>
      <c r="AT41" s="90">
        <f>+Rentabilitätsplan!AT42*(1+VSt)</f>
        <v>0</v>
      </c>
      <c r="AU41" s="90">
        <f>+Rentabilitätsplan!AU42*(1+VSt)</f>
        <v>0</v>
      </c>
      <c r="AV41" s="90">
        <f>+Rentabilitätsplan!AV42*(1+VSt)</f>
        <v>0</v>
      </c>
      <c r="AW41" s="90">
        <f>+Rentabilitätsplan!AW42*(1+VSt)</f>
        <v>0</v>
      </c>
      <c r="AX41" s="90">
        <f>+Rentabilitätsplan!AX42*(1+VSt)</f>
        <v>0</v>
      </c>
      <c r="AY41" s="90">
        <f>+Rentabilitätsplan!AY42*(1+VSt)</f>
        <v>0</v>
      </c>
      <c r="AZ41" s="90">
        <f>+Rentabilitätsplan!AZ42*(1+VSt)</f>
        <v>0</v>
      </c>
      <c r="BA41" s="90">
        <f>+Rentabilitätsplan!BA42*(1+VSt)</f>
        <v>0</v>
      </c>
      <c r="BB41" s="90">
        <f>+Rentabilitätsplan!BB42*(1+VSt)</f>
        <v>0</v>
      </c>
      <c r="BC41" s="89">
        <f t="shared" si="10"/>
        <v>0</v>
      </c>
    </row>
    <row r="42" spans="1:55">
      <c r="A42" s="16"/>
      <c r="B42" s="17"/>
      <c r="C42" s="16" t="str">
        <f>+Rentabilitätsplan!C43</f>
        <v>Unternehmensberatung</v>
      </c>
      <c r="D42" s="90">
        <f>+Rentabilitätsplan!D43*(1+VSteins)</f>
        <v>0</v>
      </c>
      <c r="E42" s="90">
        <f>+Rentabilitätsplan!E43*(1+VSteins)</f>
        <v>0</v>
      </c>
      <c r="F42" s="90">
        <f>+Rentabilitätsplan!F43*(1+VSteins)</f>
        <v>0</v>
      </c>
      <c r="G42" s="90">
        <f>+Rentabilitätsplan!G43*(1+VSteins)</f>
        <v>0</v>
      </c>
      <c r="H42" s="90">
        <f>+Rentabilitätsplan!H43*(1+VSteins)</f>
        <v>0</v>
      </c>
      <c r="I42" s="90">
        <f>+Rentabilitätsplan!I43*(1+VSteins)</f>
        <v>0</v>
      </c>
      <c r="J42" s="90">
        <f>+Rentabilitätsplan!J43*(1+VSteins)</f>
        <v>0</v>
      </c>
      <c r="K42" s="90">
        <f>+Rentabilitätsplan!K43*(1+VSteins)</f>
        <v>0</v>
      </c>
      <c r="L42" s="90">
        <f>+Rentabilitätsplan!L43*(1+VSteins)</f>
        <v>0</v>
      </c>
      <c r="M42" s="90">
        <f>+Rentabilitätsplan!M43*(1+VSteins)</f>
        <v>0</v>
      </c>
      <c r="N42" s="90">
        <f>+Rentabilitätsplan!N43*(1+VSteins)</f>
        <v>0</v>
      </c>
      <c r="O42" s="90">
        <f>+Rentabilitätsplan!O43*(1+VSteins)</f>
        <v>0</v>
      </c>
      <c r="P42" s="89">
        <f t="shared" si="12"/>
        <v>0</v>
      </c>
      <c r="Q42" s="90">
        <f>+Rentabilitätsplan!Q43*(1+VSt)</f>
        <v>0</v>
      </c>
      <c r="R42" s="90">
        <f>+Rentabilitätsplan!R43*(1+VSt)</f>
        <v>0</v>
      </c>
      <c r="S42" s="90">
        <f>+Rentabilitätsplan!S43*(1+VSt)</f>
        <v>0</v>
      </c>
      <c r="T42" s="90">
        <f>+Rentabilitätsplan!T43*(1+VSt)</f>
        <v>0</v>
      </c>
      <c r="U42" s="90">
        <f>+Rentabilitätsplan!U43*(1+VSt)</f>
        <v>0</v>
      </c>
      <c r="V42" s="90">
        <f>+Rentabilitätsplan!V43*(1+VSt)</f>
        <v>0</v>
      </c>
      <c r="W42" s="90">
        <f>+Rentabilitätsplan!W43*(1+VSt)</f>
        <v>0</v>
      </c>
      <c r="X42" s="90">
        <f>+Rentabilitätsplan!X43*(1+VSt)</f>
        <v>0</v>
      </c>
      <c r="Y42" s="90">
        <f>+Rentabilitätsplan!Y43*(1+VSt)</f>
        <v>0</v>
      </c>
      <c r="Z42" s="90">
        <f>+Rentabilitätsplan!Z43*(1+VSt)</f>
        <v>0</v>
      </c>
      <c r="AA42" s="90">
        <f>+Rentabilitätsplan!AA43*(1+VSt)</f>
        <v>0</v>
      </c>
      <c r="AB42" s="90">
        <f>+Rentabilitätsplan!AB43*(1+VSt)</f>
        <v>0</v>
      </c>
      <c r="AC42" s="89">
        <f t="shared" si="8"/>
        <v>0</v>
      </c>
      <c r="AD42" s="90">
        <f>+Rentabilitätsplan!AD43*(1+VSt)</f>
        <v>0</v>
      </c>
      <c r="AE42" s="90">
        <f>+Rentabilitätsplan!AE43*(1+VSt)</f>
        <v>0</v>
      </c>
      <c r="AF42" s="90">
        <f>+Rentabilitätsplan!AF43*(1+VSt)</f>
        <v>0</v>
      </c>
      <c r="AG42" s="90">
        <f>+Rentabilitätsplan!AG43*(1+VSt)</f>
        <v>0</v>
      </c>
      <c r="AH42" s="90">
        <f>+Rentabilitätsplan!AH43*(1+VSt)</f>
        <v>0</v>
      </c>
      <c r="AI42" s="90">
        <f>+Rentabilitätsplan!AI43*(1+VSt)</f>
        <v>0</v>
      </c>
      <c r="AJ42" s="90">
        <f>+Rentabilitätsplan!AJ43*(1+VSt)</f>
        <v>0</v>
      </c>
      <c r="AK42" s="90">
        <f>+Rentabilitätsplan!AK43*(1+VSt)</f>
        <v>0</v>
      </c>
      <c r="AL42" s="90">
        <f>+Rentabilitätsplan!AL43*(1+VSt)</f>
        <v>0</v>
      </c>
      <c r="AM42" s="90">
        <f>+Rentabilitätsplan!AM43*(1+VSt)</f>
        <v>0</v>
      </c>
      <c r="AN42" s="90">
        <f>+Rentabilitätsplan!AN43*(1+VSt)</f>
        <v>0</v>
      </c>
      <c r="AO42" s="90">
        <f>+Rentabilitätsplan!AO43*(1+VSt)</f>
        <v>0</v>
      </c>
      <c r="AP42" s="89">
        <f t="shared" si="9"/>
        <v>0</v>
      </c>
      <c r="AQ42" s="90">
        <f>+Rentabilitätsplan!AQ43*(1+VSt)</f>
        <v>0</v>
      </c>
      <c r="AR42" s="90">
        <f>+Rentabilitätsplan!AR43*(1+VSt)</f>
        <v>0</v>
      </c>
      <c r="AS42" s="90">
        <f>+Rentabilitätsplan!AS43*(1+VSt)</f>
        <v>0</v>
      </c>
      <c r="AT42" s="90">
        <f>+Rentabilitätsplan!AT43*(1+VSt)</f>
        <v>0</v>
      </c>
      <c r="AU42" s="90">
        <f>+Rentabilitätsplan!AU43*(1+VSt)</f>
        <v>0</v>
      </c>
      <c r="AV42" s="90">
        <f>+Rentabilitätsplan!AV43*(1+VSt)</f>
        <v>0</v>
      </c>
      <c r="AW42" s="90">
        <f>+Rentabilitätsplan!AW43*(1+VSt)</f>
        <v>0</v>
      </c>
      <c r="AX42" s="90">
        <f>+Rentabilitätsplan!AX43*(1+VSt)</f>
        <v>0</v>
      </c>
      <c r="AY42" s="90">
        <f>+Rentabilitätsplan!AY43*(1+VSt)</f>
        <v>0</v>
      </c>
      <c r="AZ42" s="90">
        <f>+Rentabilitätsplan!AZ43*(1+VSt)</f>
        <v>0</v>
      </c>
      <c r="BA42" s="90">
        <f>+Rentabilitätsplan!BA43*(1+VSt)</f>
        <v>0</v>
      </c>
      <c r="BB42" s="90">
        <f>+Rentabilitätsplan!BB43*(1+VSt)</f>
        <v>0</v>
      </c>
      <c r="BC42" s="89">
        <f t="shared" si="10"/>
        <v>0</v>
      </c>
    </row>
    <row r="43" spans="1:55">
      <c r="A43" s="16"/>
      <c r="B43" s="17"/>
      <c r="C43" s="16" t="str">
        <f>+Rentabilitätsplan!C44</f>
        <v>Rechtsberatung</v>
      </c>
      <c r="D43" s="90">
        <f>+Rentabilitätsplan!D44*(1+VSteins)</f>
        <v>0</v>
      </c>
      <c r="E43" s="90">
        <f>+Rentabilitätsplan!E44*(1+VSteins)</f>
        <v>0</v>
      </c>
      <c r="F43" s="90">
        <f>+Rentabilitätsplan!F44*(1+VSteins)</f>
        <v>0</v>
      </c>
      <c r="G43" s="90">
        <f>+Rentabilitätsplan!G44*(1+VSteins)</f>
        <v>0</v>
      </c>
      <c r="H43" s="90">
        <f>+Rentabilitätsplan!H44*(1+VSteins)</f>
        <v>0</v>
      </c>
      <c r="I43" s="90">
        <f>+Rentabilitätsplan!I44*(1+VSteins)</f>
        <v>0</v>
      </c>
      <c r="J43" s="90">
        <f>+Rentabilitätsplan!J44*(1+VSteins)</f>
        <v>0</v>
      </c>
      <c r="K43" s="90">
        <f>+Rentabilitätsplan!K44*(1+VSteins)</f>
        <v>0</v>
      </c>
      <c r="L43" s="90">
        <f>+Rentabilitätsplan!L44*(1+VSteins)</f>
        <v>0</v>
      </c>
      <c r="M43" s="90">
        <f>+Rentabilitätsplan!M44*(1+VSteins)</f>
        <v>0</v>
      </c>
      <c r="N43" s="90">
        <f>+Rentabilitätsplan!N44*(1+VSteins)</f>
        <v>0</v>
      </c>
      <c r="O43" s="90">
        <f>+Rentabilitätsplan!O44*(1+VSteins)</f>
        <v>0</v>
      </c>
      <c r="P43" s="89">
        <f t="shared" si="12"/>
        <v>0</v>
      </c>
      <c r="Q43" s="90">
        <f>+Rentabilitätsplan!Q44*(1+VSt)</f>
        <v>0</v>
      </c>
      <c r="R43" s="90">
        <f>+Rentabilitätsplan!R44*(1+VSt)</f>
        <v>0</v>
      </c>
      <c r="S43" s="90">
        <f>+Rentabilitätsplan!S44*(1+VSt)</f>
        <v>0</v>
      </c>
      <c r="T43" s="90">
        <f>+Rentabilitätsplan!T44*(1+VSt)</f>
        <v>0</v>
      </c>
      <c r="U43" s="90">
        <f>+Rentabilitätsplan!U44*(1+VSt)</f>
        <v>0</v>
      </c>
      <c r="V43" s="90">
        <f>+Rentabilitätsplan!V44*(1+VSt)</f>
        <v>0</v>
      </c>
      <c r="W43" s="90">
        <f>+Rentabilitätsplan!W44*(1+VSt)</f>
        <v>0</v>
      </c>
      <c r="X43" s="90">
        <f>+Rentabilitätsplan!X44*(1+VSt)</f>
        <v>0</v>
      </c>
      <c r="Y43" s="90">
        <f>+Rentabilitätsplan!Y44*(1+VSt)</f>
        <v>0</v>
      </c>
      <c r="Z43" s="90">
        <f>+Rentabilitätsplan!Z44*(1+VSt)</f>
        <v>0</v>
      </c>
      <c r="AA43" s="90">
        <f>+Rentabilitätsplan!AA44*(1+VSt)</f>
        <v>0</v>
      </c>
      <c r="AB43" s="90">
        <f>+Rentabilitätsplan!AB44*(1+VSt)</f>
        <v>0</v>
      </c>
      <c r="AC43" s="89">
        <f t="shared" si="8"/>
        <v>0</v>
      </c>
      <c r="AD43" s="90">
        <f>+Rentabilitätsplan!AD44*(1+VSt)</f>
        <v>0</v>
      </c>
      <c r="AE43" s="90">
        <f>+Rentabilitätsplan!AE44*(1+VSt)</f>
        <v>0</v>
      </c>
      <c r="AF43" s="90">
        <f>+Rentabilitätsplan!AF44*(1+VSt)</f>
        <v>0</v>
      </c>
      <c r="AG43" s="90">
        <f>+Rentabilitätsplan!AG44*(1+VSt)</f>
        <v>0</v>
      </c>
      <c r="AH43" s="90">
        <f>+Rentabilitätsplan!AH44*(1+VSt)</f>
        <v>0</v>
      </c>
      <c r="AI43" s="90">
        <f>+Rentabilitätsplan!AI44*(1+VSt)</f>
        <v>0</v>
      </c>
      <c r="AJ43" s="90">
        <f>+Rentabilitätsplan!AJ44*(1+VSt)</f>
        <v>0</v>
      </c>
      <c r="AK43" s="90">
        <f>+Rentabilitätsplan!AK44*(1+VSt)</f>
        <v>0</v>
      </c>
      <c r="AL43" s="90">
        <f>+Rentabilitätsplan!AL44*(1+VSt)</f>
        <v>0</v>
      </c>
      <c r="AM43" s="90">
        <f>+Rentabilitätsplan!AM44*(1+VSt)</f>
        <v>0</v>
      </c>
      <c r="AN43" s="90">
        <f>+Rentabilitätsplan!AN44*(1+VSt)</f>
        <v>0</v>
      </c>
      <c r="AO43" s="90">
        <f>+Rentabilitätsplan!AO44*(1+VSt)</f>
        <v>0</v>
      </c>
      <c r="AP43" s="89">
        <f t="shared" si="9"/>
        <v>0</v>
      </c>
      <c r="AQ43" s="90">
        <f>+Rentabilitätsplan!AQ44*(1+VSt)</f>
        <v>0</v>
      </c>
      <c r="AR43" s="90">
        <f>+Rentabilitätsplan!AR44*(1+VSt)</f>
        <v>0</v>
      </c>
      <c r="AS43" s="90">
        <f>+Rentabilitätsplan!AS44*(1+VSt)</f>
        <v>0</v>
      </c>
      <c r="AT43" s="90">
        <f>+Rentabilitätsplan!AT44*(1+VSt)</f>
        <v>0</v>
      </c>
      <c r="AU43" s="90">
        <f>+Rentabilitätsplan!AU44*(1+VSt)</f>
        <v>0</v>
      </c>
      <c r="AV43" s="90">
        <f>+Rentabilitätsplan!AV44*(1+VSt)</f>
        <v>0</v>
      </c>
      <c r="AW43" s="90">
        <f>+Rentabilitätsplan!AW44*(1+VSt)</f>
        <v>0</v>
      </c>
      <c r="AX43" s="90">
        <f>+Rentabilitätsplan!AX44*(1+VSt)</f>
        <v>0</v>
      </c>
      <c r="AY43" s="90">
        <f>+Rentabilitätsplan!AY44*(1+VSt)</f>
        <v>0</v>
      </c>
      <c r="AZ43" s="90">
        <f>+Rentabilitätsplan!AZ44*(1+VSt)</f>
        <v>0</v>
      </c>
      <c r="BA43" s="90">
        <f>+Rentabilitätsplan!BA44*(1+VSt)</f>
        <v>0</v>
      </c>
      <c r="BB43" s="90">
        <f>+Rentabilitätsplan!BB44*(1+VSt)</f>
        <v>0</v>
      </c>
      <c r="BC43" s="89">
        <f t="shared" si="10"/>
        <v>0</v>
      </c>
    </row>
    <row r="44" spans="1:55">
      <c r="A44" s="16"/>
      <c r="B44" s="16" t="str">
        <f>+Rentabilitätsplan!B45</f>
        <v>Kosten des Geldverkehrs</v>
      </c>
      <c r="C44" s="17"/>
      <c r="D44" s="90">
        <f>+Rentabilitätsplan!D45</f>
        <v>0</v>
      </c>
      <c r="E44" s="90">
        <f>+Rentabilitätsplan!E45</f>
        <v>0</v>
      </c>
      <c r="F44" s="90">
        <f>+Rentabilitätsplan!F45</f>
        <v>0</v>
      </c>
      <c r="G44" s="90">
        <f>+Rentabilitätsplan!G45</f>
        <v>0</v>
      </c>
      <c r="H44" s="90">
        <f>+Rentabilitätsplan!H45</f>
        <v>0</v>
      </c>
      <c r="I44" s="90">
        <f>+Rentabilitätsplan!I45</f>
        <v>0</v>
      </c>
      <c r="J44" s="90">
        <f>+Rentabilitätsplan!J45</f>
        <v>0</v>
      </c>
      <c r="K44" s="90">
        <f>+Rentabilitätsplan!K45</f>
        <v>0</v>
      </c>
      <c r="L44" s="90">
        <f>+Rentabilitätsplan!L45</f>
        <v>0</v>
      </c>
      <c r="M44" s="90">
        <f>+Rentabilitätsplan!M45</f>
        <v>0</v>
      </c>
      <c r="N44" s="90">
        <f>+Rentabilitätsplan!N45</f>
        <v>0</v>
      </c>
      <c r="O44" s="90">
        <f>+Rentabilitätsplan!O45</f>
        <v>0</v>
      </c>
      <c r="P44" s="89">
        <f>SUM(D44:O44)</f>
        <v>0</v>
      </c>
      <c r="Q44" s="90">
        <f>+Rentabilitätsplan!Q45</f>
        <v>0</v>
      </c>
      <c r="R44" s="90">
        <f>+Rentabilitätsplan!R45</f>
        <v>0</v>
      </c>
      <c r="S44" s="90">
        <f>+Rentabilitätsplan!S45</f>
        <v>0</v>
      </c>
      <c r="T44" s="90">
        <f>+Rentabilitätsplan!T45</f>
        <v>0</v>
      </c>
      <c r="U44" s="90">
        <f>+Rentabilitätsplan!U45</f>
        <v>0</v>
      </c>
      <c r="V44" s="90">
        <f>+Rentabilitätsplan!V45</f>
        <v>0</v>
      </c>
      <c r="W44" s="90">
        <f>+Rentabilitätsplan!W45</f>
        <v>0</v>
      </c>
      <c r="X44" s="90">
        <f>+Rentabilitätsplan!X45</f>
        <v>0</v>
      </c>
      <c r="Y44" s="90">
        <f>+Rentabilitätsplan!Y45</f>
        <v>0</v>
      </c>
      <c r="Z44" s="90">
        <f>+Rentabilitätsplan!Z45</f>
        <v>0</v>
      </c>
      <c r="AA44" s="90">
        <f>+Rentabilitätsplan!AA45</f>
        <v>0</v>
      </c>
      <c r="AB44" s="90">
        <f>+Rentabilitätsplan!AB45</f>
        <v>0</v>
      </c>
      <c r="AC44" s="89">
        <f t="shared" si="8"/>
        <v>0</v>
      </c>
      <c r="AD44" s="90">
        <f>+Rentabilitätsplan!AD45</f>
        <v>0</v>
      </c>
      <c r="AE44" s="90">
        <f>+Rentabilitätsplan!AE45</f>
        <v>0</v>
      </c>
      <c r="AF44" s="90">
        <f>+Rentabilitätsplan!AF45</f>
        <v>0</v>
      </c>
      <c r="AG44" s="90">
        <f>+Rentabilitätsplan!AG45</f>
        <v>0</v>
      </c>
      <c r="AH44" s="90">
        <f>+Rentabilitätsplan!AH45</f>
        <v>0</v>
      </c>
      <c r="AI44" s="90">
        <f>+Rentabilitätsplan!AI45</f>
        <v>0</v>
      </c>
      <c r="AJ44" s="90">
        <f>+Rentabilitätsplan!AJ45</f>
        <v>0</v>
      </c>
      <c r="AK44" s="90">
        <f>+Rentabilitätsplan!AK45</f>
        <v>0</v>
      </c>
      <c r="AL44" s="90">
        <f>+Rentabilitätsplan!AL45</f>
        <v>0</v>
      </c>
      <c r="AM44" s="90">
        <f>+Rentabilitätsplan!AM45</f>
        <v>0</v>
      </c>
      <c r="AN44" s="90">
        <f>+Rentabilitätsplan!AN45</f>
        <v>0</v>
      </c>
      <c r="AO44" s="90">
        <f>+Rentabilitätsplan!AO45</f>
        <v>0</v>
      </c>
      <c r="AP44" s="89">
        <f t="shared" si="9"/>
        <v>0</v>
      </c>
      <c r="AQ44" s="90">
        <f>+Rentabilitätsplan!AQ45</f>
        <v>0</v>
      </c>
      <c r="AR44" s="90">
        <f>+Rentabilitätsplan!AR45</f>
        <v>0</v>
      </c>
      <c r="AS44" s="90">
        <f>+Rentabilitätsplan!AS45</f>
        <v>0</v>
      </c>
      <c r="AT44" s="90">
        <f>+Rentabilitätsplan!AT45</f>
        <v>0</v>
      </c>
      <c r="AU44" s="90">
        <f>+Rentabilitätsplan!AU45</f>
        <v>0</v>
      </c>
      <c r="AV44" s="90">
        <f>+Rentabilitätsplan!AV45</f>
        <v>0</v>
      </c>
      <c r="AW44" s="90">
        <f>+Rentabilitätsplan!AW45</f>
        <v>0</v>
      </c>
      <c r="AX44" s="90">
        <f>+Rentabilitätsplan!AX45</f>
        <v>0</v>
      </c>
      <c r="AY44" s="90">
        <f>+Rentabilitätsplan!AY45</f>
        <v>0</v>
      </c>
      <c r="AZ44" s="90">
        <f>+Rentabilitätsplan!AZ45</f>
        <v>0</v>
      </c>
      <c r="BA44" s="90">
        <f>+Rentabilitätsplan!BA45</f>
        <v>0</v>
      </c>
      <c r="BB44" s="90">
        <f>+Rentabilitätsplan!BB45</f>
        <v>0</v>
      </c>
      <c r="BC44" s="89">
        <f t="shared" si="10"/>
        <v>0</v>
      </c>
    </row>
    <row r="45" spans="1:55">
      <c r="A45" s="16"/>
      <c r="B45" s="16" t="str">
        <f>+Rentabilitätsplan!B46</f>
        <v>Andere betriebliche Aufwendungen</v>
      </c>
      <c r="C45" s="17"/>
      <c r="D45" s="90">
        <f>+Rentabilitätsplan!D46*(1+VSteins)</f>
        <v>0</v>
      </c>
      <c r="E45" s="90">
        <f>+Rentabilitätsplan!E46*(1+VSteins)</f>
        <v>0</v>
      </c>
      <c r="F45" s="90">
        <f>+Rentabilitätsplan!F46*(1+VSteins)</f>
        <v>0</v>
      </c>
      <c r="G45" s="90">
        <f>+Rentabilitätsplan!G46*(1+VSteins)</f>
        <v>0</v>
      </c>
      <c r="H45" s="90">
        <f>+Rentabilitätsplan!H46*(1+VSteins)</f>
        <v>0</v>
      </c>
      <c r="I45" s="90">
        <f>+Rentabilitätsplan!I46*(1+VSteins)</f>
        <v>0</v>
      </c>
      <c r="J45" s="90">
        <f>+Rentabilitätsplan!J46*(1+VSteins)</f>
        <v>0</v>
      </c>
      <c r="K45" s="90">
        <f>+Rentabilitätsplan!K46*(1+VSteins)</f>
        <v>0</v>
      </c>
      <c r="L45" s="90">
        <f>+Rentabilitätsplan!L46*(1+VSteins)</f>
        <v>0</v>
      </c>
      <c r="M45" s="90">
        <f>+Rentabilitätsplan!M46*(1+VSteins)</f>
        <v>0</v>
      </c>
      <c r="N45" s="90">
        <f>+Rentabilitätsplan!N46*(1+VSteins)</f>
        <v>0</v>
      </c>
      <c r="O45" s="90">
        <f>+Rentabilitätsplan!O46*(1+VSteins)</f>
        <v>0</v>
      </c>
      <c r="P45" s="89">
        <f>SUM(D45:O45)</f>
        <v>0</v>
      </c>
      <c r="Q45" s="90">
        <f>+Rentabilitätsplan!Q46*(1+VSt)</f>
        <v>0</v>
      </c>
      <c r="R45" s="90">
        <f>+Rentabilitätsplan!R46*(1+VSt)</f>
        <v>0</v>
      </c>
      <c r="S45" s="90">
        <f>+Rentabilitätsplan!S46*(1+VSt)</f>
        <v>0</v>
      </c>
      <c r="T45" s="90">
        <f>+Rentabilitätsplan!T46*(1+VSt)</f>
        <v>0</v>
      </c>
      <c r="U45" s="90">
        <f>+Rentabilitätsplan!U46*(1+VSt)</f>
        <v>0</v>
      </c>
      <c r="V45" s="90">
        <f>+Rentabilitätsplan!V46*(1+VSt)</f>
        <v>0</v>
      </c>
      <c r="W45" s="90">
        <f>+Rentabilitätsplan!W46*(1+VSt)</f>
        <v>0</v>
      </c>
      <c r="X45" s="90">
        <f>+Rentabilitätsplan!X46*(1+VSt)</f>
        <v>0</v>
      </c>
      <c r="Y45" s="90">
        <f>+Rentabilitätsplan!Y46*(1+VSt)</f>
        <v>0</v>
      </c>
      <c r="Z45" s="90">
        <f>+Rentabilitätsplan!Z46*(1+VSt)</f>
        <v>0</v>
      </c>
      <c r="AA45" s="90">
        <f>+Rentabilitätsplan!AA46*(1+VSt)</f>
        <v>0</v>
      </c>
      <c r="AB45" s="90">
        <f>+Rentabilitätsplan!AB46*(1+VSt)</f>
        <v>0</v>
      </c>
      <c r="AC45" s="89">
        <f>SUM(Q45:AB45)</f>
        <v>0</v>
      </c>
      <c r="AD45" s="90">
        <f>+Rentabilitätsplan!AD46*(1+VSt)</f>
        <v>0</v>
      </c>
      <c r="AE45" s="90">
        <f>+Rentabilitätsplan!AE46*(1+VSt)</f>
        <v>0</v>
      </c>
      <c r="AF45" s="90">
        <f>+Rentabilitätsplan!AF46*(1+VSt)</f>
        <v>0</v>
      </c>
      <c r="AG45" s="90">
        <f>+Rentabilitätsplan!AG46*(1+VSt)</f>
        <v>0</v>
      </c>
      <c r="AH45" s="90">
        <f>+Rentabilitätsplan!AH46*(1+VSt)</f>
        <v>0</v>
      </c>
      <c r="AI45" s="90">
        <f>+Rentabilitätsplan!AI46*(1+VSt)</f>
        <v>0</v>
      </c>
      <c r="AJ45" s="90">
        <f>+Rentabilitätsplan!AJ46*(1+VSt)</f>
        <v>0</v>
      </c>
      <c r="AK45" s="90">
        <f>+Rentabilitätsplan!AK46*(1+VSt)</f>
        <v>0</v>
      </c>
      <c r="AL45" s="90">
        <f>+Rentabilitätsplan!AL46*(1+VSt)</f>
        <v>0</v>
      </c>
      <c r="AM45" s="90">
        <f>+Rentabilitätsplan!AM46*(1+VSt)</f>
        <v>0</v>
      </c>
      <c r="AN45" s="90">
        <f>+Rentabilitätsplan!AN46*(1+VSt)</f>
        <v>0</v>
      </c>
      <c r="AO45" s="90">
        <f>+Rentabilitätsplan!AO46*(1+VSt)</f>
        <v>0</v>
      </c>
      <c r="AP45" s="89">
        <f>SUM(AD45:AO45)</f>
        <v>0</v>
      </c>
      <c r="AQ45" s="90">
        <f>+Rentabilitätsplan!AQ46*(1+VSt)</f>
        <v>0</v>
      </c>
      <c r="AR45" s="90">
        <f>+Rentabilitätsplan!AR46*(1+VSt)</f>
        <v>0</v>
      </c>
      <c r="AS45" s="90">
        <f>+Rentabilitätsplan!AS46*(1+VSt)</f>
        <v>0</v>
      </c>
      <c r="AT45" s="90">
        <f>+Rentabilitätsplan!AT46*(1+VSt)</f>
        <v>0</v>
      </c>
      <c r="AU45" s="90">
        <f>+Rentabilitätsplan!AU46*(1+VSt)</f>
        <v>0</v>
      </c>
      <c r="AV45" s="90">
        <f>+Rentabilitätsplan!AV46*(1+VSt)</f>
        <v>0</v>
      </c>
      <c r="AW45" s="90">
        <f>+Rentabilitätsplan!AW46*(1+VSt)</f>
        <v>0</v>
      </c>
      <c r="AX45" s="90">
        <f>+Rentabilitätsplan!AX46*(1+VSt)</f>
        <v>0</v>
      </c>
      <c r="AY45" s="90">
        <f>+Rentabilitätsplan!AY46*(1+VSt)</f>
        <v>0</v>
      </c>
      <c r="AZ45" s="90">
        <f>+Rentabilitätsplan!AZ46*(1+VSt)</f>
        <v>0</v>
      </c>
      <c r="BA45" s="90">
        <f>+Rentabilitätsplan!BA46*(1+VSt)</f>
        <v>0</v>
      </c>
      <c r="BB45" s="90">
        <f>+Rentabilitätsplan!BB46*(1+VSt)</f>
        <v>0</v>
      </c>
      <c r="BC45" s="89">
        <f>SUM(AQ45:BB45)</f>
        <v>0</v>
      </c>
    </row>
    <row r="46" spans="1:55" s="10" customFormat="1">
      <c r="A46" s="13" t="str">
        <f>+Rentabilitätsplan!A47</f>
        <v>Summe betrieblicher Aufwendungen</v>
      </c>
      <c r="B46" s="13"/>
      <c r="C46" s="13"/>
      <c r="D46" s="29">
        <f t="shared" ref="D46:AI46" si="13">SUM(D14:D45)</f>
        <v>0</v>
      </c>
      <c r="E46" s="29">
        <f t="shared" si="13"/>
        <v>0</v>
      </c>
      <c r="F46" s="29">
        <f t="shared" si="13"/>
        <v>0</v>
      </c>
      <c r="G46" s="29">
        <f t="shared" si="13"/>
        <v>0</v>
      </c>
      <c r="H46" s="29">
        <f t="shared" si="13"/>
        <v>0</v>
      </c>
      <c r="I46" s="29">
        <f t="shared" si="13"/>
        <v>0</v>
      </c>
      <c r="J46" s="29">
        <f t="shared" si="13"/>
        <v>0</v>
      </c>
      <c r="K46" s="29">
        <f t="shared" si="13"/>
        <v>0</v>
      </c>
      <c r="L46" s="29">
        <f t="shared" si="13"/>
        <v>0</v>
      </c>
      <c r="M46" s="29">
        <f t="shared" si="13"/>
        <v>0</v>
      </c>
      <c r="N46" s="29">
        <f t="shared" si="13"/>
        <v>0</v>
      </c>
      <c r="O46" s="29">
        <f t="shared" si="13"/>
        <v>0</v>
      </c>
      <c r="P46" s="29">
        <f t="shared" si="13"/>
        <v>0</v>
      </c>
      <c r="Q46" s="29">
        <f t="shared" si="13"/>
        <v>0</v>
      </c>
      <c r="R46" s="29">
        <f t="shared" si="13"/>
        <v>0</v>
      </c>
      <c r="S46" s="29">
        <f t="shared" si="13"/>
        <v>0</v>
      </c>
      <c r="T46" s="29">
        <f t="shared" si="13"/>
        <v>0</v>
      </c>
      <c r="U46" s="29">
        <f t="shared" si="13"/>
        <v>0</v>
      </c>
      <c r="V46" s="29">
        <f t="shared" si="13"/>
        <v>0</v>
      </c>
      <c r="W46" s="29">
        <f t="shared" si="13"/>
        <v>0</v>
      </c>
      <c r="X46" s="29">
        <f t="shared" si="13"/>
        <v>0</v>
      </c>
      <c r="Y46" s="29">
        <f t="shared" si="13"/>
        <v>0</v>
      </c>
      <c r="Z46" s="29">
        <f t="shared" si="13"/>
        <v>0</v>
      </c>
      <c r="AA46" s="29">
        <f t="shared" si="13"/>
        <v>0</v>
      </c>
      <c r="AB46" s="29">
        <f t="shared" si="13"/>
        <v>0</v>
      </c>
      <c r="AC46" s="29">
        <f t="shared" si="13"/>
        <v>0</v>
      </c>
      <c r="AD46" s="29">
        <f t="shared" si="13"/>
        <v>0</v>
      </c>
      <c r="AE46" s="29">
        <f t="shared" si="13"/>
        <v>0</v>
      </c>
      <c r="AF46" s="29">
        <f t="shared" si="13"/>
        <v>0</v>
      </c>
      <c r="AG46" s="29">
        <f t="shared" si="13"/>
        <v>0</v>
      </c>
      <c r="AH46" s="29">
        <f t="shared" si="13"/>
        <v>0</v>
      </c>
      <c r="AI46" s="29">
        <f t="shared" si="13"/>
        <v>0</v>
      </c>
      <c r="AJ46" s="29">
        <f t="shared" ref="AJ46:BC46" si="14">SUM(AJ14:AJ45)</f>
        <v>0</v>
      </c>
      <c r="AK46" s="29">
        <f t="shared" si="14"/>
        <v>0</v>
      </c>
      <c r="AL46" s="29">
        <f t="shared" si="14"/>
        <v>0</v>
      </c>
      <c r="AM46" s="29">
        <f t="shared" si="14"/>
        <v>0</v>
      </c>
      <c r="AN46" s="29">
        <f t="shared" si="14"/>
        <v>0</v>
      </c>
      <c r="AO46" s="29">
        <f t="shared" si="14"/>
        <v>0</v>
      </c>
      <c r="AP46" s="29">
        <f t="shared" si="14"/>
        <v>0</v>
      </c>
      <c r="AQ46" s="29">
        <f t="shared" si="14"/>
        <v>0</v>
      </c>
      <c r="AR46" s="29">
        <f t="shared" si="14"/>
        <v>0</v>
      </c>
      <c r="AS46" s="29">
        <f t="shared" si="14"/>
        <v>0</v>
      </c>
      <c r="AT46" s="29">
        <f t="shared" si="14"/>
        <v>0</v>
      </c>
      <c r="AU46" s="29">
        <f t="shared" si="14"/>
        <v>0</v>
      </c>
      <c r="AV46" s="29">
        <f t="shared" si="14"/>
        <v>0</v>
      </c>
      <c r="AW46" s="29">
        <f t="shared" si="14"/>
        <v>0</v>
      </c>
      <c r="AX46" s="29">
        <f t="shared" si="14"/>
        <v>0</v>
      </c>
      <c r="AY46" s="29">
        <f t="shared" si="14"/>
        <v>0</v>
      </c>
      <c r="AZ46" s="29">
        <f t="shared" si="14"/>
        <v>0</v>
      </c>
      <c r="BA46" s="29">
        <f t="shared" si="14"/>
        <v>0</v>
      </c>
      <c r="BB46" s="29">
        <f t="shared" si="14"/>
        <v>0</v>
      </c>
      <c r="BC46" s="29">
        <f t="shared" si="14"/>
        <v>0</v>
      </c>
    </row>
    <row r="47" spans="1:55">
      <c r="A47" s="13" t="str">
        <f>+Rentabilitätsplan!A48</f>
        <v>Betriebsergebnis</v>
      </c>
      <c r="B47" s="13"/>
      <c r="C47" s="13"/>
      <c r="D47" s="29">
        <f t="shared" ref="D47:AI47" si="15">+D13-D46</f>
        <v>0</v>
      </c>
      <c r="E47" s="29">
        <f t="shared" si="15"/>
        <v>0</v>
      </c>
      <c r="F47" s="29">
        <f t="shared" si="15"/>
        <v>0</v>
      </c>
      <c r="G47" s="29">
        <f t="shared" si="15"/>
        <v>0</v>
      </c>
      <c r="H47" s="29">
        <f t="shared" si="15"/>
        <v>0</v>
      </c>
      <c r="I47" s="29">
        <f t="shared" si="15"/>
        <v>0</v>
      </c>
      <c r="J47" s="29">
        <f t="shared" si="15"/>
        <v>0</v>
      </c>
      <c r="K47" s="29">
        <f t="shared" si="15"/>
        <v>0</v>
      </c>
      <c r="L47" s="29">
        <f t="shared" si="15"/>
        <v>0</v>
      </c>
      <c r="M47" s="29">
        <f t="shared" si="15"/>
        <v>0</v>
      </c>
      <c r="N47" s="29">
        <f t="shared" si="15"/>
        <v>0</v>
      </c>
      <c r="O47" s="29">
        <f t="shared" si="15"/>
        <v>0</v>
      </c>
      <c r="P47" s="29">
        <f t="shared" si="15"/>
        <v>0</v>
      </c>
      <c r="Q47" s="29">
        <f t="shared" si="15"/>
        <v>0</v>
      </c>
      <c r="R47" s="29">
        <f t="shared" si="15"/>
        <v>0</v>
      </c>
      <c r="S47" s="29">
        <f t="shared" si="15"/>
        <v>0</v>
      </c>
      <c r="T47" s="29">
        <f t="shared" si="15"/>
        <v>0</v>
      </c>
      <c r="U47" s="29">
        <f t="shared" si="15"/>
        <v>0</v>
      </c>
      <c r="V47" s="29">
        <f t="shared" si="15"/>
        <v>0</v>
      </c>
      <c r="W47" s="29">
        <f t="shared" si="15"/>
        <v>0</v>
      </c>
      <c r="X47" s="29">
        <f t="shared" si="15"/>
        <v>0</v>
      </c>
      <c r="Y47" s="29">
        <f t="shared" si="15"/>
        <v>0</v>
      </c>
      <c r="Z47" s="29">
        <f t="shared" si="15"/>
        <v>0</v>
      </c>
      <c r="AA47" s="29">
        <f t="shared" si="15"/>
        <v>0</v>
      </c>
      <c r="AB47" s="29">
        <f t="shared" si="15"/>
        <v>0</v>
      </c>
      <c r="AC47" s="29">
        <f t="shared" si="15"/>
        <v>0</v>
      </c>
      <c r="AD47" s="29">
        <f t="shared" si="15"/>
        <v>0</v>
      </c>
      <c r="AE47" s="29">
        <f t="shared" si="15"/>
        <v>0</v>
      </c>
      <c r="AF47" s="29">
        <f t="shared" si="15"/>
        <v>0</v>
      </c>
      <c r="AG47" s="29">
        <f t="shared" si="15"/>
        <v>0</v>
      </c>
      <c r="AH47" s="29">
        <f t="shared" si="15"/>
        <v>0</v>
      </c>
      <c r="AI47" s="29">
        <f t="shared" si="15"/>
        <v>0</v>
      </c>
      <c r="AJ47" s="29">
        <f t="shared" ref="AJ47:BC47" si="16">+AJ13-AJ46</f>
        <v>0</v>
      </c>
      <c r="AK47" s="29">
        <f t="shared" si="16"/>
        <v>0</v>
      </c>
      <c r="AL47" s="29">
        <f t="shared" si="16"/>
        <v>0</v>
      </c>
      <c r="AM47" s="29">
        <f t="shared" si="16"/>
        <v>0</v>
      </c>
      <c r="AN47" s="29">
        <f t="shared" si="16"/>
        <v>0</v>
      </c>
      <c r="AO47" s="29">
        <f t="shared" si="16"/>
        <v>0</v>
      </c>
      <c r="AP47" s="29">
        <f t="shared" si="16"/>
        <v>0</v>
      </c>
      <c r="AQ47" s="29">
        <f t="shared" si="16"/>
        <v>0</v>
      </c>
      <c r="AR47" s="29">
        <f t="shared" si="16"/>
        <v>0</v>
      </c>
      <c r="AS47" s="29">
        <f t="shared" si="16"/>
        <v>0</v>
      </c>
      <c r="AT47" s="29">
        <f t="shared" si="16"/>
        <v>0</v>
      </c>
      <c r="AU47" s="29">
        <f t="shared" si="16"/>
        <v>0</v>
      </c>
      <c r="AV47" s="29">
        <f t="shared" si="16"/>
        <v>0</v>
      </c>
      <c r="AW47" s="29">
        <f t="shared" si="16"/>
        <v>0</v>
      </c>
      <c r="AX47" s="29">
        <f t="shared" si="16"/>
        <v>0</v>
      </c>
      <c r="AY47" s="29">
        <f t="shared" si="16"/>
        <v>0</v>
      </c>
      <c r="AZ47" s="29">
        <f t="shared" si="16"/>
        <v>0</v>
      </c>
      <c r="BA47" s="29">
        <f t="shared" si="16"/>
        <v>0</v>
      </c>
      <c r="BB47" s="29">
        <f t="shared" si="16"/>
        <v>0</v>
      </c>
      <c r="BC47" s="29">
        <f t="shared" si="16"/>
        <v>0</v>
      </c>
    </row>
    <row r="48" spans="1:55">
      <c r="A48" s="16" t="s">
        <v>114</v>
      </c>
      <c r="B48" s="10"/>
      <c r="C48" s="10"/>
      <c r="D48" s="90">
        <f>+Rentabilitätsplan!D49</f>
        <v>0</v>
      </c>
      <c r="E48" s="90">
        <f>+Rentabilitätsplan!E49</f>
        <v>0</v>
      </c>
      <c r="F48" s="90">
        <f>+Rentabilitätsplan!F49</f>
        <v>0</v>
      </c>
      <c r="G48" s="90">
        <f>+Rentabilitätsplan!G49</f>
        <v>0</v>
      </c>
      <c r="H48" s="90">
        <f>+Rentabilitätsplan!H49</f>
        <v>0</v>
      </c>
      <c r="I48" s="90">
        <f>+Rentabilitätsplan!I49</f>
        <v>0</v>
      </c>
      <c r="J48" s="90">
        <f>+Rentabilitätsplan!J49</f>
        <v>0</v>
      </c>
      <c r="K48" s="90">
        <f>+Rentabilitätsplan!K49</f>
        <v>0</v>
      </c>
      <c r="L48" s="90">
        <f>+Rentabilitätsplan!L49</f>
        <v>0</v>
      </c>
      <c r="M48" s="90">
        <f>+Rentabilitätsplan!M49</f>
        <v>0</v>
      </c>
      <c r="N48" s="90">
        <f>+Rentabilitätsplan!N49</f>
        <v>0</v>
      </c>
      <c r="O48" s="90">
        <f>+Rentabilitätsplan!O49</f>
        <v>0</v>
      </c>
      <c r="P48" s="89">
        <f>SUM(D48:O48)</f>
        <v>0</v>
      </c>
      <c r="Q48" s="90">
        <f>+Rentabilitätsplan!Q49</f>
        <v>0</v>
      </c>
      <c r="R48" s="90">
        <f>+Rentabilitätsplan!R49</f>
        <v>0</v>
      </c>
      <c r="S48" s="90">
        <f>+Rentabilitätsplan!S49</f>
        <v>0</v>
      </c>
      <c r="T48" s="90">
        <f>+Rentabilitätsplan!T49</f>
        <v>0</v>
      </c>
      <c r="U48" s="90">
        <f>+Rentabilitätsplan!U49</f>
        <v>0</v>
      </c>
      <c r="V48" s="90">
        <f>+Rentabilitätsplan!V49</f>
        <v>0</v>
      </c>
      <c r="W48" s="90">
        <f>+Rentabilitätsplan!W49</f>
        <v>0</v>
      </c>
      <c r="X48" s="90">
        <f>+Rentabilitätsplan!X49</f>
        <v>0</v>
      </c>
      <c r="Y48" s="90">
        <f>+Rentabilitätsplan!Y49</f>
        <v>0</v>
      </c>
      <c r="Z48" s="90">
        <f>+Rentabilitätsplan!Z49</f>
        <v>0</v>
      </c>
      <c r="AA48" s="90">
        <f>+Rentabilitätsplan!AA49</f>
        <v>0</v>
      </c>
      <c r="AB48" s="90">
        <f>+Rentabilitätsplan!AB49</f>
        <v>0</v>
      </c>
      <c r="AC48" s="89">
        <f>SUM(Q48:AB48)</f>
        <v>0</v>
      </c>
      <c r="AD48" s="90">
        <f>+Rentabilitätsplan!AD49</f>
        <v>0</v>
      </c>
      <c r="AE48" s="90">
        <f>+Rentabilitätsplan!AE49</f>
        <v>0</v>
      </c>
      <c r="AF48" s="90">
        <f>+Rentabilitätsplan!AF49</f>
        <v>0</v>
      </c>
      <c r="AG48" s="90">
        <f>+Rentabilitätsplan!AG49</f>
        <v>0</v>
      </c>
      <c r="AH48" s="90">
        <f>+Rentabilitätsplan!AH49</f>
        <v>0</v>
      </c>
      <c r="AI48" s="90">
        <f>+Rentabilitätsplan!AI49</f>
        <v>0</v>
      </c>
      <c r="AJ48" s="90">
        <f>+Rentabilitätsplan!AJ49</f>
        <v>0</v>
      </c>
      <c r="AK48" s="90">
        <f>+Rentabilitätsplan!AK49</f>
        <v>0</v>
      </c>
      <c r="AL48" s="90">
        <f>+Rentabilitätsplan!AL49</f>
        <v>0</v>
      </c>
      <c r="AM48" s="90">
        <f>+Rentabilitätsplan!AM49</f>
        <v>0</v>
      </c>
      <c r="AN48" s="90">
        <f>+Rentabilitätsplan!AN49</f>
        <v>0</v>
      </c>
      <c r="AO48" s="90">
        <f>+Rentabilitätsplan!AO49</f>
        <v>0</v>
      </c>
      <c r="AP48" s="89">
        <f>SUM(AD48:AO48)</f>
        <v>0</v>
      </c>
      <c r="AQ48" s="90">
        <f>+Rentabilitätsplan!AQ49</f>
        <v>0</v>
      </c>
      <c r="AR48" s="90">
        <f>+Rentabilitätsplan!AR49</f>
        <v>0</v>
      </c>
      <c r="AS48" s="90">
        <f>+Rentabilitätsplan!AS49</f>
        <v>0</v>
      </c>
      <c r="AT48" s="90">
        <f>+Rentabilitätsplan!AT49</f>
        <v>0</v>
      </c>
      <c r="AU48" s="90">
        <f>+Rentabilitätsplan!AU49</f>
        <v>0</v>
      </c>
      <c r="AV48" s="90">
        <f>+Rentabilitätsplan!AV49</f>
        <v>0</v>
      </c>
      <c r="AW48" s="90">
        <f>+Rentabilitätsplan!AW49</f>
        <v>0</v>
      </c>
      <c r="AX48" s="90">
        <f>+Rentabilitätsplan!AX49</f>
        <v>0</v>
      </c>
      <c r="AY48" s="90">
        <f>+Rentabilitätsplan!AY49</f>
        <v>0</v>
      </c>
      <c r="AZ48" s="90">
        <f>+Rentabilitätsplan!AZ49</f>
        <v>0</v>
      </c>
      <c r="BA48" s="90">
        <f>+Rentabilitätsplan!BA49</f>
        <v>0</v>
      </c>
      <c r="BB48" s="90">
        <f>+Rentabilitätsplan!BB49</f>
        <v>0</v>
      </c>
      <c r="BC48" s="89">
        <f>SUM(AQ48:BB48)</f>
        <v>0</v>
      </c>
    </row>
    <row r="49" spans="1:55">
      <c r="A49" s="13" t="str">
        <f>+Rentabilitätsplan!A50</f>
        <v>Gewinn/Verlust vor Steuern</v>
      </c>
      <c r="B49" s="13"/>
      <c r="C49" s="13"/>
      <c r="D49" s="29">
        <f t="shared" ref="D49:Q49" si="17">+D47-D48</f>
        <v>0</v>
      </c>
      <c r="E49" s="29">
        <f t="shared" si="17"/>
        <v>0</v>
      </c>
      <c r="F49" s="29">
        <f t="shared" si="17"/>
        <v>0</v>
      </c>
      <c r="G49" s="29">
        <f t="shared" si="17"/>
        <v>0</v>
      </c>
      <c r="H49" s="29">
        <f t="shared" si="17"/>
        <v>0</v>
      </c>
      <c r="I49" s="29">
        <f t="shared" si="17"/>
        <v>0</v>
      </c>
      <c r="J49" s="29">
        <f t="shared" si="17"/>
        <v>0</v>
      </c>
      <c r="K49" s="29">
        <f t="shared" si="17"/>
        <v>0</v>
      </c>
      <c r="L49" s="29">
        <f t="shared" si="17"/>
        <v>0</v>
      </c>
      <c r="M49" s="29">
        <f t="shared" si="17"/>
        <v>0</v>
      </c>
      <c r="N49" s="29">
        <f t="shared" si="17"/>
        <v>0</v>
      </c>
      <c r="O49" s="29">
        <f t="shared" si="17"/>
        <v>0</v>
      </c>
      <c r="P49" s="29">
        <f t="shared" si="17"/>
        <v>0</v>
      </c>
      <c r="Q49" s="29">
        <f t="shared" si="17"/>
        <v>0</v>
      </c>
      <c r="R49" s="29">
        <f t="shared" ref="R49:AC49" si="18">+R47-R48</f>
        <v>0</v>
      </c>
      <c r="S49" s="29">
        <f t="shared" si="18"/>
        <v>0</v>
      </c>
      <c r="T49" s="29">
        <f t="shared" si="18"/>
        <v>0</v>
      </c>
      <c r="U49" s="29">
        <f t="shared" si="18"/>
        <v>0</v>
      </c>
      <c r="V49" s="29">
        <f t="shared" si="18"/>
        <v>0</v>
      </c>
      <c r="W49" s="29">
        <f t="shared" si="18"/>
        <v>0</v>
      </c>
      <c r="X49" s="29">
        <f t="shared" si="18"/>
        <v>0</v>
      </c>
      <c r="Y49" s="29">
        <f t="shared" si="18"/>
        <v>0</v>
      </c>
      <c r="Z49" s="29">
        <f t="shared" si="18"/>
        <v>0</v>
      </c>
      <c r="AA49" s="29">
        <f t="shared" si="18"/>
        <v>0</v>
      </c>
      <c r="AB49" s="29">
        <f t="shared" si="18"/>
        <v>0</v>
      </c>
      <c r="AC49" s="29">
        <f t="shared" si="18"/>
        <v>0</v>
      </c>
      <c r="AD49" s="29">
        <f t="shared" ref="AD49:BC49" si="19">+AD47-AD48</f>
        <v>0</v>
      </c>
      <c r="AE49" s="29">
        <f t="shared" si="19"/>
        <v>0</v>
      </c>
      <c r="AF49" s="29">
        <f t="shared" si="19"/>
        <v>0</v>
      </c>
      <c r="AG49" s="29">
        <f t="shared" si="19"/>
        <v>0</v>
      </c>
      <c r="AH49" s="29">
        <f t="shared" si="19"/>
        <v>0</v>
      </c>
      <c r="AI49" s="29">
        <f t="shared" si="19"/>
        <v>0</v>
      </c>
      <c r="AJ49" s="29">
        <f t="shared" si="19"/>
        <v>0</v>
      </c>
      <c r="AK49" s="29">
        <f t="shared" si="19"/>
        <v>0</v>
      </c>
      <c r="AL49" s="29">
        <f t="shared" si="19"/>
        <v>0</v>
      </c>
      <c r="AM49" s="29">
        <f t="shared" si="19"/>
        <v>0</v>
      </c>
      <c r="AN49" s="29">
        <f t="shared" si="19"/>
        <v>0</v>
      </c>
      <c r="AO49" s="29">
        <f t="shared" si="19"/>
        <v>0</v>
      </c>
      <c r="AP49" s="29">
        <f t="shared" si="19"/>
        <v>0</v>
      </c>
      <c r="AQ49" s="29">
        <f t="shared" si="19"/>
        <v>0</v>
      </c>
      <c r="AR49" s="29">
        <f t="shared" si="19"/>
        <v>0</v>
      </c>
      <c r="AS49" s="29">
        <f t="shared" si="19"/>
        <v>0</v>
      </c>
      <c r="AT49" s="29">
        <f t="shared" si="19"/>
        <v>0</v>
      </c>
      <c r="AU49" s="29">
        <f t="shared" si="19"/>
        <v>0</v>
      </c>
      <c r="AV49" s="29">
        <f t="shared" si="19"/>
        <v>0</v>
      </c>
      <c r="AW49" s="29">
        <f t="shared" si="19"/>
        <v>0</v>
      </c>
      <c r="AX49" s="29">
        <f t="shared" si="19"/>
        <v>0</v>
      </c>
      <c r="AY49" s="29">
        <f t="shared" si="19"/>
        <v>0</v>
      </c>
      <c r="AZ49" s="29">
        <f t="shared" si="19"/>
        <v>0</v>
      </c>
      <c r="BA49" s="29">
        <f t="shared" si="19"/>
        <v>0</v>
      </c>
      <c r="BB49" s="29">
        <f t="shared" si="19"/>
        <v>0</v>
      </c>
      <c r="BC49" s="29">
        <f t="shared" si="19"/>
        <v>0</v>
      </c>
    </row>
    <row r="50" spans="1:55">
      <c r="A50" s="16" t="str">
        <f>+Rentabilitätsplan!A51</f>
        <v>Sonstige Steuern (betrieblich)</v>
      </c>
      <c r="B50" s="10"/>
      <c r="C50" s="10"/>
      <c r="D50" s="90">
        <f>+Rentabilitätsplan!D51</f>
        <v>0</v>
      </c>
      <c r="E50" s="90">
        <f>+Rentabilitätsplan!E51</f>
        <v>0</v>
      </c>
      <c r="F50" s="90">
        <f>+Rentabilitätsplan!F51</f>
        <v>0</v>
      </c>
      <c r="G50" s="90">
        <f>+Rentabilitätsplan!G51</f>
        <v>0</v>
      </c>
      <c r="H50" s="90">
        <f>+Rentabilitätsplan!H51</f>
        <v>0</v>
      </c>
      <c r="I50" s="90">
        <f>+Rentabilitätsplan!I51</f>
        <v>0</v>
      </c>
      <c r="J50" s="90">
        <f>+Rentabilitätsplan!J51</f>
        <v>0</v>
      </c>
      <c r="K50" s="90">
        <f>+Rentabilitätsplan!K51</f>
        <v>0</v>
      </c>
      <c r="L50" s="90">
        <f>+Rentabilitätsplan!L51</f>
        <v>0</v>
      </c>
      <c r="M50" s="90">
        <f>+Rentabilitätsplan!M51</f>
        <v>0</v>
      </c>
      <c r="N50" s="90">
        <f>+Rentabilitätsplan!N51</f>
        <v>0</v>
      </c>
      <c r="O50" s="90">
        <f>+Rentabilitätsplan!O51</f>
        <v>0</v>
      </c>
      <c r="P50" s="89">
        <f>SUM(D50:O50)</f>
        <v>0</v>
      </c>
      <c r="Q50" s="90">
        <f>+Rentabilitätsplan!Q51</f>
        <v>0</v>
      </c>
      <c r="R50" s="90">
        <f>+Rentabilitätsplan!R51</f>
        <v>0</v>
      </c>
      <c r="S50" s="90">
        <f>+Rentabilitätsplan!S51</f>
        <v>0</v>
      </c>
      <c r="T50" s="90">
        <f>+Rentabilitätsplan!T51</f>
        <v>0</v>
      </c>
      <c r="U50" s="90">
        <f>+Rentabilitätsplan!U51</f>
        <v>0</v>
      </c>
      <c r="V50" s="90">
        <f>+Rentabilitätsplan!V51</f>
        <v>0</v>
      </c>
      <c r="W50" s="90">
        <f>+Rentabilitätsplan!W51</f>
        <v>0</v>
      </c>
      <c r="X50" s="90">
        <f>+Rentabilitätsplan!X51</f>
        <v>0</v>
      </c>
      <c r="Y50" s="90">
        <f>+Rentabilitätsplan!Y51</f>
        <v>0</v>
      </c>
      <c r="Z50" s="90">
        <f>+Rentabilitätsplan!Z51</f>
        <v>0</v>
      </c>
      <c r="AA50" s="90">
        <f>+Rentabilitätsplan!AA51</f>
        <v>0</v>
      </c>
      <c r="AB50" s="90">
        <f>+Rentabilitätsplan!AB51</f>
        <v>0</v>
      </c>
      <c r="AC50" s="89">
        <f>SUM(Q50:AB50)</f>
        <v>0</v>
      </c>
      <c r="AD50" s="90">
        <f>+Rentabilitätsplan!AD51</f>
        <v>0</v>
      </c>
      <c r="AE50" s="90">
        <f>+Rentabilitätsplan!AE51</f>
        <v>0</v>
      </c>
      <c r="AF50" s="90">
        <f>+Rentabilitätsplan!AF51</f>
        <v>0</v>
      </c>
      <c r="AG50" s="90">
        <f>+Rentabilitätsplan!AG51</f>
        <v>0</v>
      </c>
      <c r="AH50" s="90">
        <f>+Rentabilitätsplan!AH51</f>
        <v>0</v>
      </c>
      <c r="AI50" s="90">
        <f>+Rentabilitätsplan!AI51</f>
        <v>0</v>
      </c>
      <c r="AJ50" s="90">
        <f>+Rentabilitätsplan!AJ51</f>
        <v>0</v>
      </c>
      <c r="AK50" s="90">
        <f>+Rentabilitätsplan!AK51</f>
        <v>0</v>
      </c>
      <c r="AL50" s="90">
        <f>+Rentabilitätsplan!AL51</f>
        <v>0</v>
      </c>
      <c r="AM50" s="90">
        <f>+Rentabilitätsplan!AM51</f>
        <v>0</v>
      </c>
      <c r="AN50" s="90">
        <f>+Rentabilitätsplan!AN51</f>
        <v>0</v>
      </c>
      <c r="AO50" s="90">
        <f>+Rentabilitätsplan!AO51</f>
        <v>0</v>
      </c>
      <c r="AP50" s="89">
        <f>SUM(AD50:AO50)</f>
        <v>0</v>
      </c>
      <c r="AQ50" s="90">
        <f>+Rentabilitätsplan!AQ51</f>
        <v>0</v>
      </c>
      <c r="AR50" s="90">
        <f>+Rentabilitätsplan!AR51</f>
        <v>0</v>
      </c>
      <c r="AS50" s="90">
        <f>+Rentabilitätsplan!AS51</f>
        <v>0</v>
      </c>
      <c r="AT50" s="90">
        <f>+Rentabilitätsplan!AT51</f>
        <v>0</v>
      </c>
      <c r="AU50" s="90">
        <f>+Rentabilitätsplan!AU51</f>
        <v>0</v>
      </c>
      <c r="AV50" s="90">
        <f>+Rentabilitätsplan!AV51</f>
        <v>0</v>
      </c>
      <c r="AW50" s="90">
        <f>+Rentabilitätsplan!AW51</f>
        <v>0</v>
      </c>
      <c r="AX50" s="90">
        <f>+Rentabilitätsplan!AX51</f>
        <v>0</v>
      </c>
      <c r="AY50" s="90">
        <f>+Rentabilitätsplan!AY51</f>
        <v>0</v>
      </c>
      <c r="AZ50" s="90">
        <f>+Rentabilitätsplan!AZ51</f>
        <v>0</v>
      </c>
      <c r="BA50" s="90">
        <f>+Rentabilitätsplan!BA51</f>
        <v>0</v>
      </c>
      <c r="BB50" s="90">
        <f>+Rentabilitätsplan!BB51</f>
        <v>0</v>
      </c>
      <c r="BC50" s="89">
        <f>SUM(AQ50:BB50)</f>
        <v>0</v>
      </c>
    </row>
    <row r="51" spans="1:55">
      <c r="A51" s="13" t="s">
        <v>31</v>
      </c>
      <c r="B51" s="13"/>
      <c r="C51" s="13"/>
      <c r="D51" s="29">
        <f t="shared" ref="D51:AI51" si="20">+D49-D50</f>
        <v>0</v>
      </c>
      <c r="E51" s="29">
        <f t="shared" si="20"/>
        <v>0</v>
      </c>
      <c r="F51" s="29">
        <f t="shared" si="20"/>
        <v>0</v>
      </c>
      <c r="G51" s="29">
        <f t="shared" si="20"/>
        <v>0</v>
      </c>
      <c r="H51" s="29">
        <f t="shared" si="20"/>
        <v>0</v>
      </c>
      <c r="I51" s="29">
        <f t="shared" si="20"/>
        <v>0</v>
      </c>
      <c r="J51" s="29">
        <f t="shared" si="20"/>
        <v>0</v>
      </c>
      <c r="K51" s="29">
        <f t="shared" si="20"/>
        <v>0</v>
      </c>
      <c r="L51" s="29">
        <f t="shared" si="20"/>
        <v>0</v>
      </c>
      <c r="M51" s="29">
        <f t="shared" si="20"/>
        <v>0</v>
      </c>
      <c r="N51" s="29">
        <f t="shared" si="20"/>
        <v>0</v>
      </c>
      <c r="O51" s="29">
        <f t="shared" si="20"/>
        <v>0</v>
      </c>
      <c r="P51" s="29">
        <f t="shared" si="20"/>
        <v>0</v>
      </c>
      <c r="Q51" s="29">
        <f t="shared" si="20"/>
        <v>0</v>
      </c>
      <c r="R51" s="29">
        <f t="shared" si="20"/>
        <v>0</v>
      </c>
      <c r="S51" s="29">
        <f t="shared" si="20"/>
        <v>0</v>
      </c>
      <c r="T51" s="29">
        <f t="shared" si="20"/>
        <v>0</v>
      </c>
      <c r="U51" s="29">
        <f t="shared" si="20"/>
        <v>0</v>
      </c>
      <c r="V51" s="29">
        <f t="shared" si="20"/>
        <v>0</v>
      </c>
      <c r="W51" s="29">
        <f t="shared" si="20"/>
        <v>0</v>
      </c>
      <c r="X51" s="29">
        <f t="shared" si="20"/>
        <v>0</v>
      </c>
      <c r="Y51" s="29">
        <f t="shared" si="20"/>
        <v>0</v>
      </c>
      <c r="Z51" s="29">
        <f t="shared" si="20"/>
        <v>0</v>
      </c>
      <c r="AA51" s="29">
        <f t="shared" si="20"/>
        <v>0</v>
      </c>
      <c r="AB51" s="29">
        <f t="shared" si="20"/>
        <v>0</v>
      </c>
      <c r="AC51" s="29">
        <f t="shared" si="20"/>
        <v>0</v>
      </c>
      <c r="AD51" s="29">
        <f t="shared" si="20"/>
        <v>0</v>
      </c>
      <c r="AE51" s="29">
        <f t="shared" si="20"/>
        <v>0</v>
      </c>
      <c r="AF51" s="29">
        <f t="shared" si="20"/>
        <v>0</v>
      </c>
      <c r="AG51" s="29">
        <f t="shared" si="20"/>
        <v>0</v>
      </c>
      <c r="AH51" s="29">
        <f t="shared" si="20"/>
        <v>0</v>
      </c>
      <c r="AI51" s="29">
        <f t="shared" si="20"/>
        <v>0</v>
      </c>
      <c r="AJ51" s="29">
        <f t="shared" ref="AJ51:BC51" si="21">+AJ49-AJ50</f>
        <v>0</v>
      </c>
      <c r="AK51" s="29">
        <f t="shared" si="21"/>
        <v>0</v>
      </c>
      <c r="AL51" s="29">
        <f t="shared" si="21"/>
        <v>0</v>
      </c>
      <c r="AM51" s="29">
        <f t="shared" si="21"/>
        <v>0</v>
      </c>
      <c r="AN51" s="29">
        <f t="shared" si="21"/>
        <v>0</v>
      </c>
      <c r="AO51" s="29">
        <f t="shared" si="21"/>
        <v>0</v>
      </c>
      <c r="AP51" s="29">
        <f t="shared" si="21"/>
        <v>0</v>
      </c>
      <c r="AQ51" s="29">
        <f t="shared" si="21"/>
        <v>0</v>
      </c>
      <c r="AR51" s="29">
        <f t="shared" si="21"/>
        <v>0</v>
      </c>
      <c r="AS51" s="29">
        <f t="shared" si="21"/>
        <v>0</v>
      </c>
      <c r="AT51" s="29">
        <f t="shared" si="21"/>
        <v>0</v>
      </c>
      <c r="AU51" s="29">
        <f t="shared" si="21"/>
        <v>0</v>
      </c>
      <c r="AV51" s="29">
        <f t="shared" si="21"/>
        <v>0</v>
      </c>
      <c r="AW51" s="29">
        <f t="shared" si="21"/>
        <v>0</v>
      </c>
      <c r="AX51" s="29">
        <f t="shared" si="21"/>
        <v>0</v>
      </c>
      <c r="AY51" s="29">
        <f t="shared" si="21"/>
        <v>0</v>
      </c>
      <c r="AZ51" s="29">
        <f t="shared" si="21"/>
        <v>0</v>
      </c>
      <c r="BA51" s="29">
        <f t="shared" si="21"/>
        <v>0</v>
      </c>
      <c r="BB51" s="29">
        <f t="shared" si="21"/>
        <v>0</v>
      </c>
      <c r="BC51" s="29">
        <f t="shared" si="21"/>
        <v>0</v>
      </c>
    </row>
    <row r="52" spans="1:55" ht="21.75" customHeight="1">
      <c r="A52" s="37" t="s">
        <v>74</v>
      </c>
      <c r="D52" s="91" t="s">
        <v>30</v>
      </c>
      <c r="E52" s="90">
        <f>IF('Infos vor dem Start'!$A17="x",(D3+D5-D6+D7)/(1+USteins)*USteins+D4/(1+UStermeins)*UStermeins-SUM(D9:D12)/(1+VStWEeins)*VStWEeins-(SUM(D17:D19)+SUM(D22:D32)+D35+SUM(D38:D43)+D45)/(1+VSteins)*VSteins-D37/(1+VStermeins)*VStermeins-(D53)/(1+VSteins)*VSteins,0)</f>
        <v>0</v>
      </c>
      <c r="F52" s="90">
        <f>IF('Infos vor dem Start'!$A17="x",(E3+E5-E6+E7)/(1+USteins)*USteins+E4/(1+UStermeins)*UStermeins-SUM(E9:E12)/(1+VStWEeins)*VStWEeins-(SUM(E17:E19)+SUM(E22:E32)+E35+SUM(E38:E43)+E45)/(1+VSteins)*VSteins-E37/(1+VStermeins)*VStermeins-(E53)/(1+VSteins)*VSteins,0)</f>
        <v>0</v>
      </c>
      <c r="G52" s="90">
        <f>IF('Infos vor dem Start'!$A17="x",(F3+F5-F6+F7)/(1+USteins)*USteins+F4/(1+UStermeins)*UStermeins-SUM(F9:F12)/(1+VStWEeins)*VStWEeins-(SUM(F17:F19)+SUM(F22:F32)+F35+SUM(F38:F43)+F45)/(1+VSteins)*VSteins-F37/(1+VStermeins)*VStermeins-(F53)/(1+VSteins)*VSteins,0)</f>
        <v>0</v>
      </c>
      <c r="H52" s="90">
        <f>IF('Infos vor dem Start'!$A17="x",(G3+G5-G6+G7)/(1+USteins)*USteins+G4/(1+UStermeins)*UStermeins-SUM(G9:G12)/(1+VStWEeins)*VStWEeins-(SUM(G17:G19)+SUM(G22:G32)+G35+SUM(G38:G43)+G45)/(1+VSteins)*VSteins-G37/(1+VStermeins)*VStermeins-(G53)/(1+VSteins)*VSteins,0)</f>
        <v>0</v>
      </c>
      <c r="I52" s="90">
        <f>IF('Infos vor dem Start'!$A17="x",(H3+H5-H6+H7)/(1+USteins)*USteins+H4/(1+UStermeins)*UStermeins-SUM(H9:H12)/(1+VStWEeins)*VStWEeins-(SUM(H17:H19)+SUM(H22:H32)+H35+SUM(H38:H43)+H45)/(1+VSteins)*VSteins-H37/(1+VStermeins)*VStermeins-(H53)/(1+VSteins)*VSteins,0)</f>
        <v>0</v>
      </c>
      <c r="J52" s="90">
        <f>IF('Infos vor dem Start'!$A17="x",(I3+I5-I6+I7)/(1+USteins)*USteins+I4/(1+UStermeins)*UStermeins-SUM(I9:I12)/(1+VStWEeins)*VStWEeins-(SUM(I17:I19)+SUM(I22:I32)+I35+SUM(I38:I43)+I45)/(1+VSteins)*VSteins-I37/(1+VStermeins)*VStermeins-(I53)/(1+VSteins)*VSteins,0)</f>
        <v>0</v>
      </c>
      <c r="K52" s="90">
        <f>IF('Infos vor dem Start'!$A17="x",(J3+J5-J6+J7)/(1+USteins)*USteins+J4/(1+UStermeins)*UStermeins-SUM(J9:J12)/(1+VStWEeins)*VStWEeins-(SUM(J17:J19)+SUM(J22:J32)+J35+SUM(J38:J43)+J45)/(1+VSteins)*VSteins-J37/(1+VStermeins)*VStermeins-(J53)/(1+VSteins)*VSteins,0)</f>
        <v>0</v>
      </c>
      <c r="L52" s="90">
        <f>IF('Infos vor dem Start'!$A17="x",(K3+K5-K6+K7)/(1+USteins)*USteins+K4/(1+UStermeins)*UStermeins-SUM(K9:K12)/(1+VStWEeins)*VStWEeins-(SUM(K17:K19)+SUM(K22:K32)+K35+SUM(K38:K43)+K45)/(1+VSteins)*VSteins-K37/(1+VStermeins)*VStermeins-(K53)/(1+VSteins)*VSteins,0)</f>
        <v>0</v>
      </c>
      <c r="M52" s="90">
        <f>IF('Infos vor dem Start'!$A17="x",(L3+L5-L6+L7)/(1+USteins)*USteins+L4/(1+UStermeins)*UStermeins-SUM(L9:L12)/(1+VStWEeins)*VStWEeins-(SUM(L17:L19)+SUM(L22:L32)+L35+SUM(L38:L43)+L45)/(1+VSteins)*VSteins-L37/(1+VStermeins)*VStermeins-(L53)/(1+VSteins)*VSteins,0)</f>
        <v>0</v>
      </c>
      <c r="N52" s="90">
        <f>IF('Infos vor dem Start'!$A17="x",(M3+M5-M6+M7)/(1+USteins)*USteins+M4/(1+UStermeins)*UStermeins-SUM(M9:M12)/(1+VStWEeins)*VStWEeins-(SUM(M17:M19)+SUM(M22:M32)+M35+SUM(M38:M43)+M45)/(1+VSteins)*VSteins-M37/(1+VStermeins)*VStermeins-(M53)/(1+VSteins)*VSteins,0)</f>
        <v>0</v>
      </c>
      <c r="O52" s="90">
        <f>IF('Infos vor dem Start'!$A17="x",(N3+N5-N6+N7)/(1+USteins)*USteins+N4/(1+UStermeins)*UStermeins-SUM(N9:N12)/(1+VStWEeins)*VStWEeins-(SUM(N17:N19)+SUM(N22:N32)+N35+SUM(N38:N43)+N45)/(1+VSteins)*VSteins-N37/(1+VStermeins)*VStermeins-(N53)/(1+VSteins)*VSteins,0)</f>
        <v>0</v>
      </c>
      <c r="P52" s="89">
        <f t="shared" ref="P52:P59" si="22">SUM(D52:O52)</f>
        <v>0</v>
      </c>
      <c r="Q52" s="90">
        <f>IF('Infos vor dem Start'!$A17="x",(O3+O5-O6+O7)/(1+USteins)*USteins+O4/(1+UStermeins)*UStermeins-SUM(O9:O12)/(1+VStWEeins)*VStWEeins-(SUM(O17:O19)+SUM(O22:O32)+O35+SUM(O38:O43)+O45)/(1+VSteins)*VSteins-O37/(1+VStermeins)*VStermeins-(O53)/(1+VSteins)*VSteins,0)</f>
        <v>0</v>
      </c>
      <c r="R52" s="90">
        <f>IF('Infos vor dem Start'!$A17="x",(Q3+Q5-Q6+Q7)/(1+USteins)*USteins+Q4/(1+UStermeins)*UStermeins-SUM(Q9:Q12)/(1+VStWEeins)*VStWEeins-(SUM(Q17:Q19)+SUM(Q22:Q32)+Q35+SUM(Q38:Q43)+Q45)/(1+VSteins)*VSteins-Q37/(1+VStermeins)*VStermeins-($Q$53)/(1+VSteins)*VSteins,0)</f>
        <v>0</v>
      </c>
      <c r="S52" s="90">
        <f>IF('Infos vor dem Start'!$A17="x",(R3+R5-R6+R7)/(1+USteins)*USteins+R4/(1+UStermeins)*UStermeins-SUM(R9:R12)/(1+VStWEeins)*VStWEeins-(SUM(R17:R19)+SUM(R22:R32)+R35+SUM(R38:R43)+R45)/(1+VSteins)*VSteins-R37/(1+VStermeins)*VStermeins,0)</f>
        <v>0</v>
      </c>
      <c r="T52" s="90">
        <f>IF('Infos vor dem Start'!$A17="x",(S3+S5-S6+S7)/(1+USteins)*USteins+S4/(1+UStermeins)*UStermeins-SUM(S9:S12)/(1+VStWEeins)*VStWEeins-(SUM(S17:S19)+SUM(S22:S32)+S35+SUM(S38:S43)+S45)/(1+VSteins)*VSteins-S37/(1+VStermeins)*VStermeins,0)</f>
        <v>0</v>
      </c>
      <c r="U52" s="90">
        <f>IF('Infos vor dem Start'!$A17="x",(T3+T5-T6+T7)/(1+USteins)*USteins+T4/(1+UStermeins)*UStermeins-SUM(T9:T12)/(1+VStWEeins)*VStWEeins-(SUM(T17:T19)+SUM(T22:T32)+T35+SUM(T38:T43)+T45)/(1+VSteins)*VSteins-T37/(1+VStermeins)*VStermeins,0)</f>
        <v>0</v>
      </c>
      <c r="V52" s="90">
        <f>IF('Infos vor dem Start'!$A17="x",(U3+U5-U6+U7)/(1+USteins)*USteins+U4/(1+UStermeins)*UStermeins-SUM(U9:U12)/(1+VStWEeins)*VStWEeins-(SUM(U17:U19)+SUM(U22:U32)+U35+SUM(U38:U43)+U45)/(1+VSteins)*VSteins-U37/(1+VStermeins)*VStermeins,0)</f>
        <v>0</v>
      </c>
      <c r="W52" s="90">
        <f>IF('Infos vor dem Start'!$A17="x",(V3+V5-V6+V7)/(1+USteins)*USteins+V4/(1+UStermeins)*UStermeins-SUM(V9:V12)/(1+VStWEeins)*VStWEeins-(SUM(V17:V19)+SUM(V22:V32)+V35+SUM(V38:V43)+V45)/(1+VSteins)*VSteins-V37/(1+VStermeins)*VStermeins,0)</f>
        <v>0</v>
      </c>
      <c r="X52" s="90">
        <f>IF('Infos vor dem Start'!$A17="x",(W3+W5-W6+W7)/(1+USteins)*USteins+W4/(1+UStermeins)*UStermeins-SUM(W9:W12)/(1+VStWEeins)*VStWEeins-(SUM(W17:W19)+SUM(W22:W32)+W35+SUM(W38:W43)+W45)/(1+VSteins)*VSteins-W37/(1+VStermeins)*VStermeins,0)</f>
        <v>0</v>
      </c>
      <c r="Y52" s="90">
        <f>IF('Infos vor dem Start'!$A17="x",(X3+X5-X6+X7)/(1+USteins)*USteins+X4/(1+UStermeins)*UStermeins-SUM(X9:X12)/(1+VStWEeins)*VStWEeins-(SUM(X17:X19)+SUM(X22:X32)+X35+SUM(X38:X43)+X45)/(1+VSteins)*VSteins-X37/(1+VStermeins)*VStermeins,0)</f>
        <v>0</v>
      </c>
      <c r="Z52" s="90">
        <f>IF('Infos vor dem Start'!$A17="x",(Y3+Y5-Y6+Y7)/(1+USteins)*USteins+Y4/(1+UStermeins)*UStermeins-SUM(Y9:Y12)/(1+VStWEeins)*VStWEeins-(SUM(Y17:Y19)+SUM(Y22:Y32)+Y35+SUM(Y38:Y43)+Y45)/(1+VSteins)*VSteins-Y37/(1+VStermeins)*VStermeins,0)</f>
        <v>0</v>
      </c>
      <c r="AA52" s="90">
        <f>IF('Infos vor dem Start'!$A17="x",(Z3+Z5-Z6+Z7)/(1+USteins)*USteins+Z4/(1+UStermeins)*UStermeins-SUM(Z9:Z12)/(1+VStWEeins)*VStWEeins-(SUM(Z17:Z19)+SUM(Z22:Z32)+Z35+SUM(Z38:Z43)+Z45)/(1+VSteins)*VSteins-Z37/(1+VStermeins)*VStermeins,0)</f>
        <v>0</v>
      </c>
      <c r="AB52" s="90">
        <f>IF('Infos vor dem Start'!$A17="x",(AA3+AA5-AA6+AA7)/(1+USteins)*USteins+AA4/(1+UStermeins)*UStermeins-SUM(AA9:AA12)/(1+VStWEeins)*VStWEeins-(SUM(AA17:AA19)+SUM(AA22:AA32)+AA35+SUM(AA38:AA43)+AA45)/(1+VSteins)*VSteins-AA37/(1+VStermeins)*VStermeins,0)</f>
        <v>0</v>
      </c>
      <c r="AC52" s="89">
        <f t="shared" ref="AC52:AC59" si="23">SUM(Q52:AB52)</f>
        <v>0</v>
      </c>
      <c r="AD52" s="90">
        <f>IF('Infos vor dem Start'!$A17="x",(AB3+AB5-AB6+AB7)/(1+USteins)*USteins+AB4/(1+UStermeins)*UStermeins-SUM(AB9:AB12)/(1+VStWEeins)*VStWEeins-(SUM(AB17:AB19)+SUM(AB22:AB32)+AB35+SUM(AB38:AB43)+AB45)/(1+VSteins)*VSteins-AB37/(1+VStermeins)*VStermeins,0)</f>
        <v>0</v>
      </c>
      <c r="AE52" s="90">
        <f>IF('Infos vor dem Start'!$A17="x",(AD3+AD5-AD6+AD7)/(1+USteins)*USteins+AD4/(1+UStermeins)*UStermeins-SUM(AD9:AD12)/(1+VStWEeins)*VStWEeins-(SUM(AD17:AD19)+SUM(AD22:AD32)+AD35+SUM(AD38:AD43)+AD45)/(1+VSteins)*VSteins-AD37/(1+VStermeins)*VStermeins-($AD$53)/(1+VSteins)*VSteins,0)</f>
        <v>0</v>
      </c>
      <c r="AF52" s="90">
        <f>IF('Infos vor dem Start'!$A17="x",(AE3+AE5-AE6+AE7)/(1+USteins)*USteins+AE4/(1+UStermeins)*UStermeins-SUM(AE9:AE12)/(1+VStWEeins)*VStWEeins-(SUM(AE17:AE19)+SUM(AE22:AE32)+AE35+SUM(AE38:AE43)+AE45)/(1+VSteins)*VSteins-AE37/(1+VStermeins)*VStermeins,0)</f>
        <v>0</v>
      </c>
      <c r="AG52" s="90">
        <f>IF('Infos vor dem Start'!$A17="x",(AF3+AF5-AF6+AF7)/(1+USteins)*USteins+AF4/(1+UStermeins)*UStermeins-SUM(AF9:AF12)/(1+VStWEeins)*VStWEeins-(SUM(AF17:AF19)+SUM(AF22:AF32)+AF35+SUM(AF38:AF43)+AF45)/(1+VSteins)*VSteins-AF37/(1+VStermeins)*VStermeins,0)</f>
        <v>0</v>
      </c>
      <c r="AH52" s="90">
        <f>IF('Infos vor dem Start'!$A17="x",(AG3+AG5-AG6+AG7)/(1+USteins)*USteins+AG4/(1+UStermeins)*UStermeins-SUM(AG9:AG12)/(1+VStWEeins)*VStWEeins-(SUM(AG17:AG19)+SUM(AG22:AG32)+AG35+SUM(AG38:AG43)+AG45)/(1+VSteins)*VSteins-AG37/(1+VStermeins)*VStermeins,0)</f>
        <v>0</v>
      </c>
      <c r="AI52" s="90">
        <f>IF('Infos vor dem Start'!$A17="x",(AH3+AH5-AH6+AH7)/(1+USteins)*USteins+AH4/(1+UStermeins)*UStermeins-SUM(AH9:AH12)/(1+VStWEeins)*VStWEeins-(SUM(AH17:AH19)+SUM(AH22:AH32)+AH35+SUM(AH38:AH43)+AH45)/(1+VSteins)*VSteins-AH37/(1+VStermeins)*VStermeins,0)</f>
        <v>0</v>
      </c>
      <c r="AJ52" s="90">
        <f>IF('Infos vor dem Start'!$A17="x",(AI3+AI5-AI6+AI7)/(1+USteins)*USteins+AI4/(1+UStermeins)*UStermeins-SUM(AI9:AI12)/(1+VStWEeins)*VStWEeins-(SUM(AI17:AI19)+SUM(AI22:AI32)+AI35+SUM(AI38:AI43)+AI45)/(1+VSteins)*VSteins-AI37/(1+VStermeins)*VStermeins,0)</f>
        <v>0</v>
      </c>
      <c r="AK52" s="90">
        <f>IF('Infos vor dem Start'!$A17="x",(AJ3+AJ5-AJ6+AJ7)/(1+USteins)*USteins+AJ4/(1+UStermeins)*UStermeins-SUM(AJ9:AJ12)/(1+VStWEeins)*VStWEeins-(SUM(AJ17:AJ19)+SUM(AJ22:AJ32)+AJ35+SUM(AJ38:AJ43)+AJ45)/(1+VSteins)*VSteins-AJ37/(1+VStermeins)*VStermeins,0)</f>
        <v>0</v>
      </c>
      <c r="AL52" s="90">
        <f>IF('Infos vor dem Start'!$A17="x",(AK3+AK5-AK6+AK7)/(1+USteins)*USteins+AK4/(1+UStermeins)*UStermeins-SUM(AK9:AK12)/(1+VStWEeins)*VStWEeins-(SUM(AK17:AK19)+SUM(AK22:AK32)+AK35+SUM(AK38:AK43)+AK45)/(1+VSteins)*VSteins-AK37/(1+VStermeins)*VStermeins,0)</f>
        <v>0</v>
      </c>
      <c r="AM52" s="90">
        <f>IF('Infos vor dem Start'!$A17="x",(AL3+AL5-AL6+AL7)/(1+USteins)*USteins+AL4/(1+UStermeins)*UStermeins-SUM(AL9:AL12)/(1+VStWEeins)*VStWEeins-(SUM(AL17:AL19)+SUM(AL22:AL32)+AL35+SUM(AL38:AL43)+AL45)/(1+VSteins)*VSteins-AL37/(1+VStermeins)*VStermeins,0)</f>
        <v>0</v>
      </c>
      <c r="AN52" s="90">
        <f>IF('Infos vor dem Start'!$A17="x",(AM3+AM5-AM6+AM7)/(1+USteins)*USteins+AM4/(1+UStermeins)*UStermeins-SUM(AM9:AM12)/(1+VStWEeins)*VStWEeins-(SUM(AM17:AM19)+SUM(AM22:AM32)+AM35+SUM(AM38:AM43)+AM45)/(1+VSteins)*VSteins-AM37/(1+VStermeins)*VStermeins,0)</f>
        <v>0</v>
      </c>
      <c r="AO52" s="90">
        <f>IF('Infos vor dem Start'!$A17="x",(AN3+AN5-AN6+AN7)/(1+USteins)*USteins+AN4/(1+UStermeins)*UStermeins-SUM(AN9:AN12)/(1+VStWEeins)*VStWEeins-(SUM(AN17:AN19)+SUM(AN22:AN32)+AN35+SUM(AN38:AN43)+AN45)/(1+VSteins)*VSteins-AN37/(1+VStermeins)*VStermeins,0)</f>
        <v>0</v>
      </c>
      <c r="AP52" s="89">
        <f t="shared" ref="AP52:AP59" si="24">SUM(AD52:AO52)</f>
        <v>0</v>
      </c>
      <c r="AQ52" s="90">
        <f>IF('Infos vor dem Start'!$A17="x",(AO3+AO5-AO6+AO7)/(1+USteins)*USteins+AO4/(1+UStermeins)*UStermeins-SUM(AO9:AO12)/(1+VStWEeins)*VStWEeins-(SUM(AO17:AO19)+SUM(AO22:AO32)+AO35+SUM(AO38:AO43)+AO45)/(1+VSteins)*VSteins-AO37/(1+VStermeins)*VStermeins,0)</f>
        <v>0</v>
      </c>
      <c r="AR52" s="90">
        <f>IF('Infos vor dem Start'!$A17="x",(AQ3+AQ5-AQ6+AQ7)/(1+USteins)*USteins+AQ4/(1+UStermeins)*UStermeins-SUM(AQ9:AQ12)/(1+VStWEeins)*VStWEeins-(SUM(AQ17:AQ19)+SUM(AQ22:AQ32)+AQ35+SUM(AQ38:AQ43)+AQ45)/(1+VSteins)*VSteins-AQ37/(1+VStermeins)*VStermeins-($AQ$53)/(1+VSteins)*VSteins,0)</f>
        <v>0</v>
      </c>
      <c r="AS52" s="90">
        <f>IF('Infos vor dem Start'!$A17="x",(AR3+AR5-AR6+AR7)/(1+USteins)*USteins+AR4/(1+UStermeins)*UStermeins-SUM(AR9:AR12)/(1+VStWEeins)*VStWEeins-(SUM(AR17:AR19)+SUM(AR22:AR32)+AR35+SUM(AR38:AR43)+AR45)/(1+VSteins)*VSteins-AR37/(1+VStermeins)*VStermeins,0)</f>
        <v>0</v>
      </c>
      <c r="AT52" s="90">
        <f>IF('Infos vor dem Start'!$A17="x",(AS3+AS5-AS6+AS7)/(1+USteins)*USteins+AS4/(1+UStermeins)*UStermeins-SUM(AS9:AS12)/(1+VStWEeins)*VStWEeins-(SUM(AS17:AS19)+SUM(AS22:AS32)+AS35+SUM(AS38:AS43)+AS45)/(1+VSteins)*VSteins-AS37/(1+VStermeins)*VStermeins,0)</f>
        <v>0</v>
      </c>
      <c r="AU52" s="90">
        <f>IF('Infos vor dem Start'!$A17="x",(AT3+AT5-AT6+AT7)/(1+USteins)*USteins+AT4/(1+UStermeins)*UStermeins-SUM(AT9:AT12)/(1+VStWEeins)*VStWEeins-(SUM(AT17:AT19)+SUM(AT22:AT32)+AT35+SUM(AT38:AT43)+AT45)/(1+VSteins)*VSteins-AT37/(1+VStermeins)*VStermeins,0)</f>
        <v>0</v>
      </c>
      <c r="AV52" s="90">
        <f>IF('Infos vor dem Start'!$A17="x",(AU3+AU5-AU6+AU7)/(1+USteins)*USteins+AU4/(1+UStermeins)*UStermeins-SUM(AU9:AU12)/(1+VStWEeins)*VStWEeins-(SUM(AU17:AU19)+SUM(AU22:AU32)+AU35+SUM(AU38:AU43)+AU45)/(1+VSteins)*VSteins-AU37/(1+VStermeins)*VStermeins,0)</f>
        <v>0</v>
      </c>
      <c r="AW52" s="90">
        <f>IF('Infos vor dem Start'!$A17="x",(AV3+AV5-AV6+AV7)/(1+USteins)*USteins+AV4/(1+UStermeins)*UStermeins-SUM(AV9:AV12)/(1+VStWEeins)*VStWEeins-(SUM(AV17:AV19)+SUM(AV22:AV32)+AV35+SUM(AV38:AV43)+AV45)/(1+VSteins)*VSteins-AV37/(1+VStermeins)*VStermeins,0)</f>
        <v>0</v>
      </c>
      <c r="AX52" s="90">
        <f>IF('Infos vor dem Start'!$A17="x",(AW3+AW5-AW6+AW7)/(1+USteins)*USteins+AW4/(1+UStermeins)*UStermeins-SUM(AW9:AW12)/(1+VStWEeins)*VStWEeins-(SUM(AW17:AW19)+SUM(AW22:AW32)+AW35+SUM(AW38:AW43)+AW45)/(1+VSteins)*VSteins-AW37/(1+VStermeins)*VStermeins,0)</f>
        <v>0</v>
      </c>
      <c r="AY52" s="90">
        <f>IF('Infos vor dem Start'!$A17="x",(AX3+AX5-AX6+AX7)/(1+USteins)*USteins+AX4/(1+UStermeins)*UStermeins-SUM(AX9:AX12)/(1+VStWEeins)*VStWEeins-(SUM(AX17:AX19)+SUM(AX22:AX32)+AX35+SUM(AX38:AX43)+AX45)/(1+VSteins)*VSteins-AX37/(1+VStermeins)*VStermeins,0)</f>
        <v>0</v>
      </c>
      <c r="AZ52" s="90">
        <f>IF('Infos vor dem Start'!$A17="x",(AY3+AY5-AY6+AY7)/(1+USteins)*USteins+AY4/(1+UStermeins)*UStermeins-SUM(AY9:AY12)/(1+VStWEeins)*VStWEeins-(SUM(AY17:AY19)+SUM(AY22:AY32)+AY35+SUM(AY38:AY43)+AY45)/(1+VSteins)*VSteins-AY37/(1+VStermeins)*VStermeins,0)</f>
        <v>0</v>
      </c>
      <c r="BA52" s="90">
        <f>IF('Infos vor dem Start'!$A17="x",(AZ3+AZ5-AZ6+AZ7)/(1+USteins)*USteins+AZ4/(1+UStermeins)*UStermeins-SUM(AZ9:AZ12)/(1+VStWEeins)*VStWEeins-(SUM(AZ17:AZ19)+SUM(AZ22:AZ32)+AZ35+SUM(AZ38:AZ43)+AZ45)/(1+VSteins)*VSteins-AZ37/(1+VStermeins)*VStermeins,0)</f>
        <v>0</v>
      </c>
      <c r="BB52" s="90">
        <f>IF('Infos vor dem Start'!$A17="x",(BA3+BA5-BA6+BA7)/(1+USteins)*USteins+BA4/(1+UStermeins)*UStermeins-SUM(BA9:BA12)/(1+VStWEeins)*VStWEeins-(SUM(BA17:BA19)+SUM(BA22:BA32)+BA35+SUM(BA38:BA43)+BA45)/(1+VSteins)*VSteins-BA37/(1+VStermeins)*VStermeins,0)</f>
        <v>0</v>
      </c>
      <c r="BC52" s="89">
        <f t="shared" ref="BC52:BC59" si="25">SUM(AQ52:BB52)</f>
        <v>0</v>
      </c>
    </row>
    <row r="53" spans="1:55">
      <c r="A53" s="8" t="s">
        <v>32</v>
      </c>
      <c r="D53" s="92">
        <f>IF(Monat&lt;=1,(Investitionsplan!$C13+Investitionsplan!$C35)*(1+VSteins),0)</f>
        <v>0</v>
      </c>
      <c r="E53" s="92">
        <f>IF(Monat=2,(Investitionsplan!$C13+Investitionsplan!$C35)*(1+VSteins),0)</f>
        <v>0</v>
      </c>
      <c r="F53" s="92">
        <f>IF(Monat=3,(Investitionsplan!$C13+Investitionsplan!$C35)*(1+VSteins),0)</f>
        <v>0</v>
      </c>
      <c r="G53" s="92">
        <f>IF(Monat=4,(Investitionsplan!$C13+Investitionsplan!$C35)*(1+VSteins),0)</f>
        <v>0</v>
      </c>
      <c r="H53" s="92">
        <f>IF(Monat=5,(Investitionsplan!$C13+Investitionsplan!$C35)*(1+VSteins),0)</f>
        <v>0</v>
      </c>
      <c r="I53" s="92">
        <f>IF(Monat=6,(Investitionsplan!$C13+Investitionsplan!$C35)*(1+VSteins),0)</f>
        <v>0</v>
      </c>
      <c r="J53" s="92">
        <f>IF(Monat=7,(Investitionsplan!$C13+Investitionsplan!$C35)*(1+VSteins),0)</f>
        <v>0</v>
      </c>
      <c r="K53" s="92">
        <f>IF(Monat=8,(Investitionsplan!$C13+Investitionsplan!$C35)*(1+VSteins),0)</f>
        <v>0</v>
      </c>
      <c r="L53" s="92">
        <f>IF(Monat=9,(Investitionsplan!$C13+Investitionsplan!$C35)*(1+VSteins),0)</f>
        <v>0</v>
      </c>
      <c r="M53" s="92">
        <f>IF(Monat=10,(Investitionsplan!$C13+Investitionsplan!$C35)*(1+VSteins),0)</f>
        <v>0</v>
      </c>
      <c r="N53" s="92">
        <f>IF(Monat=11,(Investitionsplan!$C13+Investitionsplan!$C35)*(1+VSteins),0)</f>
        <v>0</v>
      </c>
      <c r="O53" s="92">
        <f>IF(Monat=12,(Investitionsplan!$C13+Investitionsplan!$C35)*(1+VSteins),0)</f>
        <v>0</v>
      </c>
      <c r="P53" s="89">
        <f t="shared" si="22"/>
        <v>0</v>
      </c>
      <c r="Q53" s="97">
        <f>(+Investitionsplan!E13+Investitionsplan!E35)*(1+VSt)</f>
        <v>0</v>
      </c>
      <c r="R53" s="93"/>
      <c r="S53" s="93"/>
      <c r="T53" s="93"/>
      <c r="U53" s="93"/>
      <c r="V53" s="93"/>
      <c r="W53" s="93"/>
      <c r="X53" s="93"/>
      <c r="Y53" s="93"/>
      <c r="Z53" s="93"/>
      <c r="AA53" s="93"/>
      <c r="AB53" s="93"/>
      <c r="AC53" s="89">
        <f t="shared" si="23"/>
        <v>0</v>
      </c>
      <c r="AD53" s="97">
        <f>(+Investitionsplan!G13+Investitionsplan!G35)*(1+VSt)</f>
        <v>0</v>
      </c>
      <c r="AE53" s="93"/>
      <c r="AF53" s="93"/>
      <c r="AG53" s="93"/>
      <c r="AH53" s="93"/>
      <c r="AI53" s="93"/>
      <c r="AJ53" s="93"/>
      <c r="AK53" s="93"/>
      <c r="AL53" s="93"/>
      <c r="AM53" s="93"/>
      <c r="AN53" s="93"/>
      <c r="AO53" s="93"/>
      <c r="AP53" s="89">
        <f t="shared" si="24"/>
        <v>0</v>
      </c>
      <c r="AQ53" s="97">
        <f>(+Investitionsplan!I13+Investitionsplan!I35)*(1+VSt)</f>
        <v>0</v>
      </c>
      <c r="AR53" s="93"/>
      <c r="AS53" s="93"/>
      <c r="AT53" s="93"/>
      <c r="AU53" s="93"/>
      <c r="AV53" s="93"/>
      <c r="AW53" s="93"/>
      <c r="AX53" s="93"/>
      <c r="AY53" s="93"/>
      <c r="AZ53" s="93"/>
      <c r="BA53" s="93"/>
      <c r="BB53" s="93"/>
      <c r="BC53" s="89">
        <f t="shared" si="25"/>
        <v>0</v>
      </c>
    </row>
    <row r="54" spans="1:55">
      <c r="A54" s="8" t="s">
        <v>105</v>
      </c>
      <c r="D54" s="90">
        <f>IF(Monat=1,+Finanzierungsplan!$E38,0)</f>
        <v>0</v>
      </c>
      <c r="E54" s="90">
        <f>IF(Monat=2,+Finanzierungsplan!$E38,0)</f>
        <v>0</v>
      </c>
      <c r="F54" s="90">
        <f>IF(Monat=3,+Finanzierungsplan!$E38,0)</f>
        <v>0</v>
      </c>
      <c r="G54" s="90">
        <f>IF(Monat=4,+Finanzierungsplan!$E38,0)</f>
        <v>0</v>
      </c>
      <c r="H54" s="90">
        <f>IF(Monat=5,+Finanzierungsplan!$E38,0)</f>
        <v>0</v>
      </c>
      <c r="I54" s="90">
        <f>IF(Monat=6,+Finanzierungsplan!$E38,0)</f>
        <v>0</v>
      </c>
      <c r="J54" s="90">
        <f>IF(Monat=7,+Finanzierungsplan!$E38,0)</f>
        <v>0</v>
      </c>
      <c r="K54" s="90">
        <f>IF(Monat=8,+Finanzierungsplan!$E38,0)</f>
        <v>0</v>
      </c>
      <c r="L54" s="90">
        <f>IF(Monat=9,+Finanzierungsplan!$E38,0)</f>
        <v>0</v>
      </c>
      <c r="M54" s="90">
        <f>IF(Monat=10,+Finanzierungsplan!$E38,0)</f>
        <v>0</v>
      </c>
      <c r="N54" s="90">
        <f>IF(Monat=11,+Finanzierungsplan!$E38,0)</f>
        <v>0</v>
      </c>
      <c r="O54" s="90">
        <f>IF(Monat=12,+Finanzierungsplan!$E38,0)</f>
        <v>0</v>
      </c>
      <c r="P54" s="89">
        <f>SUM(D54:O54)</f>
        <v>0</v>
      </c>
      <c r="Q54" s="94"/>
      <c r="R54" s="94"/>
      <c r="S54" s="94"/>
      <c r="T54" s="94"/>
      <c r="U54" s="94"/>
      <c r="V54" s="94"/>
      <c r="W54" s="94"/>
      <c r="X54" s="94"/>
      <c r="Y54" s="94"/>
      <c r="Z54" s="94"/>
      <c r="AA54" s="94"/>
      <c r="AB54" s="94"/>
      <c r="AC54" s="89">
        <f>SUM(Q54:AB54)</f>
        <v>0</v>
      </c>
      <c r="AD54" s="94"/>
      <c r="AE54" s="94"/>
      <c r="AF54" s="94"/>
      <c r="AG54" s="94"/>
      <c r="AH54" s="94"/>
      <c r="AI54" s="94"/>
      <c r="AJ54" s="94"/>
      <c r="AK54" s="94"/>
      <c r="AL54" s="94"/>
      <c r="AM54" s="94"/>
      <c r="AN54" s="94"/>
      <c r="AO54" s="94"/>
      <c r="AP54" s="89">
        <f>SUM(AD54:AO54)</f>
        <v>0</v>
      </c>
      <c r="AQ54" s="94"/>
      <c r="AR54" s="94"/>
      <c r="AS54" s="94"/>
      <c r="AT54" s="94"/>
      <c r="AU54" s="94"/>
      <c r="AV54" s="94"/>
      <c r="AW54" s="94"/>
      <c r="AX54" s="94"/>
      <c r="AY54" s="94"/>
      <c r="AZ54" s="94"/>
      <c r="BA54" s="94"/>
      <c r="BB54" s="94"/>
      <c r="BC54" s="89">
        <f>SUM(AQ54:BB54)</f>
        <v>0</v>
      </c>
    </row>
    <row r="55" spans="1:55" s="1" customFormat="1">
      <c r="A55" s="1" t="s">
        <v>80</v>
      </c>
      <c r="D55" s="94"/>
      <c r="E55" s="94"/>
      <c r="F55" s="94"/>
      <c r="G55" s="94"/>
      <c r="H55" s="94"/>
      <c r="I55" s="94"/>
      <c r="J55" s="94"/>
      <c r="K55" s="94"/>
      <c r="L55" s="94"/>
      <c r="M55" s="94"/>
      <c r="N55" s="94"/>
      <c r="O55" s="94"/>
      <c r="P55" s="95">
        <f>SUM(D55:O55)</f>
        <v>0</v>
      </c>
      <c r="Q55" s="94"/>
      <c r="R55" s="94"/>
      <c r="S55" s="94"/>
      <c r="T55" s="94"/>
      <c r="U55" s="94"/>
      <c r="V55" s="94"/>
      <c r="W55" s="94"/>
      <c r="X55" s="94"/>
      <c r="Y55" s="94"/>
      <c r="Z55" s="94"/>
      <c r="AA55" s="94"/>
      <c r="AB55" s="94"/>
      <c r="AC55" s="95">
        <f>SUM(Q55:AB55)</f>
        <v>0</v>
      </c>
      <c r="AD55" s="94"/>
      <c r="AE55" s="94"/>
      <c r="AF55" s="94"/>
      <c r="AG55" s="94"/>
      <c r="AH55" s="94"/>
      <c r="AI55" s="94"/>
      <c r="AJ55" s="94"/>
      <c r="AK55" s="94"/>
      <c r="AL55" s="94"/>
      <c r="AM55" s="94"/>
      <c r="AN55" s="94"/>
      <c r="AO55" s="94"/>
      <c r="AP55" s="95">
        <f>SUM(AD55:AO55)</f>
        <v>0</v>
      </c>
      <c r="AQ55" s="94"/>
      <c r="AR55" s="94"/>
      <c r="AS55" s="94"/>
      <c r="AT55" s="94"/>
      <c r="AU55" s="94"/>
      <c r="AV55" s="94"/>
      <c r="AW55" s="94"/>
      <c r="AX55" s="94"/>
      <c r="AY55" s="94"/>
      <c r="AZ55" s="94"/>
      <c r="BA55" s="94"/>
      <c r="BB55" s="94"/>
      <c r="BC55" s="95">
        <f>SUM(AQ55:BB55)</f>
        <v>0</v>
      </c>
    </row>
    <row r="56" spans="1:55">
      <c r="A56" s="37" t="s">
        <v>119</v>
      </c>
      <c r="D56" s="94"/>
      <c r="E56" s="94"/>
      <c r="F56" s="94"/>
      <c r="G56" s="94"/>
      <c r="H56" s="94"/>
      <c r="I56" s="94"/>
      <c r="J56" s="94"/>
      <c r="K56" s="94"/>
      <c r="L56" s="94"/>
      <c r="M56" s="94"/>
      <c r="N56" s="94"/>
      <c r="O56" s="94"/>
      <c r="P56" s="96">
        <f t="shared" si="22"/>
        <v>0</v>
      </c>
      <c r="Q56" s="94"/>
      <c r="R56" s="94"/>
      <c r="S56" s="94"/>
      <c r="T56" s="94"/>
      <c r="U56" s="94"/>
      <c r="V56" s="94"/>
      <c r="W56" s="94"/>
      <c r="X56" s="94"/>
      <c r="Y56" s="94"/>
      <c r="Z56" s="94"/>
      <c r="AA56" s="94"/>
      <c r="AB56" s="94"/>
      <c r="AC56" s="96">
        <f t="shared" si="23"/>
        <v>0</v>
      </c>
      <c r="AD56" s="94"/>
      <c r="AE56" s="94"/>
      <c r="AF56" s="94"/>
      <c r="AG56" s="94"/>
      <c r="AH56" s="94"/>
      <c r="AI56" s="94"/>
      <c r="AJ56" s="94"/>
      <c r="AK56" s="94"/>
      <c r="AL56" s="94"/>
      <c r="AM56" s="94"/>
      <c r="AN56" s="94"/>
      <c r="AO56" s="94"/>
      <c r="AP56" s="96">
        <f t="shared" si="24"/>
        <v>0</v>
      </c>
      <c r="AQ56" s="94"/>
      <c r="AR56" s="94"/>
      <c r="AS56" s="94"/>
      <c r="AT56" s="94"/>
      <c r="AU56" s="94"/>
      <c r="AV56" s="94"/>
      <c r="AW56" s="94"/>
      <c r="AX56" s="94"/>
      <c r="AY56" s="94"/>
      <c r="AZ56" s="94"/>
      <c r="BA56" s="94"/>
      <c r="BB56" s="94"/>
      <c r="BC56" s="96">
        <f t="shared" si="25"/>
        <v>0</v>
      </c>
    </row>
    <row r="57" spans="1:55">
      <c r="A57" s="37" t="s">
        <v>29</v>
      </c>
      <c r="D57" s="94"/>
      <c r="E57" s="94"/>
      <c r="F57" s="94"/>
      <c r="G57" s="94"/>
      <c r="H57" s="94"/>
      <c r="I57" s="94"/>
      <c r="J57" s="94"/>
      <c r="K57" s="94"/>
      <c r="L57" s="94"/>
      <c r="M57" s="94"/>
      <c r="N57" s="94"/>
      <c r="O57" s="94"/>
      <c r="P57" s="96">
        <f>SUM(D57:O57)</f>
        <v>0</v>
      </c>
      <c r="Q57" s="94"/>
      <c r="R57" s="94"/>
      <c r="S57" s="94"/>
      <c r="T57" s="94"/>
      <c r="U57" s="94"/>
      <c r="V57" s="94"/>
      <c r="W57" s="94"/>
      <c r="X57" s="94"/>
      <c r="Y57" s="94"/>
      <c r="Z57" s="94"/>
      <c r="AA57" s="94"/>
      <c r="AB57" s="94"/>
      <c r="AC57" s="96">
        <f>SUM(Q57:AB57)</f>
        <v>0</v>
      </c>
      <c r="AD57" s="94"/>
      <c r="AE57" s="94"/>
      <c r="AF57" s="94"/>
      <c r="AG57" s="94"/>
      <c r="AH57" s="94"/>
      <c r="AI57" s="94"/>
      <c r="AJ57" s="94"/>
      <c r="AK57" s="94"/>
      <c r="AL57" s="94"/>
      <c r="AM57" s="94"/>
      <c r="AN57" s="94"/>
      <c r="AO57" s="94"/>
      <c r="AP57" s="96">
        <f>SUM(AD57:AO57)</f>
        <v>0</v>
      </c>
      <c r="AQ57" s="94"/>
      <c r="AR57" s="94"/>
      <c r="AS57" s="94"/>
      <c r="AT57" s="94"/>
      <c r="AU57" s="94"/>
      <c r="AV57" s="94"/>
      <c r="AW57" s="94"/>
      <c r="AX57" s="94"/>
      <c r="AY57" s="94"/>
      <c r="AZ57" s="94"/>
      <c r="BA57" s="94"/>
      <c r="BB57" s="94"/>
      <c r="BC57" s="96">
        <f>SUM(AQ57:BB57)</f>
        <v>0</v>
      </c>
    </row>
    <row r="58" spans="1:55">
      <c r="A58" s="11" t="s">
        <v>242</v>
      </c>
      <c r="D58" s="94"/>
      <c r="E58" s="94"/>
      <c r="F58" s="94"/>
      <c r="G58" s="94"/>
      <c r="H58" s="94"/>
      <c r="I58" s="94"/>
      <c r="J58" s="94"/>
      <c r="K58" s="94"/>
      <c r="L58" s="94"/>
      <c r="M58" s="94"/>
      <c r="N58" s="94"/>
      <c r="O58" s="94"/>
      <c r="P58" s="89">
        <f t="shared" si="22"/>
        <v>0</v>
      </c>
      <c r="Q58" s="94"/>
      <c r="R58" s="94"/>
      <c r="S58" s="94"/>
      <c r="T58" s="94"/>
      <c r="U58" s="94"/>
      <c r="V58" s="94"/>
      <c r="W58" s="94"/>
      <c r="X58" s="94"/>
      <c r="Y58" s="94"/>
      <c r="Z58" s="94"/>
      <c r="AA58" s="94"/>
      <c r="AB58" s="94"/>
      <c r="AC58" s="89">
        <f t="shared" si="23"/>
        <v>0</v>
      </c>
      <c r="AD58" s="94"/>
      <c r="AE58" s="94"/>
      <c r="AF58" s="15"/>
      <c r="AG58" s="15"/>
      <c r="AH58" s="15"/>
      <c r="AI58" s="15"/>
      <c r="AJ58" s="15"/>
      <c r="AK58" s="15"/>
      <c r="AL58" s="15"/>
      <c r="AM58" s="15"/>
      <c r="AN58" s="15"/>
      <c r="AO58" s="15"/>
      <c r="AP58" s="89">
        <f t="shared" si="24"/>
        <v>0</v>
      </c>
      <c r="AQ58" s="15"/>
      <c r="AR58" s="15"/>
      <c r="AS58" s="15"/>
      <c r="AT58" s="15"/>
      <c r="AU58" s="15"/>
      <c r="AV58" s="15"/>
      <c r="AW58" s="15"/>
      <c r="AX58" s="15"/>
      <c r="AY58" s="15"/>
      <c r="AZ58" s="15"/>
      <c r="BA58" s="15"/>
      <c r="BB58" s="15"/>
      <c r="BC58" s="89">
        <f t="shared" si="25"/>
        <v>0</v>
      </c>
    </row>
    <row r="59" spans="1:55">
      <c r="A59" s="8" t="s">
        <v>99</v>
      </c>
      <c r="D59" s="97">
        <f>IF(kapges="x",0,IF(Monat&lt;=1,+'Priv. Finanzbed. Summe'!$C$29,0))</f>
        <v>0</v>
      </c>
      <c r="E59" s="97">
        <f>IF(kapges="x",0,IF(Monat&lt;=2,+'Priv. Finanzbed. Summe'!$C$29,0))</f>
        <v>0</v>
      </c>
      <c r="F59" s="97">
        <f>IF(kapges="x",0,IF(Monat&lt;=3,+'Priv. Finanzbed. Summe'!$C$29,0))</f>
        <v>0</v>
      </c>
      <c r="G59" s="97">
        <f>IF(kapges="x",0,IF(Monat&lt;=4,+'Priv. Finanzbed. Summe'!$C$29,0))</f>
        <v>0</v>
      </c>
      <c r="H59" s="97">
        <f>IF(kapges="x",0,IF(Monat&lt;=5,+'Priv. Finanzbed. Summe'!$C$29,0))</f>
        <v>0</v>
      </c>
      <c r="I59" s="97">
        <f>IF(kapges="x",0,IF(Monat&lt;=6,+'Priv. Finanzbed. Summe'!$C$29,0))</f>
        <v>0</v>
      </c>
      <c r="J59" s="97">
        <f>IF(kapges="x",0,IF(Monat&lt;=7,+'Priv. Finanzbed. Summe'!$C$29,0))</f>
        <v>0</v>
      </c>
      <c r="K59" s="97">
        <f>IF(kapges="x",0,IF(Monat&lt;=8,+'Priv. Finanzbed. Summe'!$C$29,0))</f>
        <v>0</v>
      </c>
      <c r="L59" s="97">
        <f>IF(kapges="x",0,IF(Monat&lt;=9,+'Priv. Finanzbed. Summe'!$C$29,0))</f>
        <v>0</v>
      </c>
      <c r="M59" s="97">
        <f>IF(kapges="x",0,IF(Monat&lt;=10,+'Priv. Finanzbed. Summe'!$C$29,0))</f>
        <v>0</v>
      </c>
      <c r="N59" s="97">
        <f>IF(kapges="x",0,IF(Monat&lt;=11,+'Priv. Finanzbed. Summe'!$C$29,0))</f>
        <v>0</v>
      </c>
      <c r="O59" s="97">
        <f>IF(kapges="x",0,IF(Monat&lt;=12,+'Priv. Finanzbed. Summe'!$C$29,0))</f>
        <v>0</v>
      </c>
      <c r="P59" s="89">
        <f t="shared" si="22"/>
        <v>0</v>
      </c>
      <c r="Q59" s="97">
        <f>IF(kapges="x",0,+'Priv. Finanzbed. Summe'!$D$29)</f>
        <v>0</v>
      </c>
      <c r="R59" s="97">
        <f>+Q59</f>
        <v>0</v>
      </c>
      <c r="S59" s="97">
        <f t="shared" ref="S59:AB59" si="26">+R59</f>
        <v>0</v>
      </c>
      <c r="T59" s="97">
        <f t="shared" si="26"/>
        <v>0</v>
      </c>
      <c r="U59" s="97">
        <f t="shared" si="26"/>
        <v>0</v>
      </c>
      <c r="V59" s="97">
        <f t="shared" si="26"/>
        <v>0</v>
      </c>
      <c r="W59" s="97">
        <f t="shared" si="26"/>
        <v>0</v>
      </c>
      <c r="X59" s="97">
        <f t="shared" si="26"/>
        <v>0</v>
      </c>
      <c r="Y59" s="97">
        <f t="shared" si="26"/>
        <v>0</v>
      </c>
      <c r="Z59" s="97">
        <f t="shared" si="26"/>
        <v>0</v>
      </c>
      <c r="AA59" s="97">
        <f t="shared" si="26"/>
        <v>0</v>
      </c>
      <c r="AB59" s="97">
        <f t="shared" si="26"/>
        <v>0</v>
      </c>
      <c r="AC59" s="89">
        <f t="shared" si="23"/>
        <v>0</v>
      </c>
      <c r="AD59" s="97">
        <f>IF(kapges="x",0,+'Priv. Finanzbed. Summe'!$E$29)</f>
        <v>0</v>
      </c>
      <c r="AE59" s="97">
        <f t="shared" ref="AE59:AO59" si="27">+AD59</f>
        <v>0</v>
      </c>
      <c r="AF59" s="97">
        <f t="shared" si="27"/>
        <v>0</v>
      </c>
      <c r="AG59" s="97">
        <f t="shared" si="27"/>
        <v>0</v>
      </c>
      <c r="AH59" s="97">
        <f t="shared" si="27"/>
        <v>0</v>
      </c>
      <c r="AI59" s="97">
        <f t="shared" si="27"/>
        <v>0</v>
      </c>
      <c r="AJ59" s="97">
        <f t="shared" si="27"/>
        <v>0</v>
      </c>
      <c r="AK59" s="97">
        <f t="shared" si="27"/>
        <v>0</v>
      </c>
      <c r="AL59" s="97">
        <f t="shared" si="27"/>
        <v>0</v>
      </c>
      <c r="AM59" s="97">
        <f t="shared" si="27"/>
        <v>0</v>
      </c>
      <c r="AN59" s="97">
        <f t="shared" si="27"/>
        <v>0</v>
      </c>
      <c r="AO59" s="97">
        <f t="shared" si="27"/>
        <v>0</v>
      </c>
      <c r="AP59" s="89">
        <f t="shared" si="24"/>
        <v>0</v>
      </c>
      <c r="AQ59" s="97">
        <f>IF(kapges="x",0,+'Priv. Finanzbed. Summe'!$F$29)</f>
        <v>0</v>
      </c>
      <c r="AR59" s="97">
        <f t="shared" ref="AR59:BB59" si="28">+AQ59</f>
        <v>0</v>
      </c>
      <c r="AS59" s="97">
        <f t="shared" si="28"/>
        <v>0</v>
      </c>
      <c r="AT59" s="97">
        <f t="shared" si="28"/>
        <v>0</v>
      </c>
      <c r="AU59" s="97">
        <f t="shared" si="28"/>
        <v>0</v>
      </c>
      <c r="AV59" s="97">
        <f t="shared" si="28"/>
        <v>0</v>
      </c>
      <c r="AW59" s="97">
        <f t="shared" si="28"/>
        <v>0</v>
      </c>
      <c r="AX59" s="97">
        <f t="shared" si="28"/>
        <v>0</v>
      </c>
      <c r="AY59" s="97">
        <f t="shared" si="28"/>
        <v>0</v>
      </c>
      <c r="AZ59" s="97">
        <f t="shared" si="28"/>
        <v>0</v>
      </c>
      <c r="BA59" s="97">
        <f t="shared" si="28"/>
        <v>0</v>
      </c>
      <c r="BB59" s="97">
        <f t="shared" si="28"/>
        <v>0</v>
      </c>
      <c r="BC59" s="89">
        <f t="shared" si="25"/>
        <v>0</v>
      </c>
    </row>
    <row r="60" spans="1:55">
      <c r="A60" s="13" t="s">
        <v>109</v>
      </c>
      <c r="B60" s="13"/>
      <c r="C60" s="13"/>
      <c r="D60" s="29">
        <f t="shared" ref="D60" si="29">-D53+D54-D55-D56-D57+D58-D59</f>
        <v>0</v>
      </c>
      <c r="E60" s="29">
        <f>-E52-E53+E54-E55-E56-E57+E58-E59</f>
        <v>0</v>
      </c>
      <c r="F60" s="29">
        <f t="shared" ref="F60:P60" si="30">-F52-F53+F54-F55-F56-F57+F58-F59</f>
        <v>0</v>
      </c>
      <c r="G60" s="29">
        <f t="shared" si="30"/>
        <v>0</v>
      </c>
      <c r="H60" s="29">
        <f t="shared" si="30"/>
        <v>0</v>
      </c>
      <c r="I60" s="29">
        <f t="shared" si="30"/>
        <v>0</v>
      </c>
      <c r="J60" s="29">
        <f t="shared" si="30"/>
        <v>0</v>
      </c>
      <c r="K60" s="29">
        <f t="shared" si="30"/>
        <v>0</v>
      </c>
      <c r="L60" s="29">
        <f t="shared" si="30"/>
        <v>0</v>
      </c>
      <c r="M60" s="29">
        <f t="shared" si="30"/>
        <v>0</v>
      </c>
      <c r="N60" s="29">
        <f t="shared" si="30"/>
        <v>0</v>
      </c>
      <c r="O60" s="29">
        <f t="shared" si="30"/>
        <v>0</v>
      </c>
      <c r="P60" s="183">
        <f t="shared" si="30"/>
        <v>0</v>
      </c>
      <c r="Q60" s="183">
        <f t="shared" ref="Q60" si="31">-Q52-Q53+Q54-Q55-Q56-Q57+Q58-Q59</f>
        <v>0</v>
      </c>
      <c r="R60" s="183">
        <f t="shared" ref="R60" si="32">-R52-R53+R54-R55-R56-R57+R58-R59</f>
        <v>0</v>
      </c>
      <c r="S60" s="183">
        <f t="shared" ref="S60" si="33">-S52-S53+S54-S55-S56-S57+S58-S59</f>
        <v>0</v>
      </c>
      <c r="T60" s="183">
        <f t="shared" ref="T60" si="34">-T52-T53+T54-T55-T56-T57+T58-T59</f>
        <v>0</v>
      </c>
      <c r="U60" s="183">
        <f t="shared" ref="U60" si="35">-U52-U53+U54-U55-U56-U57+U58-U59</f>
        <v>0</v>
      </c>
      <c r="V60" s="183">
        <f t="shared" ref="V60" si="36">-V52-V53+V54-V55-V56-V57+V58-V59</f>
        <v>0</v>
      </c>
      <c r="W60" s="183">
        <f t="shared" ref="W60" si="37">-W52-W53+W54-W55-W56-W57+W58-W59</f>
        <v>0</v>
      </c>
      <c r="X60" s="183">
        <f t="shared" ref="X60" si="38">-X52-X53+X54-X55-X56-X57+X58-X59</f>
        <v>0</v>
      </c>
      <c r="Y60" s="183">
        <f t="shared" ref="Y60" si="39">-Y52-Y53+Y54-Y55-Y56-Y57+Y58-Y59</f>
        <v>0</v>
      </c>
      <c r="Z60" s="183">
        <f t="shared" ref="Z60" si="40">-Z52-Z53+Z54-Z55-Z56-Z57+Z58-Z59</f>
        <v>0</v>
      </c>
      <c r="AA60" s="183">
        <f t="shared" ref="AA60" si="41">-AA52-AA53+AA54-AA55-AA56-AA57+AA58-AA59</f>
        <v>0</v>
      </c>
      <c r="AB60" s="183">
        <f t="shared" ref="AB60" si="42">-AB52-AB53+AB54-AB55-AB56-AB57+AB58-AB59</f>
        <v>0</v>
      </c>
      <c r="AC60" s="183">
        <f t="shared" ref="AC60" si="43">-AC52-AC53+AC54-AC55-AC56-AC57+AC58-AC59</f>
        <v>0</v>
      </c>
      <c r="AD60" s="183">
        <f t="shared" ref="AD60" si="44">-AD52-AD53+AD54-AD55-AD56-AD57+AD58-AD59</f>
        <v>0</v>
      </c>
      <c r="AE60" s="183">
        <f t="shared" ref="AE60" si="45">-AE52-AE53+AE54-AE55-AE56-AE57+AE58-AE59</f>
        <v>0</v>
      </c>
      <c r="AF60" s="183">
        <f t="shared" ref="AF60" si="46">-AF52-AF53+AF54-AF55-AF56-AF57+AF58-AF59</f>
        <v>0</v>
      </c>
      <c r="AG60" s="183">
        <f t="shared" ref="AG60" si="47">-AG52-AG53+AG54-AG55-AG56-AG57+AG58-AG59</f>
        <v>0</v>
      </c>
      <c r="AH60" s="183">
        <f t="shared" ref="AH60" si="48">-AH52-AH53+AH54-AH55-AH56-AH57+AH58-AH59</f>
        <v>0</v>
      </c>
      <c r="AI60" s="183">
        <f t="shared" ref="AI60" si="49">-AI52-AI53+AI54-AI55-AI56-AI57+AI58-AI59</f>
        <v>0</v>
      </c>
      <c r="AJ60" s="183">
        <f t="shared" ref="AJ60" si="50">-AJ52-AJ53+AJ54-AJ55-AJ56-AJ57+AJ58-AJ59</f>
        <v>0</v>
      </c>
      <c r="AK60" s="183">
        <f t="shared" ref="AK60" si="51">-AK52-AK53+AK54-AK55-AK56-AK57+AK58-AK59</f>
        <v>0</v>
      </c>
      <c r="AL60" s="183">
        <f t="shared" ref="AL60" si="52">-AL52-AL53+AL54-AL55-AL56-AL57+AL58-AL59</f>
        <v>0</v>
      </c>
      <c r="AM60" s="183">
        <f t="shared" ref="AM60" si="53">-AM52-AM53+AM54-AM55-AM56-AM57+AM58-AM59</f>
        <v>0</v>
      </c>
      <c r="AN60" s="183">
        <f t="shared" ref="AN60" si="54">-AN52-AN53+AN54-AN55-AN56-AN57+AN58-AN59</f>
        <v>0</v>
      </c>
      <c r="AO60" s="183">
        <f t="shared" ref="AO60" si="55">-AO52-AO53+AO54-AO55-AO56-AO57+AO58-AO59</f>
        <v>0</v>
      </c>
      <c r="AP60" s="183">
        <f t="shared" ref="AP60" si="56">-AP52-AP53+AP54-AP55-AP56-AP57+AP58-AP59</f>
        <v>0</v>
      </c>
      <c r="AQ60" s="183">
        <f t="shared" ref="AQ60" si="57">-AQ52-AQ53+AQ54-AQ55-AQ56-AQ57+AQ58-AQ59</f>
        <v>0</v>
      </c>
      <c r="AR60" s="183">
        <f t="shared" ref="AR60" si="58">-AR52-AR53+AR54-AR55-AR56-AR57+AR58-AR59</f>
        <v>0</v>
      </c>
      <c r="AS60" s="183">
        <f t="shared" ref="AS60" si="59">-AS52-AS53+AS54-AS55-AS56-AS57+AS58-AS59</f>
        <v>0</v>
      </c>
      <c r="AT60" s="183">
        <f t="shared" ref="AT60" si="60">-AT52-AT53+AT54-AT55-AT56-AT57+AT58-AT59</f>
        <v>0</v>
      </c>
      <c r="AU60" s="183">
        <f t="shared" ref="AU60" si="61">-AU52-AU53+AU54-AU55-AU56-AU57+AU58-AU59</f>
        <v>0</v>
      </c>
      <c r="AV60" s="183">
        <f t="shared" ref="AV60" si="62">-AV52-AV53+AV54-AV55-AV56-AV57+AV58-AV59</f>
        <v>0</v>
      </c>
      <c r="AW60" s="183">
        <f t="shared" ref="AW60" si="63">-AW52-AW53+AW54-AW55-AW56-AW57+AW58-AW59</f>
        <v>0</v>
      </c>
      <c r="AX60" s="183">
        <f t="shared" ref="AX60" si="64">-AX52-AX53+AX54-AX55-AX56-AX57+AX58-AX59</f>
        <v>0</v>
      </c>
      <c r="AY60" s="183">
        <f t="shared" ref="AY60" si="65">-AY52-AY53+AY54-AY55-AY56-AY57+AY58-AY59</f>
        <v>0</v>
      </c>
      <c r="AZ60" s="183">
        <f t="shared" ref="AZ60" si="66">-AZ52-AZ53+AZ54-AZ55-AZ56-AZ57+AZ58-AZ59</f>
        <v>0</v>
      </c>
      <c r="BA60" s="183">
        <f t="shared" ref="BA60" si="67">-BA52-BA53+BA54-BA55-BA56-BA57+BA58-BA59</f>
        <v>0</v>
      </c>
      <c r="BB60" s="183">
        <f t="shared" ref="BB60" si="68">-BB52-BB53+BB54-BB55-BB56-BB57+BB58-BB59</f>
        <v>0</v>
      </c>
      <c r="BC60" s="183">
        <f t="shared" ref="BC60" si="69">-BC52-BC53+BC54-BC55-BC56-BC57+BC58-BC59</f>
        <v>0</v>
      </c>
    </row>
    <row r="61" spans="1:55">
      <c r="A61" s="13" t="s">
        <v>110</v>
      </c>
      <c r="B61" s="13"/>
      <c r="C61" s="13"/>
      <c r="D61" s="29">
        <f t="shared" ref="D61:AI61" si="70">+D51+D60</f>
        <v>0</v>
      </c>
      <c r="E61" s="29">
        <f t="shared" si="70"/>
        <v>0</v>
      </c>
      <c r="F61" s="29">
        <f t="shared" si="70"/>
        <v>0</v>
      </c>
      <c r="G61" s="29">
        <f t="shared" si="70"/>
        <v>0</v>
      </c>
      <c r="H61" s="29">
        <f t="shared" si="70"/>
        <v>0</v>
      </c>
      <c r="I61" s="29">
        <f t="shared" si="70"/>
        <v>0</v>
      </c>
      <c r="J61" s="29">
        <f t="shared" si="70"/>
        <v>0</v>
      </c>
      <c r="K61" s="29">
        <f t="shared" si="70"/>
        <v>0</v>
      </c>
      <c r="L61" s="29">
        <f t="shared" si="70"/>
        <v>0</v>
      </c>
      <c r="M61" s="29">
        <f t="shared" si="70"/>
        <v>0</v>
      </c>
      <c r="N61" s="29">
        <f t="shared" si="70"/>
        <v>0</v>
      </c>
      <c r="O61" s="29">
        <f t="shared" si="70"/>
        <v>0</v>
      </c>
      <c r="P61" s="35">
        <f t="shared" si="70"/>
        <v>0</v>
      </c>
      <c r="Q61" s="35">
        <f t="shared" si="70"/>
        <v>0</v>
      </c>
      <c r="R61" s="35">
        <f t="shared" si="70"/>
        <v>0</v>
      </c>
      <c r="S61" s="35">
        <f t="shared" si="70"/>
        <v>0</v>
      </c>
      <c r="T61" s="35">
        <f t="shared" si="70"/>
        <v>0</v>
      </c>
      <c r="U61" s="35">
        <f t="shared" si="70"/>
        <v>0</v>
      </c>
      <c r="V61" s="35">
        <f t="shared" si="70"/>
        <v>0</v>
      </c>
      <c r="W61" s="35">
        <f t="shared" si="70"/>
        <v>0</v>
      </c>
      <c r="X61" s="35">
        <f t="shared" si="70"/>
        <v>0</v>
      </c>
      <c r="Y61" s="35">
        <f t="shared" si="70"/>
        <v>0</v>
      </c>
      <c r="Z61" s="35">
        <f t="shared" si="70"/>
        <v>0</v>
      </c>
      <c r="AA61" s="35">
        <f t="shared" si="70"/>
        <v>0</v>
      </c>
      <c r="AB61" s="35">
        <f t="shared" si="70"/>
        <v>0</v>
      </c>
      <c r="AC61" s="35">
        <f t="shared" si="70"/>
        <v>0</v>
      </c>
      <c r="AD61" s="35">
        <f t="shared" si="70"/>
        <v>0</v>
      </c>
      <c r="AE61" s="35">
        <f t="shared" si="70"/>
        <v>0</v>
      </c>
      <c r="AF61" s="35">
        <f t="shared" si="70"/>
        <v>0</v>
      </c>
      <c r="AG61" s="35">
        <f t="shared" si="70"/>
        <v>0</v>
      </c>
      <c r="AH61" s="35">
        <f t="shared" si="70"/>
        <v>0</v>
      </c>
      <c r="AI61" s="35">
        <f t="shared" si="70"/>
        <v>0</v>
      </c>
      <c r="AJ61" s="35">
        <f t="shared" ref="AJ61:BC61" si="71">+AJ51+AJ60</f>
        <v>0</v>
      </c>
      <c r="AK61" s="35">
        <f t="shared" si="71"/>
        <v>0</v>
      </c>
      <c r="AL61" s="35">
        <f t="shared" si="71"/>
        <v>0</v>
      </c>
      <c r="AM61" s="35">
        <f t="shared" si="71"/>
        <v>0</v>
      </c>
      <c r="AN61" s="35">
        <f t="shared" si="71"/>
        <v>0</v>
      </c>
      <c r="AO61" s="35">
        <f t="shared" si="71"/>
        <v>0</v>
      </c>
      <c r="AP61" s="35">
        <f t="shared" si="71"/>
        <v>0</v>
      </c>
      <c r="AQ61" s="35">
        <f t="shared" si="71"/>
        <v>0</v>
      </c>
      <c r="AR61" s="35">
        <f t="shared" si="71"/>
        <v>0</v>
      </c>
      <c r="AS61" s="35">
        <f t="shared" si="71"/>
        <v>0</v>
      </c>
      <c r="AT61" s="35">
        <f t="shared" si="71"/>
        <v>0</v>
      </c>
      <c r="AU61" s="35">
        <f t="shared" si="71"/>
        <v>0</v>
      </c>
      <c r="AV61" s="35">
        <f t="shared" si="71"/>
        <v>0</v>
      </c>
      <c r="AW61" s="35">
        <f t="shared" si="71"/>
        <v>0</v>
      </c>
      <c r="AX61" s="35">
        <f t="shared" si="71"/>
        <v>0</v>
      </c>
      <c r="AY61" s="35">
        <f t="shared" si="71"/>
        <v>0</v>
      </c>
      <c r="AZ61" s="35">
        <f t="shared" si="71"/>
        <v>0</v>
      </c>
      <c r="BA61" s="35">
        <f t="shared" si="71"/>
        <v>0</v>
      </c>
      <c r="BB61" s="35">
        <f t="shared" si="71"/>
        <v>0</v>
      </c>
      <c r="BC61" s="35">
        <f t="shared" si="71"/>
        <v>0</v>
      </c>
    </row>
    <row r="62" spans="1:55">
      <c r="A62" s="10" t="s">
        <v>33</v>
      </c>
      <c r="B62" s="10"/>
      <c r="C62" s="10"/>
      <c r="D62" s="92">
        <f>IF(Monat=1,+Finanzierungsplan!$D16,0)</f>
        <v>0</v>
      </c>
      <c r="E62" s="92">
        <f>IF(Monat=2,+Finanzierungsplan!$D16,0)</f>
        <v>0</v>
      </c>
      <c r="F62" s="92">
        <f>IF(Monat=3,+Finanzierungsplan!$D16,0)</f>
        <v>0</v>
      </c>
      <c r="G62" s="92">
        <f>IF(Monat=4,+Finanzierungsplan!$D16,0)</f>
        <v>0</v>
      </c>
      <c r="H62" s="92">
        <f>IF(Monat=5,+Finanzierungsplan!$D16,0)</f>
        <v>0</v>
      </c>
      <c r="I62" s="92">
        <f>IF(Monat=6,+Finanzierungsplan!$D16,0)</f>
        <v>0</v>
      </c>
      <c r="J62" s="92">
        <f>IF(Monat=7,+Finanzierungsplan!$D16,0)</f>
        <v>0</v>
      </c>
      <c r="K62" s="92">
        <f>IF(Monat=8,+Finanzierungsplan!$D16,0)</f>
        <v>0</v>
      </c>
      <c r="L62" s="92">
        <f>IF(Monat=9,+Finanzierungsplan!$D16,0)</f>
        <v>0</v>
      </c>
      <c r="M62" s="92">
        <f>IF(Monat=10,+Finanzierungsplan!$D16,0)</f>
        <v>0</v>
      </c>
      <c r="N62" s="92">
        <f>IF(Monat=11,+Finanzierungsplan!$D16,0)</f>
        <v>0</v>
      </c>
      <c r="O62" s="92">
        <f>IF(Monat=12,+Finanzierungsplan!$D16,0)</f>
        <v>0</v>
      </c>
      <c r="P62" s="34"/>
      <c r="Q62" s="93"/>
      <c r="R62" s="93"/>
      <c r="S62" s="93"/>
      <c r="T62" s="93"/>
      <c r="U62" s="93"/>
      <c r="V62" s="93"/>
      <c r="W62" s="93"/>
      <c r="X62" s="93"/>
      <c r="Y62" s="93"/>
      <c r="Z62" s="93"/>
      <c r="AA62" s="93"/>
      <c r="AB62" s="93"/>
      <c r="AC62" s="34"/>
      <c r="AD62" s="93"/>
      <c r="AE62" s="93"/>
      <c r="AF62" s="93"/>
      <c r="AG62" s="93"/>
      <c r="AH62" s="93"/>
      <c r="AI62" s="93"/>
      <c r="AJ62" s="93"/>
      <c r="AK62" s="93"/>
      <c r="AL62" s="93"/>
      <c r="AM62" s="93"/>
      <c r="AN62" s="93"/>
      <c r="AO62" s="93"/>
      <c r="AP62" s="34"/>
      <c r="AQ62" s="93"/>
      <c r="AR62" s="93"/>
      <c r="AS62" s="93"/>
      <c r="AT62" s="93"/>
      <c r="AU62" s="93"/>
      <c r="AV62" s="93"/>
      <c r="AW62" s="93"/>
      <c r="AX62" s="93"/>
      <c r="AY62" s="93"/>
      <c r="AZ62" s="93"/>
      <c r="BA62" s="93"/>
      <c r="BB62" s="93"/>
      <c r="BC62" s="34"/>
    </row>
    <row r="63" spans="1:55" s="15" customFormat="1">
      <c r="A63" s="14" t="s">
        <v>34</v>
      </c>
      <c r="B63" s="14"/>
      <c r="C63" s="14"/>
      <c r="D63" s="15">
        <f>+D61+D62</f>
        <v>0</v>
      </c>
      <c r="E63" s="15">
        <f>+D63+E61+E62</f>
        <v>0</v>
      </c>
      <c r="F63" s="15">
        <f t="shared" ref="F63:O63" si="72">+E63+F61+F62</f>
        <v>0</v>
      </c>
      <c r="G63" s="15">
        <f t="shared" si="72"/>
        <v>0</v>
      </c>
      <c r="H63" s="15">
        <f t="shared" si="72"/>
        <v>0</v>
      </c>
      <c r="I63" s="15">
        <f t="shared" si="72"/>
        <v>0</v>
      </c>
      <c r="J63" s="15">
        <f t="shared" si="72"/>
        <v>0</v>
      </c>
      <c r="K63" s="15">
        <f t="shared" si="72"/>
        <v>0</v>
      </c>
      <c r="L63" s="15">
        <f t="shared" si="72"/>
        <v>0</v>
      </c>
      <c r="M63" s="15">
        <f t="shared" si="72"/>
        <v>0</v>
      </c>
      <c r="N63" s="15">
        <f t="shared" si="72"/>
        <v>0</v>
      </c>
      <c r="O63" s="15">
        <f t="shared" si="72"/>
        <v>0</v>
      </c>
      <c r="Q63" s="15">
        <f>+O63+Q61</f>
        <v>0</v>
      </c>
      <c r="R63" s="15">
        <f>+Q63+R61</f>
        <v>0</v>
      </c>
      <c r="S63" s="15">
        <f t="shared" ref="S63:AB63" si="73">+R63+S61</f>
        <v>0</v>
      </c>
      <c r="T63" s="15">
        <f t="shared" si="73"/>
        <v>0</v>
      </c>
      <c r="U63" s="15">
        <f t="shared" si="73"/>
        <v>0</v>
      </c>
      <c r="V63" s="15">
        <f t="shared" si="73"/>
        <v>0</v>
      </c>
      <c r="W63" s="15">
        <f t="shared" si="73"/>
        <v>0</v>
      </c>
      <c r="X63" s="15">
        <f t="shared" si="73"/>
        <v>0</v>
      </c>
      <c r="Y63" s="15">
        <f t="shared" si="73"/>
        <v>0</v>
      </c>
      <c r="Z63" s="15">
        <f t="shared" si="73"/>
        <v>0</v>
      </c>
      <c r="AA63" s="15">
        <f t="shared" si="73"/>
        <v>0</v>
      </c>
      <c r="AB63" s="15">
        <f t="shared" si="73"/>
        <v>0</v>
      </c>
      <c r="AD63" s="15">
        <f>+AB63+AD61</f>
        <v>0</v>
      </c>
      <c r="AE63" s="15">
        <f>+AD63+AE61</f>
        <v>0</v>
      </c>
      <c r="AF63" s="15">
        <f t="shared" ref="AF63:AO63" si="74">+AE63+AF61</f>
        <v>0</v>
      </c>
      <c r="AG63" s="15">
        <f t="shared" si="74"/>
        <v>0</v>
      </c>
      <c r="AH63" s="15">
        <f t="shared" si="74"/>
        <v>0</v>
      </c>
      <c r="AI63" s="15">
        <f t="shared" si="74"/>
        <v>0</v>
      </c>
      <c r="AJ63" s="15">
        <f t="shared" si="74"/>
        <v>0</v>
      </c>
      <c r="AK63" s="15">
        <f t="shared" si="74"/>
        <v>0</v>
      </c>
      <c r="AL63" s="15">
        <f t="shared" si="74"/>
        <v>0</v>
      </c>
      <c r="AM63" s="15">
        <f t="shared" si="74"/>
        <v>0</v>
      </c>
      <c r="AN63" s="15">
        <f t="shared" si="74"/>
        <v>0</v>
      </c>
      <c r="AO63" s="15">
        <f t="shared" si="74"/>
        <v>0</v>
      </c>
      <c r="AQ63" s="15">
        <f>+AO63+AQ61</f>
        <v>0</v>
      </c>
      <c r="AR63" s="15">
        <f>+AQ63+AR61</f>
        <v>0</v>
      </c>
      <c r="AS63" s="15">
        <f t="shared" ref="AS63:BB63" si="75">+AR63+AS61</f>
        <v>0</v>
      </c>
      <c r="AT63" s="15">
        <f t="shared" si="75"/>
        <v>0</v>
      </c>
      <c r="AU63" s="15">
        <f t="shared" si="75"/>
        <v>0</v>
      </c>
      <c r="AV63" s="15">
        <f t="shared" si="75"/>
        <v>0</v>
      </c>
      <c r="AW63" s="15">
        <f t="shared" si="75"/>
        <v>0</v>
      </c>
      <c r="AX63" s="15">
        <f t="shared" si="75"/>
        <v>0</v>
      </c>
      <c r="AY63" s="15">
        <f t="shared" si="75"/>
        <v>0</v>
      </c>
      <c r="AZ63" s="15">
        <f t="shared" si="75"/>
        <v>0</v>
      </c>
      <c r="BA63" s="15">
        <f t="shared" si="75"/>
        <v>0</v>
      </c>
      <c r="BB63" s="15">
        <f t="shared" si="75"/>
        <v>0</v>
      </c>
    </row>
  </sheetData>
  <sheetProtection algorithmName="SHA-512" hashValue="x5fduFaCk1Cgi/+ZV7edKX8EF8KBaTg5waieojH9FHbvQzlCXqiC96bS9dsZYHo71ZFB++o+aNy5xu6uwdPneA==" saltValue="JNa8BkOvF/2W8mejyHMU/Q==" spinCount="100000" sheet="1" formatColumns="0"/>
  <mergeCells count="1">
    <mergeCell ref="A1:C1"/>
  </mergeCells>
  <pageMargins left="0.70866141732283472" right="0.70866141732283472" top="1.1811023622047245" bottom="0.78740157480314965" header="0.31496062992125984" footer="0.31496062992125984"/>
  <pageSetup paperSize="9" scale="54" fitToWidth="4" orientation="landscape" r:id="rId1"/>
  <headerFooter>
    <oddHeader>&amp;L&amp;G&amp;R&amp;"Arial,Fett"&amp;12IHK Köln - das Finanztool&amp;"Arial,Standard"&amp;10
&amp;A</oddHeader>
    <oddFooter>&amp;L&amp;8&amp;Z&amp;F\&amp;A\&amp;D\&amp;T&amp;RRelease 3.11</oddFooter>
  </headerFooter>
  <colBreaks count="3" manualBreakCount="3">
    <brk id="16" max="1048575" man="1"/>
    <brk id="29" max="1048575" man="1"/>
    <brk id="42" max="1048575" man="1"/>
  </colBreak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dimension ref="A1:E67"/>
  <sheetViews>
    <sheetView zoomScaleNormal="100" workbookViewId="0">
      <selection activeCell="D16" sqref="D16"/>
    </sheetView>
  </sheetViews>
  <sheetFormatPr baseColWidth="10" defaultColWidth="11.42578125" defaultRowHeight="12.75"/>
  <cols>
    <col min="1" max="2" width="3.28515625" style="8" customWidth="1"/>
    <col min="3" max="3" width="55.28515625" style="8" customWidth="1"/>
    <col min="4" max="4" width="11.42578125" style="8"/>
    <col min="5" max="5" width="11.42578125" style="8" customWidth="1"/>
    <col min="6" max="16384" width="11.42578125" style="8"/>
  </cols>
  <sheetData>
    <row r="1" spans="1:5" ht="20.25">
      <c r="A1" s="44" t="s">
        <v>132</v>
      </c>
      <c r="B1" s="46"/>
      <c r="C1" s="46"/>
      <c r="D1" s="45"/>
      <c r="E1" s="45"/>
    </row>
    <row r="2" spans="1:5">
      <c r="D2" s="20"/>
      <c r="E2" s="47" t="s">
        <v>53</v>
      </c>
    </row>
    <row r="3" spans="1:5">
      <c r="A3" s="40" t="s">
        <v>154</v>
      </c>
      <c r="D3" s="20"/>
      <c r="E3" s="20"/>
    </row>
    <row r="4" spans="1:5">
      <c r="B4" s="8" t="s">
        <v>36</v>
      </c>
      <c r="D4" s="20"/>
      <c r="E4" s="20"/>
    </row>
    <row r="5" spans="1:5">
      <c r="C5" s="8" t="s">
        <v>54</v>
      </c>
      <c r="D5" s="90">
        <f>IF('Infos vor dem Start'!A$17="x",+Investitionsplan!C13,+Investitionsplan!C13*(1+VSt))</f>
        <v>0</v>
      </c>
      <c r="E5" s="20"/>
    </row>
    <row r="6" spans="1:5">
      <c r="C6" s="8" t="s">
        <v>37</v>
      </c>
      <c r="D6" s="34">
        <f>+Investitionsplan!C22</f>
        <v>0</v>
      </c>
      <c r="E6" s="20"/>
    </row>
    <row r="7" spans="1:5">
      <c r="B7" s="8" t="s">
        <v>55</v>
      </c>
      <c r="D7" s="90">
        <f>IF('Infos vor dem Start'!A$17="x",+Investitionsplan!C35,+Investitionsplan!C35*(1+VSt))</f>
        <v>0</v>
      </c>
      <c r="E7" s="20"/>
    </row>
    <row r="8" spans="1:5">
      <c r="B8" s="8" t="s">
        <v>56</v>
      </c>
      <c r="D8" s="90">
        <f>IF('Infos vor dem Start'!A$17="x",+Investitionsplan!C46,+Investitionsplan!C46*(1+VSt))</f>
        <v>0</v>
      </c>
      <c r="E8" s="15">
        <f>SUM(D5:D8)</f>
        <v>0</v>
      </c>
    </row>
    <row r="9" spans="1:5">
      <c r="D9" s="20"/>
      <c r="E9" s="9"/>
    </row>
    <row r="10" spans="1:5">
      <c r="A10" s="40" t="s">
        <v>57</v>
      </c>
      <c r="D10" s="20"/>
      <c r="E10" s="94"/>
    </row>
    <row r="11" spans="1:5" ht="13.5" thickBot="1">
      <c r="A11" s="8" t="s">
        <v>58</v>
      </c>
      <c r="D11" s="20"/>
      <c r="E11" s="100">
        <f>SUM(E4:E10)</f>
        <v>0</v>
      </c>
    </row>
    <row r="12" spans="1:5" ht="13.5" thickTop="1">
      <c r="D12" s="20"/>
      <c r="E12" s="20"/>
    </row>
    <row r="13" spans="1:5" ht="20.25">
      <c r="A13" s="44" t="s">
        <v>133</v>
      </c>
      <c r="B13" s="46"/>
      <c r="C13" s="46"/>
      <c r="D13" s="45"/>
      <c r="E13" s="45"/>
    </row>
    <row r="14" spans="1:5">
      <c r="D14" s="20"/>
      <c r="E14" s="47" t="s">
        <v>53</v>
      </c>
    </row>
    <row r="15" spans="1:5">
      <c r="A15" s="40" t="s">
        <v>59</v>
      </c>
      <c r="D15" s="20"/>
      <c r="E15" s="20"/>
    </row>
    <row r="16" spans="1:5">
      <c r="B16" s="8" t="s">
        <v>60</v>
      </c>
      <c r="D16" s="94"/>
      <c r="E16" s="9"/>
    </row>
    <row r="17" spans="1:5">
      <c r="B17" s="8" t="s">
        <v>37</v>
      </c>
      <c r="D17" s="101">
        <f>+D6</f>
        <v>0</v>
      </c>
      <c r="E17" s="15">
        <f>SUM(D16:D17)</f>
        <v>0</v>
      </c>
    </row>
    <row r="18" spans="1:5">
      <c r="D18" s="9"/>
      <c r="E18" s="9"/>
    </row>
    <row r="19" spans="1:5">
      <c r="A19" s="40" t="s">
        <v>61</v>
      </c>
      <c r="D19" s="9"/>
      <c r="E19" s="9"/>
    </row>
    <row r="20" spans="1:5">
      <c r="A20" s="8" t="s">
        <v>75</v>
      </c>
      <c r="D20" s="94"/>
      <c r="E20" s="9"/>
    </row>
    <row r="21" spans="1:5">
      <c r="A21" s="8" t="s">
        <v>241</v>
      </c>
      <c r="D21" s="94"/>
      <c r="E21" s="9"/>
    </row>
    <row r="22" spans="1:5">
      <c r="B22" s="204" t="s">
        <v>232</v>
      </c>
      <c r="D22" s="98"/>
      <c r="E22" s="9"/>
    </row>
    <row r="23" spans="1:5">
      <c r="B23" s="204" t="s">
        <v>230</v>
      </c>
      <c r="D23" s="98"/>
      <c r="E23" s="9"/>
    </row>
    <row r="24" spans="1:5">
      <c r="B24" s="204" t="s">
        <v>233</v>
      </c>
      <c r="D24" s="98"/>
      <c r="E24" s="9"/>
    </row>
    <row r="25" spans="1:5">
      <c r="B25" s="204" t="s">
        <v>231</v>
      </c>
      <c r="D25" s="98"/>
      <c r="E25" s="9"/>
    </row>
    <row r="26" spans="1:5">
      <c r="B26" s="204" t="s">
        <v>234</v>
      </c>
      <c r="D26" s="98"/>
      <c r="E26" s="9"/>
    </row>
    <row r="27" spans="1:5">
      <c r="B27" s="204" t="s">
        <v>235</v>
      </c>
      <c r="D27" s="94"/>
      <c r="E27" s="9"/>
    </row>
    <row r="28" spans="1:5">
      <c r="B28" s="204" t="s">
        <v>236</v>
      </c>
      <c r="D28" s="94"/>
      <c r="E28" s="9"/>
    </row>
    <row r="29" spans="1:5">
      <c r="B29" s="205" t="s">
        <v>239</v>
      </c>
      <c r="D29" s="94"/>
      <c r="E29" s="9"/>
    </row>
    <row r="30" spans="1:5">
      <c r="B30" s="204" t="s">
        <v>240</v>
      </c>
      <c r="D30" s="94"/>
      <c r="E30" s="9"/>
    </row>
    <row r="31" spans="1:5">
      <c r="B31" s="204" t="s">
        <v>237</v>
      </c>
      <c r="D31" s="94"/>
      <c r="E31" s="9"/>
    </row>
    <row r="32" spans="1:5">
      <c r="B32" s="204" t="s">
        <v>238</v>
      </c>
      <c r="D32" s="94"/>
      <c r="E32" s="9"/>
    </row>
    <row r="33" spans="1:5">
      <c r="A33" s="263"/>
      <c r="B33" s="263"/>
      <c r="C33" s="263"/>
      <c r="D33" s="94"/>
      <c r="E33" s="9"/>
    </row>
    <row r="34" spans="1:5">
      <c r="A34" s="263"/>
      <c r="B34" s="263"/>
      <c r="C34" s="263"/>
      <c r="D34" s="98"/>
      <c r="E34" s="9"/>
    </row>
    <row r="35" spans="1:5">
      <c r="A35" s="263"/>
      <c r="B35" s="263"/>
      <c r="C35" s="263"/>
      <c r="D35" s="98"/>
      <c r="E35" s="9"/>
    </row>
    <row r="36" spans="1:5">
      <c r="A36" s="263"/>
      <c r="B36" s="263"/>
      <c r="C36" s="263"/>
      <c r="D36" s="98"/>
      <c r="E36" s="9"/>
    </row>
    <row r="37" spans="1:5">
      <c r="A37" s="263"/>
      <c r="B37" s="263"/>
      <c r="C37" s="263"/>
      <c r="D37" s="94"/>
      <c r="E37" s="9"/>
    </row>
    <row r="38" spans="1:5">
      <c r="A38" s="263"/>
      <c r="B38" s="263"/>
      <c r="C38" s="263"/>
      <c r="D38" s="102"/>
      <c r="E38" s="15">
        <f>SUM(D20:D38)</f>
        <v>0</v>
      </c>
    </row>
    <row r="39" spans="1:5" ht="13.5" thickBot="1">
      <c r="D39" s="9"/>
      <c r="E39" s="100">
        <f>SUM(E16:E38)</f>
        <v>0</v>
      </c>
    </row>
    <row r="40" spans="1:5" ht="13.5" thickTop="1">
      <c r="D40" s="9"/>
      <c r="E40" s="9"/>
    </row>
    <row r="41" spans="1:5">
      <c r="A41" s="9" t="str">
        <f>IF(E41&gt;=0,"Überdeckung","Unterdeckung")</f>
        <v>Überdeckung</v>
      </c>
      <c r="E41" s="15">
        <f>+E39-E11</f>
        <v>0</v>
      </c>
    </row>
    <row r="42" spans="1:5">
      <c r="A42" s="110" t="str">
        <f>IF(MIN(Liquiditätsplan!B63:M63,Liquiditätsplan!O63:Z63,Liquiditätsplan!AB63:AM63,Liquiditätsplan!AO63:AZ63)&lt;0,"Liquiditätsunterdeckung - bitte überprüfen Sie Ihre Finanzierungsstrategie!","")</f>
        <v/>
      </c>
      <c r="B42" s="103"/>
      <c r="D42" s="111"/>
      <c r="E42" s="15" t="str">
        <f>IF(MIN(Liquiditätsplan!D63:O63,Liquiditätsplan!Q63:AB63,Liquiditätsplan!AD63:AO63,Liquiditätsplan!AQ63:BB63)&lt;0,MIN(Liquiditätsplan!D63:O63,Liquiditätsplan!Q63:AB63,Liquiditätsplan!AD63:AO63,Liquiditätsplan!AQ63:BB63),"")</f>
        <v/>
      </c>
    </row>
    <row r="43" spans="1:5">
      <c r="A43" s="103"/>
      <c r="D43" s="20"/>
    </row>
    <row r="44" spans="1:5">
      <c r="E44" s="15"/>
    </row>
    <row r="62" spans="1:5" ht="38.25" customHeight="1">
      <c r="A62" s="264"/>
      <c r="B62" s="264"/>
      <c r="C62" s="264"/>
      <c r="D62" s="264"/>
      <c r="E62" s="264"/>
    </row>
    <row r="63" spans="1:5">
      <c r="B63" s="37"/>
      <c r="C63" s="37"/>
    </row>
    <row r="64" spans="1:5">
      <c r="B64" s="163"/>
      <c r="C64" s="37"/>
    </row>
    <row r="65" spans="2:3">
      <c r="B65" s="37"/>
      <c r="C65" s="37"/>
    </row>
    <row r="66" spans="2:3">
      <c r="B66" s="163"/>
      <c r="C66" s="37"/>
    </row>
    <row r="67" spans="2:3">
      <c r="B67" s="37"/>
      <c r="C67" s="37"/>
    </row>
  </sheetData>
  <sheetProtection algorithmName="SHA-512" hashValue="BU5oXJ0E+Zz7rqljKNczjyeM0u3YaoAVIvjvjPbUBNvoq6YCvnVhLAFMbzrZQK1e6ZMU5iyxMlln1CmtNU/iCg==" saltValue="SUZTd2op0Y5YvdLWdLd5cg==" spinCount="100000" sheet="1" objects="1" scenarios="1"/>
  <mergeCells count="7">
    <mergeCell ref="A33:C33"/>
    <mergeCell ref="A36:C36"/>
    <mergeCell ref="A37:C37"/>
    <mergeCell ref="A62:E62"/>
    <mergeCell ref="A34:C34"/>
    <mergeCell ref="A35:C35"/>
    <mergeCell ref="A38:C38"/>
  </mergeCells>
  <hyperlinks>
    <hyperlink ref="B23" r:id="rId1" xr:uid="{7C39DBD2-96A8-494B-BF4C-3149FAEDC6D6}"/>
    <hyperlink ref="B24" r:id="rId2" xr:uid="{7A08694C-F7E1-40B2-924F-FC856DC42C24}"/>
    <hyperlink ref="B25" r:id="rId3" xr:uid="{BCFE6BFA-ED36-4960-B46B-890193AE1055}"/>
    <hyperlink ref="B26" r:id="rId4" xr:uid="{126644AE-2158-41B3-8733-1E3AEAED3F0E}"/>
    <hyperlink ref="B27" r:id="rId5" xr:uid="{1EA3BC65-C369-4123-A900-F29EE63DD6EA}"/>
    <hyperlink ref="B30" r:id="rId6" xr:uid="{8E0E5A46-7E50-4732-92CC-0777DBA5E63D}"/>
    <hyperlink ref="B31" r:id="rId7" xr:uid="{6BF38410-D806-4DC9-B17C-E237B7CAD28D}"/>
    <hyperlink ref="B32" r:id="rId8" xr:uid="{82861101-7CD7-478D-BB54-1483023C2191}"/>
    <hyperlink ref="B28" r:id="rId9" xr:uid="{CDBB15BB-F98C-4068-BCCA-BA352D0E2BFD}"/>
    <hyperlink ref="B22" r:id="rId10" xr:uid="{E6313D46-EF61-410B-8E0C-E8658C9AE89F}"/>
    <hyperlink ref="B29" r:id="rId11" xr:uid="{742AC452-560A-441D-ADEC-0D787D82965F}"/>
  </hyperlinks>
  <pageMargins left="0.70866141732283472" right="0.70866141732283472" top="1.5748031496062993" bottom="0.78740157480314965" header="0.31496062992125984" footer="0.31496062992125984"/>
  <pageSetup paperSize="9" orientation="portrait" r:id="rId12"/>
  <headerFooter>
    <oddHeader>&amp;L&amp;G&amp;R&amp;"Arial,Fett"&amp;12IHK Köln - das Finanztool&amp;"Arial,Standard"&amp;10
&amp;A</oddHeader>
    <oddFooter xml:space="preserve">&amp;L&amp;8&amp;Z&amp;F\&amp;A\&amp;D\&amp;T&amp;RRelease 3.11
</oddFooter>
  </headerFooter>
  <legacyDrawing r:id="rId13"/>
  <legacyDrawingHF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AV3"/>
  <sheetViews>
    <sheetView topLeftCell="O1" zoomScaleNormal="100" workbookViewId="0">
      <selection activeCell="A2" sqref="A2:AV2"/>
    </sheetView>
  </sheetViews>
  <sheetFormatPr baseColWidth="10" defaultRowHeight="12.75"/>
  <cols>
    <col min="1" max="48" width="4.7109375" customWidth="1"/>
  </cols>
  <sheetData>
    <row r="1" spans="1:48">
      <c r="A1" s="265" t="s">
        <v>52</v>
      </c>
      <c r="B1" s="265"/>
      <c r="C1" s="265"/>
      <c r="D1" s="265"/>
      <c r="E1" s="265"/>
      <c r="F1" s="265"/>
      <c r="G1" s="265"/>
      <c r="H1" s="265"/>
      <c r="I1" s="265"/>
      <c r="J1" s="265"/>
      <c r="K1" s="265"/>
      <c r="L1" s="265"/>
      <c r="M1" s="265" t="s">
        <v>71</v>
      </c>
      <c r="N1" s="265"/>
      <c r="O1" s="265"/>
      <c r="P1" s="265"/>
      <c r="Q1" s="265"/>
      <c r="R1" s="265"/>
      <c r="S1" s="265"/>
      <c r="T1" s="265"/>
      <c r="U1" s="265"/>
      <c r="V1" s="265"/>
      <c r="W1" s="265"/>
      <c r="X1" s="265"/>
      <c r="Y1" s="265" t="s">
        <v>72</v>
      </c>
      <c r="Z1" s="265"/>
      <c r="AA1" s="265"/>
      <c r="AB1" s="265"/>
      <c r="AC1" s="265"/>
      <c r="AD1" s="265"/>
      <c r="AE1" s="265"/>
      <c r="AF1" s="265"/>
      <c r="AG1" s="265"/>
      <c r="AH1" s="265"/>
      <c r="AI1" s="265"/>
      <c r="AJ1" s="265"/>
      <c r="AK1" s="265" t="s">
        <v>73</v>
      </c>
      <c r="AL1" s="265"/>
      <c r="AM1" s="265"/>
      <c r="AN1" s="265"/>
      <c r="AO1" s="265"/>
      <c r="AP1" s="265"/>
      <c r="AQ1" s="265"/>
      <c r="AR1" s="265"/>
      <c r="AS1" s="265"/>
      <c r="AT1" s="265"/>
      <c r="AU1" s="265"/>
      <c r="AV1" s="265"/>
    </row>
    <row r="2" spans="1:48" s="151" customFormat="1" ht="23.25">
      <c r="A2" s="152" t="s">
        <v>205</v>
      </c>
      <c r="B2" s="152" t="s">
        <v>206</v>
      </c>
      <c r="C2" s="152" t="s">
        <v>207</v>
      </c>
      <c r="D2" s="152" t="s">
        <v>208</v>
      </c>
      <c r="E2" s="152" t="s">
        <v>44</v>
      </c>
      <c r="F2" s="152" t="s">
        <v>209</v>
      </c>
      <c r="G2" s="152" t="s">
        <v>210</v>
      </c>
      <c r="H2" s="152" t="s">
        <v>211</v>
      </c>
      <c r="I2" s="152" t="s">
        <v>212</v>
      </c>
      <c r="J2" s="152" t="s">
        <v>213</v>
      </c>
      <c r="K2" s="152" t="s">
        <v>214</v>
      </c>
      <c r="L2" s="152" t="s">
        <v>215</v>
      </c>
      <c r="M2" s="152" t="s">
        <v>205</v>
      </c>
      <c r="N2" s="152" t="s">
        <v>206</v>
      </c>
      <c r="O2" s="152" t="s">
        <v>207</v>
      </c>
      <c r="P2" s="152" t="s">
        <v>208</v>
      </c>
      <c r="Q2" s="152" t="s">
        <v>44</v>
      </c>
      <c r="R2" s="152" t="s">
        <v>209</v>
      </c>
      <c r="S2" s="152" t="s">
        <v>210</v>
      </c>
      <c r="T2" s="152" t="s">
        <v>211</v>
      </c>
      <c r="U2" s="152" t="s">
        <v>212</v>
      </c>
      <c r="V2" s="152" t="s">
        <v>213</v>
      </c>
      <c r="W2" s="152" t="s">
        <v>214</v>
      </c>
      <c r="X2" s="152" t="s">
        <v>215</v>
      </c>
      <c r="Y2" s="152" t="s">
        <v>205</v>
      </c>
      <c r="Z2" s="152" t="s">
        <v>206</v>
      </c>
      <c r="AA2" s="152" t="s">
        <v>207</v>
      </c>
      <c r="AB2" s="152" t="s">
        <v>208</v>
      </c>
      <c r="AC2" s="152" t="s">
        <v>44</v>
      </c>
      <c r="AD2" s="152" t="s">
        <v>209</v>
      </c>
      <c r="AE2" s="152" t="s">
        <v>210</v>
      </c>
      <c r="AF2" s="152" t="s">
        <v>211</v>
      </c>
      <c r="AG2" s="152" t="s">
        <v>212</v>
      </c>
      <c r="AH2" s="152" t="s">
        <v>213</v>
      </c>
      <c r="AI2" s="152" t="s">
        <v>214</v>
      </c>
      <c r="AJ2" s="152" t="s">
        <v>215</v>
      </c>
      <c r="AK2" s="152" t="s">
        <v>205</v>
      </c>
      <c r="AL2" s="152" t="s">
        <v>206</v>
      </c>
      <c r="AM2" s="152" t="s">
        <v>207</v>
      </c>
      <c r="AN2" s="152" t="s">
        <v>208</v>
      </c>
      <c r="AO2" s="152" t="s">
        <v>44</v>
      </c>
      <c r="AP2" s="152" t="s">
        <v>209</v>
      </c>
      <c r="AQ2" s="152" t="s">
        <v>210</v>
      </c>
      <c r="AR2" s="152" t="s">
        <v>211</v>
      </c>
      <c r="AS2" s="152" t="s">
        <v>212</v>
      </c>
      <c r="AT2" s="152" t="s">
        <v>213</v>
      </c>
      <c r="AU2" s="152" t="s">
        <v>214</v>
      </c>
      <c r="AV2" s="152" t="s">
        <v>215</v>
      </c>
    </row>
    <row r="3" spans="1:48">
      <c r="A3" s="162">
        <f>+Liquiditätsplan!D63</f>
        <v>0</v>
      </c>
      <c r="B3" s="162">
        <f>+Liquiditätsplan!E63</f>
        <v>0</v>
      </c>
      <c r="C3" s="162">
        <f>+Liquiditätsplan!F63</f>
        <v>0</v>
      </c>
      <c r="D3" s="162">
        <f>+Liquiditätsplan!G63</f>
        <v>0</v>
      </c>
      <c r="E3" s="162">
        <f>+Liquiditätsplan!H63</f>
        <v>0</v>
      </c>
      <c r="F3" s="162">
        <f>+Liquiditätsplan!I63</f>
        <v>0</v>
      </c>
      <c r="G3" s="162">
        <f>+Liquiditätsplan!J63</f>
        <v>0</v>
      </c>
      <c r="H3" s="162">
        <f>+Liquiditätsplan!K63</f>
        <v>0</v>
      </c>
      <c r="I3" s="162">
        <f>+Liquiditätsplan!L63</f>
        <v>0</v>
      </c>
      <c r="J3" s="162">
        <f>+Liquiditätsplan!M63</f>
        <v>0</v>
      </c>
      <c r="K3" s="162">
        <f>+Liquiditätsplan!N63</f>
        <v>0</v>
      </c>
      <c r="L3" s="162">
        <f>+Liquiditätsplan!O63</f>
        <v>0</v>
      </c>
      <c r="M3" s="162">
        <f>+Liquiditätsplan!Q63</f>
        <v>0</v>
      </c>
      <c r="N3" s="162">
        <f>+Liquiditätsplan!R63</f>
        <v>0</v>
      </c>
      <c r="O3" s="162">
        <f>+Liquiditätsplan!S63</f>
        <v>0</v>
      </c>
      <c r="P3" s="162">
        <f>+Liquiditätsplan!T63</f>
        <v>0</v>
      </c>
      <c r="Q3" s="162">
        <f>+Liquiditätsplan!U63</f>
        <v>0</v>
      </c>
      <c r="R3" s="162">
        <f>+Liquiditätsplan!V63</f>
        <v>0</v>
      </c>
      <c r="S3" s="162">
        <f>+Liquiditätsplan!W63</f>
        <v>0</v>
      </c>
      <c r="T3" s="162">
        <f>+Liquiditätsplan!X63</f>
        <v>0</v>
      </c>
      <c r="U3" s="162">
        <f>+Liquiditätsplan!Y63</f>
        <v>0</v>
      </c>
      <c r="V3" s="162">
        <f>+Liquiditätsplan!Z63</f>
        <v>0</v>
      </c>
      <c r="W3" s="162">
        <f>+Liquiditätsplan!AA63</f>
        <v>0</v>
      </c>
      <c r="X3" s="162">
        <f>+Liquiditätsplan!AB63</f>
        <v>0</v>
      </c>
      <c r="Y3" s="162">
        <f>+Liquiditätsplan!AD63</f>
        <v>0</v>
      </c>
      <c r="Z3" s="162">
        <f>+Liquiditätsplan!AE63</f>
        <v>0</v>
      </c>
      <c r="AA3" s="162">
        <f>+Liquiditätsplan!AF63</f>
        <v>0</v>
      </c>
      <c r="AB3" s="162">
        <f>+Liquiditätsplan!AG63</f>
        <v>0</v>
      </c>
      <c r="AC3" s="162">
        <f>+Liquiditätsplan!AH63</f>
        <v>0</v>
      </c>
      <c r="AD3" s="162">
        <f>+Liquiditätsplan!AI63</f>
        <v>0</v>
      </c>
      <c r="AE3" s="162">
        <f>+Liquiditätsplan!AJ63</f>
        <v>0</v>
      </c>
      <c r="AF3" s="162">
        <f>+Liquiditätsplan!AK63</f>
        <v>0</v>
      </c>
      <c r="AG3" s="162">
        <f>+Liquiditätsplan!AL63</f>
        <v>0</v>
      </c>
      <c r="AH3" s="162">
        <f>+Liquiditätsplan!AM63</f>
        <v>0</v>
      </c>
      <c r="AI3" s="162">
        <f>+Liquiditätsplan!AN63</f>
        <v>0</v>
      </c>
      <c r="AJ3" s="162">
        <f>+Liquiditätsplan!AO63</f>
        <v>0</v>
      </c>
      <c r="AK3" s="162">
        <f>+Liquiditätsplan!AQ63</f>
        <v>0</v>
      </c>
      <c r="AL3" s="162">
        <f>+Liquiditätsplan!AR63</f>
        <v>0</v>
      </c>
      <c r="AM3" s="162">
        <f>+Liquiditätsplan!AS63</f>
        <v>0</v>
      </c>
      <c r="AN3" s="162">
        <f>+Liquiditätsplan!AT63</f>
        <v>0</v>
      </c>
      <c r="AO3" s="162">
        <f>+Liquiditätsplan!AU63</f>
        <v>0</v>
      </c>
      <c r="AP3" s="162">
        <f>+Liquiditätsplan!AV63</f>
        <v>0</v>
      </c>
      <c r="AQ3" s="162">
        <f>+Liquiditätsplan!AW63</f>
        <v>0</v>
      </c>
      <c r="AR3" s="162">
        <f>+Liquiditätsplan!AX63</f>
        <v>0</v>
      </c>
      <c r="AS3" s="162">
        <f>+Liquiditätsplan!AY63</f>
        <v>0</v>
      </c>
      <c r="AT3" s="162">
        <f>+Liquiditätsplan!AZ63</f>
        <v>0</v>
      </c>
      <c r="AU3" s="162">
        <f>+Liquiditätsplan!BA63</f>
        <v>0</v>
      </c>
      <c r="AV3" s="162">
        <f>+Liquiditätsplan!BB63</f>
        <v>0</v>
      </c>
    </row>
  </sheetData>
  <mergeCells count="4">
    <mergeCell ref="A1:L1"/>
    <mergeCell ref="M1:X1"/>
    <mergeCell ref="Y1:AJ1"/>
    <mergeCell ref="AK1:AV1"/>
  </mergeCells>
  <phoneticPr fontId="17" type="noConversion"/>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F36"/>
  <sheetViews>
    <sheetView workbookViewId="0">
      <selection activeCell="C4" sqref="C4"/>
    </sheetView>
  </sheetViews>
  <sheetFormatPr baseColWidth="10" defaultColWidth="11.42578125" defaultRowHeight="12.75"/>
  <cols>
    <col min="1" max="1" width="11.42578125" style="8" customWidth="1"/>
    <col min="2" max="2" width="40.5703125" style="8" customWidth="1"/>
    <col min="3" max="5" width="11.42578125" style="8"/>
    <col min="6" max="6" width="11.42578125" style="8" customWidth="1"/>
    <col min="7" max="16384" width="11.42578125" style="8"/>
  </cols>
  <sheetData>
    <row r="1" spans="1:6" ht="25.5" customHeight="1">
      <c r="C1" s="82">
        <f>+Rentabilitätsplan!P1</f>
        <v>2025</v>
      </c>
      <c r="D1" s="82">
        <f>+Rentabilitätsplan!AC1</f>
        <v>2026</v>
      </c>
      <c r="E1" s="82">
        <f>+Rentabilitätsplan!AP1</f>
        <v>2027</v>
      </c>
      <c r="F1" s="82">
        <f>+Rentabilitätsplan!BC1</f>
        <v>2028</v>
      </c>
    </row>
    <row r="2" spans="1:6" ht="11.25" customHeight="1">
      <c r="C2" s="82" t="s">
        <v>131</v>
      </c>
      <c r="D2" s="82" t="s">
        <v>131</v>
      </c>
      <c r="E2" s="82" t="s">
        <v>131</v>
      </c>
      <c r="F2" s="82" t="s">
        <v>131</v>
      </c>
    </row>
    <row r="3" spans="1:6" ht="24" customHeight="1">
      <c r="A3" s="83" t="s">
        <v>94</v>
      </c>
      <c r="B3" s="83"/>
      <c r="C3" s="36"/>
      <c r="D3" s="36"/>
      <c r="E3" s="36"/>
      <c r="F3" s="36"/>
    </row>
    <row r="4" spans="1:6">
      <c r="A4" s="8" t="s">
        <v>82</v>
      </c>
      <c r="C4" s="57"/>
      <c r="D4" s="57"/>
      <c r="E4" s="57"/>
      <c r="F4" s="57"/>
    </row>
    <row r="5" spans="1:6">
      <c r="A5" s="8" t="s">
        <v>83</v>
      </c>
      <c r="C5" s="57"/>
      <c r="D5" s="57"/>
      <c r="E5" s="57"/>
      <c r="F5" s="57"/>
    </row>
    <row r="6" spans="1:6">
      <c r="A6" s="8" t="s">
        <v>84</v>
      </c>
      <c r="C6" s="57"/>
      <c r="D6" s="57"/>
      <c r="E6" s="57"/>
      <c r="F6" s="57"/>
    </row>
    <row r="7" spans="1:6">
      <c r="A7" s="8" t="s">
        <v>89</v>
      </c>
      <c r="C7" s="57"/>
      <c r="D7" s="57"/>
      <c r="E7" s="57"/>
      <c r="F7" s="57"/>
    </row>
    <row r="8" spans="1:6">
      <c r="A8" s="8" t="s">
        <v>85</v>
      </c>
      <c r="C8" s="57"/>
      <c r="D8" s="57"/>
      <c r="E8" s="57"/>
      <c r="F8" s="57"/>
    </row>
    <row r="9" spans="1:6">
      <c r="A9" s="8" t="s">
        <v>91</v>
      </c>
      <c r="C9" s="57"/>
      <c r="D9" s="57"/>
      <c r="E9" s="57"/>
      <c r="F9" s="57"/>
    </row>
    <row r="10" spans="1:6">
      <c r="A10" s="8" t="s">
        <v>86</v>
      </c>
      <c r="C10" s="57"/>
      <c r="D10" s="57"/>
      <c r="E10" s="57"/>
      <c r="F10" s="57"/>
    </row>
    <row r="11" spans="1:6">
      <c r="A11" s="57" t="str">
        <f>IF(kapges=0,"","Gründungszuschuss/Einstiegsgeld")</f>
        <v/>
      </c>
      <c r="B11" s="57"/>
      <c r="C11" s="57"/>
      <c r="D11" s="57"/>
      <c r="E11" s="57"/>
      <c r="F11" s="57"/>
    </row>
    <row r="12" spans="1:6">
      <c r="A12" s="57" t="str">
        <f>IF(kapges=0,"","Gründungszuschuss/Einstiegsgeld")</f>
        <v/>
      </c>
      <c r="B12" s="57"/>
      <c r="C12" s="57"/>
      <c r="D12" s="57"/>
      <c r="E12" s="57"/>
      <c r="F12" s="57"/>
    </row>
    <row r="13" spans="1:6">
      <c r="A13" s="57" t="str">
        <f>IF(kapges=0,"","Gründungszuschuss/Einstiegsgeld")</f>
        <v/>
      </c>
      <c r="B13" s="57"/>
      <c r="C13" s="57"/>
      <c r="D13" s="57"/>
      <c r="E13" s="57"/>
      <c r="F13" s="57"/>
    </row>
    <row r="14" spans="1:6">
      <c r="A14" s="57" t="str">
        <f>IF(kapges=0,"","Gründungszuschuss/Einstiegsgeld")</f>
        <v/>
      </c>
      <c r="B14" s="57"/>
      <c r="C14" s="57"/>
      <c r="D14" s="57"/>
      <c r="E14" s="57"/>
      <c r="F14" s="57"/>
    </row>
    <row r="15" spans="1:6">
      <c r="A15" s="8" t="str">
        <f>IF(kapges=0,"","Gründungszuschuss/Einstiegsgeld")</f>
        <v/>
      </c>
      <c r="C15" s="57"/>
      <c r="D15" s="57"/>
      <c r="E15" s="57"/>
      <c r="F15" s="57"/>
    </row>
    <row r="16" spans="1:6">
      <c r="A16" s="8" t="s">
        <v>92</v>
      </c>
      <c r="C16" s="84">
        <f>SUM(C4:C15)</f>
        <v>0</v>
      </c>
      <c r="D16" s="84">
        <f>SUM(D4:D15)</f>
        <v>0</v>
      </c>
      <c r="E16" s="84">
        <f>SUM(E4:E15)</f>
        <v>0</v>
      </c>
      <c r="F16" s="84">
        <f>SUM(F4:F15)</f>
        <v>0</v>
      </c>
    </row>
    <row r="17" spans="1:6" ht="24" customHeight="1">
      <c r="A17" s="83" t="s">
        <v>93</v>
      </c>
      <c r="B17" s="83"/>
      <c r="C17" s="36"/>
      <c r="D17" s="36"/>
      <c r="E17" s="36"/>
      <c r="F17" s="36"/>
    </row>
    <row r="18" spans="1:6">
      <c r="A18" s="8" t="s">
        <v>104</v>
      </c>
      <c r="C18" s="57"/>
      <c r="D18" s="57"/>
      <c r="E18" s="57"/>
      <c r="F18" s="57"/>
    </row>
    <row r="19" spans="1:6">
      <c r="A19" s="8" t="s">
        <v>87</v>
      </c>
      <c r="C19" s="57"/>
      <c r="D19" s="57"/>
      <c r="E19" s="57"/>
      <c r="F19" s="57"/>
    </row>
    <row r="20" spans="1:6">
      <c r="A20" s="8" t="s">
        <v>88</v>
      </c>
      <c r="C20" s="57"/>
      <c r="D20" s="57"/>
      <c r="E20" s="57"/>
      <c r="F20" s="57"/>
    </row>
    <row r="21" spans="1:6">
      <c r="A21" s="8" t="s">
        <v>95</v>
      </c>
      <c r="C21" s="57"/>
      <c r="D21" s="57"/>
      <c r="E21" s="57"/>
      <c r="F21" s="57"/>
    </row>
    <row r="22" spans="1:6">
      <c r="A22" s="8" t="s">
        <v>97</v>
      </c>
      <c r="C22" s="57"/>
      <c r="D22" s="57"/>
      <c r="E22" s="57"/>
      <c r="F22" s="57"/>
    </row>
    <row r="23" spans="1:6">
      <c r="A23" s="8" t="s">
        <v>98</v>
      </c>
      <c r="C23" s="57"/>
      <c r="D23" s="57"/>
      <c r="E23" s="57"/>
      <c r="F23" s="57"/>
    </row>
    <row r="24" spans="1:6">
      <c r="A24" s="8" t="s">
        <v>96</v>
      </c>
      <c r="C24" s="57"/>
      <c r="D24" s="57"/>
      <c r="E24" s="57"/>
      <c r="F24" s="57"/>
    </row>
    <row r="25" spans="1:6">
      <c r="A25" s="8" t="s">
        <v>90</v>
      </c>
      <c r="C25" s="57"/>
      <c r="D25" s="57"/>
      <c r="E25" s="57"/>
      <c r="F25" s="57"/>
    </row>
    <row r="26" spans="1:6" ht="14.25">
      <c r="A26" s="8" t="s">
        <v>76</v>
      </c>
      <c r="C26" s="57"/>
      <c r="D26" s="57"/>
      <c r="E26" s="57"/>
      <c r="F26" s="57"/>
    </row>
    <row r="27" spans="1:6">
      <c r="A27" s="8" t="s">
        <v>130</v>
      </c>
      <c r="C27" s="84">
        <f>SUM(C18:C26)</f>
        <v>0</v>
      </c>
      <c r="D27" s="84">
        <f>SUM(D18:D26)</f>
        <v>0</v>
      </c>
      <c r="E27" s="84">
        <f>SUM(E18:E26)</f>
        <v>0</v>
      </c>
      <c r="F27" s="84">
        <f>SUM(F18:F26)</f>
        <v>0</v>
      </c>
    </row>
    <row r="28" spans="1:6" ht="3.75" customHeight="1">
      <c r="C28" s="9"/>
      <c r="D28" s="9"/>
      <c r="E28" s="9"/>
      <c r="F28" s="9"/>
    </row>
    <row r="29" spans="1:6" ht="13.5" thickBot="1">
      <c r="A29" s="8" t="s">
        <v>103</v>
      </c>
      <c r="C29" s="48">
        <f>-C16+C27</f>
        <v>0</v>
      </c>
      <c r="D29" s="48">
        <f>-D16+D27</f>
        <v>0</v>
      </c>
      <c r="E29" s="48">
        <f>-E16+E27</f>
        <v>0</v>
      </c>
      <c r="F29" s="48">
        <f>-F16+F27</f>
        <v>0</v>
      </c>
    </row>
    <row r="30" spans="1:6" ht="13.5" thickTop="1"/>
    <row r="31" spans="1:6" ht="14.25">
      <c r="A31" s="85" t="s">
        <v>129</v>
      </c>
      <c r="B31" s="85"/>
      <c r="C31" s="85"/>
      <c r="D31" s="85"/>
      <c r="E31" s="85"/>
      <c r="F31" s="85"/>
    </row>
    <row r="32" spans="1:6">
      <c r="A32" s="136" t="s">
        <v>200</v>
      </c>
      <c r="B32" s="8" t="s">
        <v>78</v>
      </c>
    </row>
    <row r="33" spans="1:6">
      <c r="A33" s="136" t="s">
        <v>201</v>
      </c>
      <c r="B33" s="8" t="s">
        <v>77</v>
      </c>
    </row>
    <row r="34" spans="1:6">
      <c r="A34" s="136" t="s">
        <v>79</v>
      </c>
      <c r="B34" s="8" t="s">
        <v>81</v>
      </c>
    </row>
    <row r="36" spans="1:6">
      <c r="A36" s="238" t="str">
        <f>IF('Infos vor dem Start'!A19=0,"Ein eventueller Gründungszuschuss oder Einstiegsgeld wird nicht hier, sondern in der Liquiditätsplanung eingetragen.","")</f>
        <v>Ein eventueller Gründungszuschuss oder Einstiegsgeld wird nicht hier, sondern in der Liquiditätsplanung eingetragen.</v>
      </c>
      <c r="B36" s="238"/>
      <c r="C36" s="238"/>
      <c r="D36" s="238"/>
      <c r="E36" s="238"/>
      <c r="F36" s="238"/>
    </row>
  </sheetData>
  <mergeCells count="1">
    <mergeCell ref="A36:F36"/>
  </mergeCells>
  <pageMargins left="0.70866141732283472" right="0.70866141732283472" top="1.1811023622047245" bottom="0.78740157480314965" header="0.31496062992125984" footer="0.31496062992125984"/>
  <pageSetup paperSize="9" scale="80" orientation="portrait" r:id="rId1"/>
  <headerFooter>
    <oddHeader>&amp;L&amp;G&amp;R&amp;"Arial,Fett"&amp;12IHK Köln - das Gründungstool&amp;"Arial,Standard"&amp;10
&amp;A</oddHeader>
    <oddFooter>&amp;L&amp;Z\&amp;F\&amp;A\&amp;D\&amp;T</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26</vt:i4>
      </vt:variant>
    </vt:vector>
  </HeadingPairs>
  <TitlesOfParts>
    <vt:vector size="49" baseType="lpstr">
      <vt:lpstr>Infos vor dem Start</vt:lpstr>
      <vt:lpstr>Privater Finanzbedarf</vt:lpstr>
      <vt:lpstr>Investitionsplan</vt:lpstr>
      <vt:lpstr>Umsatzplan Dienstleistungen</vt:lpstr>
      <vt:lpstr>Rentabilitätsplan</vt:lpstr>
      <vt:lpstr>Liquiditätsplan</vt:lpstr>
      <vt:lpstr>Finanzierungsplan</vt:lpstr>
      <vt:lpstr>Daten Liquiditätskurve</vt:lpstr>
      <vt:lpstr>Priv. Finanzb. 2. Gründ.</vt:lpstr>
      <vt:lpstr>Priv. Finanzb. 3. Gründ</vt:lpstr>
      <vt:lpstr>Priv. Finanzbed. Summe</vt:lpstr>
      <vt:lpstr>Übersicht Rentabilitätsplan</vt:lpstr>
      <vt:lpstr>Kapitaldienst</vt:lpstr>
      <vt:lpstr>Tabelle1</vt:lpstr>
      <vt:lpstr>Tabelle2</vt:lpstr>
      <vt:lpstr>Tabelle3</vt:lpstr>
      <vt:lpstr>Tabelle4</vt:lpstr>
      <vt:lpstr>Tabelle6</vt:lpstr>
      <vt:lpstr>Tabelle7</vt:lpstr>
      <vt:lpstr>Ratendarlehen</vt:lpstr>
      <vt:lpstr>Annuitätendarlehen</vt:lpstr>
      <vt:lpstr>Eigene Nebenrechnungen</vt:lpstr>
      <vt:lpstr>Parameter</vt:lpstr>
      <vt:lpstr>afadrei</vt:lpstr>
      <vt:lpstr>afaeins</vt:lpstr>
      <vt:lpstr>afavier</vt:lpstr>
      <vt:lpstr>afazwei</vt:lpstr>
      <vt:lpstr>'Umsatzplan Dienstleistungen'!Druckbereich</vt:lpstr>
      <vt:lpstr>'Eigene Nebenrechnungen'!Drucktitel</vt:lpstr>
      <vt:lpstr>Liquiditätsplan!Drucktitel</vt:lpstr>
      <vt:lpstr>Rentabilitätsplan!Drucktitel</vt:lpstr>
      <vt:lpstr>'Umsatzplan Dienstleistungen'!Drucktitel</vt:lpstr>
      <vt:lpstr>gj</vt:lpstr>
      <vt:lpstr>gwg</vt:lpstr>
      <vt:lpstr>gwgeins</vt:lpstr>
      <vt:lpstr>kapges</vt:lpstr>
      <vt:lpstr>Monat</vt:lpstr>
      <vt:lpstr>rechnung</vt:lpstr>
      <vt:lpstr>USt</vt:lpstr>
      <vt:lpstr>USt1neu</vt:lpstr>
      <vt:lpstr>USteins</vt:lpstr>
      <vt:lpstr>USterm</vt:lpstr>
      <vt:lpstr>UStermeins</vt:lpstr>
      <vt:lpstr>VSt</vt:lpstr>
      <vt:lpstr>VSteins</vt:lpstr>
      <vt:lpstr>VSterm</vt:lpstr>
      <vt:lpstr>VStermeins</vt:lpstr>
      <vt:lpstr>VStWE</vt:lpstr>
      <vt:lpstr>VStWEeins</vt:lpstr>
    </vt:vector>
  </TitlesOfParts>
  <Company>IHK Koeln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IHK Köln Gründungstool</dc:title>
  <dc:creator>Angelika Nolting</dc:creator>
  <cp:lastModifiedBy>Galle, Colin</cp:lastModifiedBy>
  <cp:lastPrinted>2024-11-26T12:39:09Z</cp:lastPrinted>
  <dcterms:created xsi:type="dcterms:W3CDTF">2015-05-27T09:34:23Z</dcterms:created>
  <dcterms:modified xsi:type="dcterms:W3CDTF">2025-06-11T06:53:52Z</dcterms:modified>
</cp:coreProperties>
</file>