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comments15.xml" ContentType="application/vnd.openxmlformats-officedocument.spreadsheetml.comments+xml"/>
  <Override PartName="/xl/drawings/drawing18.xml" ContentType="application/vnd.openxmlformats-officedocument.drawing+xml"/>
  <Override PartName="/xl/comments16.xml" ContentType="application/vnd.openxmlformats-officedocument.spreadsheetml.comments+xml"/>
  <Override PartName="/xl/drawings/drawing19.xml" ContentType="application/vnd.openxmlformats-officedocument.drawing+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showInkAnnotation="0" codeName="DieseArbeitsmappe" defaultThemeVersion="124226"/>
  <mc:AlternateContent xmlns:mc="http://schemas.openxmlformats.org/markup-compatibility/2006">
    <mc:Choice Requires="x15">
      <x15ac:absPath xmlns:x15ac="http://schemas.microsoft.com/office/spreadsheetml/2010/11/ac" url="T:\I-Industrie\I-05 Energie\I-05-010 - IHK-Werkzeuge\Energie- und Stromsteuerrechner\"/>
    </mc:Choice>
  </mc:AlternateContent>
  <xr:revisionPtr revIDLastSave="0" documentId="13_ncr:1_{2398273A-7444-4C9B-ADF6-408E3731DC2C}" xr6:coauthVersionLast="47" xr6:coauthVersionMax="47" xr10:uidLastSave="{00000000-0000-0000-0000-000000000000}"/>
  <workbookProtection workbookAlgorithmName="SHA-512" workbookHashValue="DaosOAB9JnoAv7dZMcylKsZVqQh0g1/7TusjDBz8+XWzKMK215lCHuD4TicXzpEHhMrpjJPpqA9e7bfO+5tm4A==" workbookSaltValue="KaQOkjI9Gnbd/mqnbNmkMA==" workbookSpinCount="100000" lockStructure="1"/>
  <bookViews>
    <workbookView xWindow="-120" yWindow="-120" windowWidth="29040" windowHeight="15840" activeTab="3" xr2:uid="{00000000-000D-0000-FFFF-FFFF00000000}"/>
  </bookViews>
  <sheets>
    <sheet name="Vergleich 2024 zu 2023" sheetId="73" r:id="rId1"/>
    <sheet name="Ökosteuer 2024" sheetId="70" r:id="rId2"/>
    <sheet name="Ökosteuer 2024 (ohne Sockel)" sheetId="72" r:id="rId3"/>
    <sheet name="Ökosteuer 2023" sheetId="66" r:id="rId4"/>
    <sheet name="Ökosteuer 2023 (ohne Sockel)" sheetId="67" r:id="rId5"/>
    <sheet name="Ökosteuer 2019" sheetId="60" state="hidden" r:id="rId6"/>
    <sheet name="Ökosteuer 2019 (ohne Sockel)" sheetId="61" state="hidden" r:id="rId7"/>
    <sheet name="Ökosteuer 2017" sheetId="53" state="hidden" r:id="rId8"/>
    <sheet name="Ökosteuer 2017 (ohne Sockel)" sheetId="57" state="hidden" r:id="rId9"/>
    <sheet name="Jahresvergleich 2017 und 2018" sheetId="55" state="hidden" r:id="rId10"/>
    <sheet name="Vergleichsrechner 2017" sheetId="58" state="hidden" r:id="rId11"/>
    <sheet name="Vergleichsrechner 2018" sheetId="59" state="hidden" r:id="rId12"/>
    <sheet name="Ökosteuer 2015" sheetId="37" state="hidden" r:id="rId13"/>
    <sheet name="Ökosteuer 2015 (ohne Sockel)" sheetId="51" state="hidden" r:id="rId14"/>
    <sheet name="Jahresvergleich 2014 und 2015" sheetId="38" state="hidden" r:id="rId15"/>
    <sheet name="Ökosteuer 2014" sheetId="35" state="hidden" r:id="rId16"/>
    <sheet name="Ökosteuer 2012" sheetId="34" state="hidden" r:id="rId17"/>
    <sheet name="Ökosteuer 2012 ohne Sockel" sheetId="31" state="hidden" r:id="rId18"/>
    <sheet name="Vergleichsrechner 2014" sheetId="49" state="hidden" r:id="rId19"/>
    <sheet name="Tabelle1" sheetId="52" state="hidden" r:id="rId20"/>
  </sheets>
  <definedNames>
    <definedName name="_xlnm.Print_Area" localSheetId="14">'Jahresvergleich 2014 und 2015'!$A$1:$D$22</definedName>
    <definedName name="_xlnm.Print_Area" localSheetId="9">'Jahresvergleich 2017 und 2018'!$A$1:$J$22</definedName>
    <definedName name="_xlnm.Print_Area" localSheetId="16">'Ökosteuer 2012'!$A$1:$J$58</definedName>
    <definedName name="_xlnm.Print_Area" localSheetId="17">'Ökosteuer 2012 ohne Sockel'!$A$1:$J$58</definedName>
    <definedName name="_xlnm.Print_Area" localSheetId="15">'Ökosteuer 2014'!$A$1:$J$60</definedName>
    <definedName name="_xlnm.Print_Area" localSheetId="12">'Ökosteuer 2015'!$A$1:$J$60</definedName>
    <definedName name="_xlnm.Print_Area" localSheetId="7">'Ökosteuer 2017'!$A$1:$J$60</definedName>
    <definedName name="_xlnm.Print_Area" localSheetId="5">'Ökosteuer 2019'!$A$1:$J$60</definedName>
    <definedName name="_xlnm.Print_Area" localSheetId="3">'Ökosteuer 2023'!$A$1:$J$60</definedName>
    <definedName name="_xlnm.Print_Area" localSheetId="1">'Ökosteuer 2024'!$A$1:$I$47</definedName>
    <definedName name="_xlnm.Print_Area" localSheetId="2">'Ökosteuer 2024 (ohne Sockel)'!$A$1:$I$47</definedName>
    <definedName name="_xlnm.Print_Area" localSheetId="0">'Vergleich 2024 zu 2023'!$A$1:$I$47</definedName>
    <definedName name="_xlnm.Print_Area" localSheetId="18">'Vergleichsrechner 2014'!$A$1:$J$60</definedName>
    <definedName name="_xlnm.Print_Area" localSheetId="10">'Vergleichsrechner 2017'!$A$1:$J$60</definedName>
    <definedName name="_xlnm.Print_Area" localSheetId="11">'Vergleichsrechner 2018'!$A$1:$J$60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6" i="73" l="1"/>
  <c r="J12" i="73"/>
  <c r="J39" i="73"/>
  <c r="J32" i="73"/>
  <c r="J31" i="73"/>
  <c r="J30" i="73"/>
  <c r="J29" i="73"/>
  <c r="J28" i="73"/>
  <c r="J27" i="73"/>
  <c r="J26" i="73"/>
  <c r="J25" i="73"/>
  <c r="J24" i="73"/>
  <c r="J23" i="73"/>
  <c r="J22" i="73"/>
  <c r="J21" i="73"/>
  <c r="J20" i="73"/>
  <c r="J19" i="73"/>
  <c r="J18" i="73"/>
  <c r="J17" i="73"/>
  <c r="J16" i="73"/>
  <c r="J8" i="73"/>
  <c r="C40" i="73"/>
  <c r="C39" i="73"/>
  <c r="C38" i="73"/>
  <c r="C30" i="73"/>
  <c r="I32" i="73" s="1"/>
  <c r="C29" i="73"/>
  <c r="I31" i="73" s="1"/>
  <c r="C28" i="73"/>
  <c r="C27" i="73"/>
  <c r="C26" i="73"/>
  <c r="C25" i="73"/>
  <c r="C24" i="73"/>
  <c r="I26" i="73" s="1"/>
  <c r="C23" i="73"/>
  <c r="I25" i="73" s="1"/>
  <c r="C22" i="73"/>
  <c r="I24" i="73" s="1"/>
  <c r="C21" i="73"/>
  <c r="C20" i="73"/>
  <c r="C19" i="73"/>
  <c r="C18" i="73"/>
  <c r="C17" i="73"/>
  <c r="C16" i="73"/>
  <c r="C15" i="73"/>
  <c r="I18" i="73" s="1"/>
  <c r="C14" i="73"/>
  <c r="C9" i="73"/>
  <c r="I12" i="73" s="1"/>
  <c r="C8" i="73"/>
  <c r="I11" i="73" s="1"/>
  <c r="C7" i="73"/>
  <c r="I36" i="73"/>
  <c r="C36" i="73"/>
  <c r="I30" i="73"/>
  <c r="I29" i="73"/>
  <c r="I27" i="73"/>
  <c r="I22" i="73"/>
  <c r="I19" i="73"/>
  <c r="I8" i="73"/>
  <c r="I34" i="72"/>
  <c r="I39" i="72"/>
  <c r="I36" i="72"/>
  <c r="C36" i="72"/>
  <c r="I32" i="72"/>
  <c r="I31" i="72"/>
  <c r="I30" i="72"/>
  <c r="I29" i="72"/>
  <c r="I28" i="72"/>
  <c r="I27" i="72"/>
  <c r="I26" i="72"/>
  <c r="I25" i="72"/>
  <c r="I24" i="72"/>
  <c r="I23" i="72"/>
  <c r="I22" i="72"/>
  <c r="I21" i="72"/>
  <c r="I20" i="72"/>
  <c r="I19" i="72"/>
  <c r="I18" i="72"/>
  <c r="I17" i="72"/>
  <c r="I16" i="72"/>
  <c r="I12" i="72"/>
  <c r="I11" i="72"/>
  <c r="C10" i="72"/>
  <c r="I10" i="72" s="1"/>
  <c r="I7" i="72"/>
  <c r="I9" i="72" s="1"/>
  <c r="I39" i="70"/>
  <c r="I36" i="70"/>
  <c r="I8" i="70"/>
  <c r="I32" i="70"/>
  <c r="I31" i="70"/>
  <c r="I30" i="70"/>
  <c r="I29" i="70"/>
  <c r="I26" i="70"/>
  <c r="I28" i="70"/>
  <c r="I27" i="70"/>
  <c r="I23" i="70"/>
  <c r="I17" i="70"/>
  <c r="I16" i="70"/>
  <c r="C36" i="70"/>
  <c r="J53" i="66"/>
  <c r="I18" i="70"/>
  <c r="I19" i="70"/>
  <c r="I20" i="70"/>
  <c r="I21" i="70"/>
  <c r="I22" i="70"/>
  <c r="I24" i="70"/>
  <c r="I25" i="70"/>
  <c r="I12" i="70"/>
  <c r="I11" i="70"/>
  <c r="C10" i="70"/>
  <c r="I7" i="70" s="1"/>
  <c r="J53" i="67"/>
  <c r="J50" i="67"/>
  <c r="L47" i="67"/>
  <c r="J47" i="67"/>
  <c r="C42" i="67"/>
  <c r="J41" i="67"/>
  <c r="J40" i="67"/>
  <c r="J39" i="67"/>
  <c r="J38" i="67"/>
  <c r="J37" i="67"/>
  <c r="J36" i="67"/>
  <c r="J35" i="67"/>
  <c r="J34" i="67"/>
  <c r="J33" i="67"/>
  <c r="J32" i="67"/>
  <c r="J31" i="67"/>
  <c r="J30" i="67"/>
  <c r="J29" i="67"/>
  <c r="J28" i="67"/>
  <c r="J27" i="67"/>
  <c r="J26" i="67"/>
  <c r="J25" i="67"/>
  <c r="J24" i="67"/>
  <c r="J23" i="67"/>
  <c r="J22" i="67"/>
  <c r="J43" i="67" s="1"/>
  <c r="J18" i="67"/>
  <c r="J17" i="67"/>
  <c r="L11" i="67"/>
  <c r="D17" i="67" s="1"/>
  <c r="D14" i="67" s="1"/>
  <c r="L10" i="67"/>
  <c r="D16" i="67" s="1"/>
  <c r="D15" i="67" s="1"/>
  <c r="C10" i="67"/>
  <c r="L9" i="67"/>
  <c r="D13" i="67" s="1"/>
  <c r="J9" i="67"/>
  <c r="J50" i="66"/>
  <c r="J47" i="66"/>
  <c r="L47" i="66" s="1"/>
  <c r="C42" i="66"/>
  <c r="J41" i="66"/>
  <c r="J40" i="66"/>
  <c r="J39" i="66"/>
  <c r="J38" i="66"/>
  <c r="J37" i="66"/>
  <c r="J36" i="66"/>
  <c r="J35" i="66"/>
  <c r="J34" i="66"/>
  <c r="J33" i="66"/>
  <c r="J32" i="66"/>
  <c r="J31" i="66"/>
  <c r="J30" i="66"/>
  <c r="J29" i="66"/>
  <c r="J28" i="66"/>
  <c r="J27" i="66"/>
  <c r="J26" i="66"/>
  <c r="J25" i="66"/>
  <c r="J24" i="66"/>
  <c r="J23" i="66"/>
  <c r="L43" i="66" s="1"/>
  <c r="J22" i="66"/>
  <c r="J18" i="66"/>
  <c r="J17" i="66"/>
  <c r="J11" i="73" s="1"/>
  <c r="L11" i="66"/>
  <c r="D17" i="66" s="1"/>
  <c r="D14" i="66" s="1"/>
  <c r="L10" i="66"/>
  <c r="D16" i="66" s="1"/>
  <c r="D15" i="66" s="1"/>
  <c r="C10" i="66"/>
  <c r="L9" i="66"/>
  <c r="D13" i="66" s="1"/>
  <c r="I20" i="73" l="1"/>
  <c r="M43" i="66"/>
  <c r="J43" i="66"/>
  <c r="J34" i="73" s="1"/>
  <c r="I17" i="73"/>
  <c r="J7" i="66"/>
  <c r="J9" i="66" s="1"/>
  <c r="J9" i="73" s="1"/>
  <c r="I28" i="73"/>
  <c r="I23" i="73"/>
  <c r="I39" i="73"/>
  <c r="I21" i="73"/>
  <c r="I16" i="73"/>
  <c r="C10" i="73"/>
  <c r="I38" i="72"/>
  <c r="I40" i="72" s="1"/>
  <c r="I34" i="70"/>
  <c r="I9" i="70"/>
  <c r="I10" i="70" s="1"/>
  <c r="D11" i="66"/>
  <c r="D12" i="66"/>
  <c r="D12" i="67"/>
  <c r="D11" i="67"/>
  <c r="D18" i="67" s="1"/>
  <c r="J12" i="67" s="1"/>
  <c r="N43" i="66"/>
  <c r="J11" i="67"/>
  <c r="J10" i="66" l="1"/>
  <c r="J11" i="66" s="1"/>
  <c r="L13" i="66" s="1"/>
  <c r="J7" i="73"/>
  <c r="I34" i="73"/>
  <c r="I7" i="73"/>
  <c r="I9" i="73" s="1"/>
  <c r="I38" i="70"/>
  <c r="I40" i="70" s="1"/>
  <c r="L48" i="67"/>
  <c r="J48" i="67" s="1"/>
  <c r="L13" i="67"/>
  <c r="J13" i="67"/>
  <c r="L15" i="67" s="1"/>
  <c r="D18" i="66"/>
  <c r="I38" i="73" l="1"/>
  <c r="I40" i="73" s="1"/>
  <c r="J12" i="66"/>
  <c r="J13" i="66"/>
  <c r="L15" i="66" s="1"/>
  <c r="L48" i="66"/>
  <c r="J48" i="66" s="1"/>
  <c r="J35" i="73" s="1"/>
  <c r="J14" i="67"/>
  <c r="L17" i="67"/>
  <c r="J53" i="61"/>
  <c r="J50" i="61"/>
  <c r="J47" i="61"/>
  <c r="L47" i="61" s="1"/>
  <c r="C42" i="61"/>
  <c r="J41" i="61"/>
  <c r="J40" i="61"/>
  <c r="J39" i="61"/>
  <c r="J38" i="61"/>
  <c r="J37" i="61"/>
  <c r="J36" i="61"/>
  <c r="J35" i="61"/>
  <c r="J34" i="61"/>
  <c r="J33" i="61"/>
  <c r="J32" i="61"/>
  <c r="J31" i="61"/>
  <c r="J30" i="61"/>
  <c r="J29" i="61"/>
  <c r="J28" i="61"/>
  <c r="J27" i="61"/>
  <c r="J26" i="61"/>
  <c r="J25" i="61"/>
  <c r="J24" i="61"/>
  <c r="J23" i="61"/>
  <c r="J22" i="61"/>
  <c r="J18" i="61"/>
  <c r="J17" i="61"/>
  <c r="L11" i="61"/>
  <c r="D17" i="61" s="1"/>
  <c r="D14" i="61" s="1"/>
  <c r="L10" i="61"/>
  <c r="D16" i="61" s="1"/>
  <c r="D15" i="61" s="1"/>
  <c r="C10" i="61"/>
  <c r="J9" i="61" s="1"/>
  <c r="L9" i="61"/>
  <c r="D13" i="61" s="1"/>
  <c r="J53" i="60"/>
  <c r="J50" i="60"/>
  <c r="J47" i="60"/>
  <c r="L47" i="60" s="1"/>
  <c r="C42" i="60"/>
  <c r="J41" i="60"/>
  <c r="J40" i="60"/>
  <c r="J39" i="60"/>
  <c r="J38" i="60"/>
  <c r="J37" i="60"/>
  <c r="J36" i="60"/>
  <c r="J35" i="60"/>
  <c r="J34" i="60"/>
  <c r="J33" i="60"/>
  <c r="J32" i="60"/>
  <c r="J31" i="60"/>
  <c r="J30" i="60"/>
  <c r="J29" i="60"/>
  <c r="J28" i="60"/>
  <c r="J27" i="60"/>
  <c r="J26" i="60"/>
  <c r="J25" i="60"/>
  <c r="J24" i="60"/>
  <c r="M43" i="60" s="1"/>
  <c r="J23" i="60"/>
  <c r="L43" i="60" s="1"/>
  <c r="J22" i="60"/>
  <c r="N43" i="60" s="1"/>
  <c r="J18" i="60"/>
  <c r="J17" i="60"/>
  <c r="L11" i="60"/>
  <c r="D17" i="60" s="1"/>
  <c r="D14" i="60" s="1"/>
  <c r="L10" i="60"/>
  <c r="D16" i="60" s="1"/>
  <c r="D15" i="60" s="1"/>
  <c r="C10" i="60"/>
  <c r="J7" i="60" s="1"/>
  <c r="J9" i="60" s="1"/>
  <c r="L9" i="60"/>
  <c r="D13" i="60" s="1"/>
  <c r="J15" i="67" l="1"/>
  <c r="J52" i="67"/>
  <c r="J54" i="67" s="1"/>
  <c r="L17" i="66"/>
  <c r="J14" i="66"/>
  <c r="J10" i="73" s="1"/>
  <c r="J38" i="73" s="1"/>
  <c r="J40" i="73" s="1"/>
  <c r="J10" i="60"/>
  <c r="J11" i="60" s="1"/>
  <c r="J43" i="61"/>
  <c r="J11" i="61"/>
  <c r="D11" i="61"/>
  <c r="D12" i="61"/>
  <c r="L13" i="60"/>
  <c r="D12" i="60"/>
  <c r="D11" i="60"/>
  <c r="J43" i="60"/>
  <c r="C49" i="59"/>
  <c r="C48" i="59"/>
  <c r="C42" i="59" s="1"/>
  <c r="C47" i="59"/>
  <c r="C38" i="59"/>
  <c r="C37" i="59"/>
  <c r="J40" i="59" s="1"/>
  <c r="C36" i="59"/>
  <c r="C35" i="59"/>
  <c r="C34" i="59"/>
  <c r="C33" i="59"/>
  <c r="C32" i="59"/>
  <c r="C31" i="59"/>
  <c r="C30" i="59"/>
  <c r="C29" i="59"/>
  <c r="J32" i="59" s="1"/>
  <c r="C28" i="59"/>
  <c r="C27" i="59"/>
  <c r="C26" i="59"/>
  <c r="J29" i="59" s="1"/>
  <c r="C25" i="59"/>
  <c r="J28" i="59" s="1"/>
  <c r="C24" i="59"/>
  <c r="C23" i="59"/>
  <c r="C22" i="59"/>
  <c r="J25" i="59" s="1"/>
  <c r="C21" i="59"/>
  <c r="C20" i="59"/>
  <c r="C19" i="59"/>
  <c r="C15" i="59"/>
  <c r="C14" i="59"/>
  <c r="C12" i="59"/>
  <c r="C11" i="59"/>
  <c r="C9" i="59"/>
  <c r="J18" i="59" s="1"/>
  <c r="D9" i="55" s="1"/>
  <c r="C8" i="59"/>
  <c r="J17" i="59" s="1"/>
  <c r="D8" i="55" s="1"/>
  <c r="C7" i="59"/>
  <c r="C49" i="58"/>
  <c r="C48" i="58"/>
  <c r="J50" i="58" s="1"/>
  <c r="I16" i="55" s="1"/>
  <c r="C47" i="58"/>
  <c r="C38" i="58"/>
  <c r="C37" i="58"/>
  <c r="C36" i="58"/>
  <c r="J39" i="58" s="1"/>
  <c r="C35" i="58"/>
  <c r="C34" i="58"/>
  <c r="J37" i="58" s="1"/>
  <c r="C33" i="58"/>
  <c r="C32" i="58"/>
  <c r="J35" i="58" s="1"/>
  <c r="C31" i="58"/>
  <c r="C30" i="58"/>
  <c r="J33" i="58" s="1"/>
  <c r="C29" i="58"/>
  <c r="C28" i="58"/>
  <c r="J31" i="58" s="1"/>
  <c r="C27" i="58"/>
  <c r="C26" i="58"/>
  <c r="J29" i="58" s="1"/>
  <c r="C25" i="58"/>
  <c r="C24" i="58"/>
  <c r="C23" i="58"/>
  <c r="C22" i="58"/>
  <c r="J25" i="58" s="1"/>
  <c r="C21" i="58"/>
  <c r="C20" i="58"/>
  <c r="J23" i="58" s="1"/>
  <c r="C19" i="58"/>
  <c r="C15" i="58"/>
  <c r="C14" i="58"/>
  <c r="C12" i="58"/>
  <c r="C11" i="58"/>
  <c r="C9" i="58"/>
  <c r="C8" i="58"/>
  <c r="C7" i="58"/>
  <c r="J16" i="55"/>
  <c r="J15" i="55"/>
  <c r="J14" i="55"/>
  <c r="J9" i="55"/>
  <c r="J8" i="55"/>
  <c r="J37" i="59"/>
  <c r="J33" i="59"/>
  <c r="J26" i="59"/>
  <c r="J38" i="59"/>
  <c r="J41" i="59"/>
  <c r="J39" i="59"/>
  <c r="J35" i="59"/>
  <c r="J34" i="59"/>
  <c r="J31" i="59"/>
  <c r="J27" i="59"/>
  <c r="J23" i="59"/>
  <c r="L11" i="59"/>
  <c r="D17" i="59" s="1"/>
  <c r="L10" i="59"/>
  <c r="D16" i="59" s="1"/>
  <c r="L9" i="59"/>
  <c r="D13" i="59" s="1"/>
  <c r="J41" i="58"/>
  <c r="J32" i="58"/>
  <c r="J28" i="58"/>
  <c r="J24" i="58"/>
  <c r="J26" i="58"/>
  <c r="J18" i="58"/>
  <c r="I9" i="55" s="1"/>
  <c r="J17" i="58"/>
  <c r="I8" i="55" s="1"/>
  <c r="J40" i="58"/>
  <c r="J38" i="58"/>
  <c r="J34" i="58"/>
  <c r="D16" i="58"/>
  <c r="L11" i="58"/>
  <c r="D17" i="58" s="1"/>
  <c r="L10" i="58"/>
  <c r="L9" i="58"/>
  <c r="D13" i="58" s="1"/>
  <c r="J53" i="57"/>
  <c r="J50" i="57"/>
  <c r="J47" i="57"/>
  <c r="L47" i="57" s="1"/>
  <c r="C42" i="57"/>
  <c r="J41" i="57"/>
  <c r="J40" i="57"/>
  <c r="J39" i="57"/>
  <c r="J38" i="57"/>
  <c r="J37" i="57"/>
  <c r="J36" i="57"/>
  <c r="J35" i="57"/>
  <c r="J34" i="57"/>
  <c r="J33" i="57"/>
  <c r="J32" i="57"/>
  <c r="J31" i="57"/>
  <c r="J30" i="57"/>
  <c r="J29" i="57"/>
  <c r="J28" i="57"/>
  <c r="J27" i="57"/>
  <c r="J26" i="57"/>
  <c r="J25" i="57"/>
  <c r="J24" i="57"/>
  <c r="J23" i="57"/>
  <c r="J22" i="57"/>
  <c r="J43" i="57" s="1"/>
  <c r="J18" i="57"/>
  <c r="J17" i="57"/>
  <c r="L11" i="57"/>
  <c r="D17" i="57" s="1"/>
  <c r="D14" i="57" s="1"/>
  <c r="L10" i="57"/>
  <c r="D16" i="57" s="1"/>
  <c r="D15" i="57" s="1"/>
  <c r="C10" i="57"/>
  <c r="J9" i="57" s="1"/>
  <c r="L9" i="57"/>
  <c r="D13" i="57" s="1"/>
  <c r="J6" i="55"/>
  <c r="J15" i="66" l="1"/>
  <c r="J52" i="66"/>
  <c r="J54" i="66" s="1"/>
  <c r="J27" i="58"/>
  <c r="J13" i="61"/>
  <c r="L15" i="61" s="1"/>
  <c r="L13" i="61"/>
  <c r="D18" i="61"/>
  <c r="J12" i="61" s="1"/>
  <c r="D18" i="60"/>
  <c r="J12" i="55"/>
  <c r="J47" i="59"/>
  <c r="L47" i="59" s="1"/>
  <c r="D14" i="59"/>
  <c r="D15" i="59"/>
  <c r="D11" i="59"/>
  <c r="D12" i="59"/>
  <c r="J53" i="59"/>
  <c r="J50" i="59"/>
  <c r="D16" i="55" s="1"/>
  <c r="L43" i="59"/>
  <c r="D15" i="55" s="1"/>
  <c r="J30" i="59"/>
  <c r="J36" i="59"/>
  <c r="C10" i="59"/>
  <c r="J22" i="59"/>
  <c r="J24" i="59"/>
  <c r="M43" i="59" s="1"/>
  <c r="D14" i="55" s="1"/>
  <c r="C42" i="58"/>
  <c r="J36" i="58"/>
  <c r="J30" i="58"/>
  <c r="L43" i="58"/>
  <c r="I15" i="55" s="1"/>
  <c r="M43" i="58"/>
  <c r="I14" i="55" s="1"/>
  <c r="J53" i="58"/>
  <c r="J22" i="58"/>
  <c r="J47" i="58"/>
  <c r="L47" i="58" s="1"/>
  <c r="D15" i="58"/>
  <c r="D14" i="58"/>
  <c r="C10" i="58"/>
  <c r="J7" i="58" s="1"/>
  <c r="J9" i="58" s="1"/>
  <c r="I6" i="55" s="1"/>
  <c r="D12" i="58"/>
  <c r="D11" i="58"/>
  <c r="D11" i="57"/>
  <c r="D12" i="57"/>
  <c r="J11" i="57"/>
  <c r="L20" i="55"/>
  <c r="L18" i="55"/>
  <c r="L16" i="55"/>
  <c r="J53" i="53"/>
  <c r="J50" i="53"/>
  <c r="C16" i="55" s="1"/>
  <c r="J47" i="53"/>
  <c r="L47" i="53" s="1"/>
  <c r="C42" i="53"/>
  <c r="J41" i="53"/>
  <c r="J40" i="53"/>
  <c r="J39" i="53"/>
  <c r="J38" i="53"/>
  <c r="J37" i="53"/>
  <c r="J36" i="53"/>
  <c r="J35" i="53"/>
  <c r="J34" i="53"/>
  <c r="J33" i="53"/>
  <c r="J32" i="53"/>
  <c r="J31" i="53"/>
  <c r="J30" i="53"/>
  <c r="J29" i="53"/>
  <c r="J28" i="53"/>
  <c r="J27" i="53"/>
  <c r="J26" i="53"/>
  <c r="J25" i="53"/>
  <c r="J24" i="53"/>
  <c r="J23" i="53"/>
  <c r="L43" i="53" s="1"/>
  <c r="C15" i="55" s="1"/>
  <c r="J22" i="53"/>
  <c r="J18" i="53"/>
  <c r="C9" i="55" s="1"/>
  <c r="J17" i="53"/>
  <c r="C8" i="55" s="1"/>
  <c r="L11" i="53"/>
  <c r="D17" i="53"/>
  <c r="D14" i="53" s="1"/>
  <c r="L10" i="53"/>
  <c r="D16" i="53" s="1"/>
  <c r="D15" i="53" s="1"/>
  <c r="C10" i="53"/>
  <c r="L9" i="53"/>
  <c r="D13" i="53" s="1"/>
  <c r="F18" i="38"/>
  <c r="F20" i="38"/>
  <c r="C49" i="49"/>
  <c r="J50" i="49" s="1"/>
  <c r="C16" i="38" s="1"/>
  <c r="C48" i="49"/>
  <c r="C47" i="49"/>
  <c r="C38" i="49"/>
  <c r="C37" i="49"/>
  <c r="J40" i="49" s="1"/>
  <c r="C36" i="49"/>
  <c r="C35" i="49"/>
  <c r="C34" i="49"/>
  <c r="C33" i="49"/>
  <c r="C32" i="49"/>
  <c r="C31" i="49"/>
  <c r="C30" i="49"/>
  <c r="C29" i="49"/>
  <c r="C28" i="49"/>
  <c r="C27" i="49"/>
  <c r="C26" i="49"/>
  <c r="C25" i="49"/>
  <c r="J28" i="49" s="1"/>
  <c r="C24" i="49"/>
  <c r="C23" i="49"/>
  <c r="C22" i="49"/>
  <c r="C21" i="49"/>
  <c r="J24" i="49" s="1"/>
  <c r="C20" i="49"/>
  <c r="C19" i="49"/>
  <c r="C15" i="49"/>
  <c r="C14" i="49"/>
  <c r="C12" i="49"/>
  <c r="C11" i="49"/>
  <c r="C9" i="49"/>
  <c r="C8" i="49"/>
  <c r="J17" i="49" s="1"/>
  <c r="C7" i="49"/>
  <c r="J53" i="51"/>
  <c r="J50" i="51"/>
  <c r="J47" i="51"/>
  <c r="L47" i="51" s="1"/>
  <c r="C42" i="51"/>
  <c r="J41" i="51"/>
  <c r="J40" i="51"/>
  <c r="J39" i="51"/>
  <c r="J38" i="51"/>
  <c r="J37" i="51"/>
  <c r="J36" i="51"/>
  <c r="J35" i="51"/>
  <c r="J34" i="51"/>
  <c r="J33" i="51"/>
  <c r="J32" i="51"/>
  <c r="J31" i="51"/>
  <c r="J30" i="51"/>
  <c r="J29" i="51"/>
  <c r="J28" i="51"/>
  <c r="J27" i="51"/>
  <c r="J26" i="51"/>
  <c r="J25" i="51"/>
  <c r="J24" i="51"/>
  <c r="J23" i="51"/>
  <c r="J22" i="51"/>
  <c r="J18" i="51"/>
  <c r="J17" i="51"/>
  <c r="L11" i="51"/>
  <c r="D17" i="51" s="1"/>
  <c r="D14" i="51" s="1"/>
  <c r="L10" i="51"/>
  <c r="D16" i="51" s="1"/>
  <c r="D15" i="51" s="1"/>
  <c r="C10" i="51"/>
  <c r="J9" i="51" s="1"/>
  <c r="L9" i="51"/>
  <c r="D13" i="51" s="1"/>
  <c r="J41" i="49"/>
  <c r="J39" i="49"/>
  <c r="J37" i="49"/>
  <c r="J35" i="49"/>
  <c r="J33" i="49"/>
  <c r="J32" i="49"/>
  <c r="J31" i="49"/>
  <c r="J29" i="49"/>
  <c r="J27" i="49"/>
  <c r="J25" i="49"/>
  <c r="J23" i="49"/>
  <c r="J18" i="49"/>
  <c r="C9" i="38" s="1"/>
  <c r="L11" i="49"/>
  <c r="D17" i="49"/>
  <c r="D14" i="49"/>
  <c r="L10" i="49"/>
  <c r="D16" i="49" s="1"/>
  <c r="D15" i="49" s="1"/>
  <c r="L9" i="49"/>
  <c r="D13" i="49" s="1"/>
  <c r="D12" i="49" s="1"/>
  <c r="F16" i="38"/>
  <c r="J53" i="37"/>
  <c r="J50" i="37"/>
  <c r="D16" i="38" s="1"/>
  <c r="J47" i="37"/>
  <c r="L47" i="37" s="1"/>
  <c r="C42" i="37"/>
  <c r="C42" i="49" s="1"/>
  <c r="J41" i="37"/>
  <c r="J40" i="37"/>
  <c r="J39" i="37"/>
  <c r="J38" i="37"/>
  <c r="J37" i="37"/>
  <c r="J36" i="37"/>
  <c r="J35" i="37"/>
  <c r="J34" i="37"/>
  <c r="J33" i="37"/>
  <c r="J32" i="37"/>
  <c r="J31" i="37"/>
  <c r="J30" i="37"/>
  <c r="J29" i="37"/>
  <c r="J28" i="37"/>
  <c r="J27" i="37"/>
  <c r="J26" i="37"/>
  <c r="J25" i="37"/>
  <c r="J24" i="37"/>
  <c r="J23" i="37"/>
  <c r="L43" i="37" s="1"/>
  <c r="J22" i="37"/>
  <c r="J18" i="37"/>
  <c r="D9" i="38" s="1"/>
  <c r="J17" i="37"/>
  <c r="D8" i="38" s="1"/>
  <c r="L11" i="37"/>
  <c r="D17" i="37" s="1"/>
  <c r="D14" i="37" s="1"/>
  <c r="L10" i="37"/>
  <c r="D16" i="37"/>
  <c r="D15" i="37" s="1"/>
  <c r="C10" i="37"/>
  <c r="J7" i="37" s="1"/>
  <c r="J9" i="37" s="1"/>
  <c r="L9" i="37"/>
  <c r="D13" i="37" s="1"/>
  <c r="J53" i="35"/>
  <c r="J50" i="35"/>
  <c r="J47" i="35"/>
  <c r="L47" i="35" s="1"/>
  <c r="C42" i="35"/>
  <c r="J41" i="35"/>
  <c r="J40" i="35"/>
  <c r="J39" i="35"/>
  <c r="J38" i="35"/>
  <c r="J37" i="35"/>
  <c r="J36" i="35"/>
  <c r="J35" i="35"/>
  <c r="J34" i="35"/>
  <c r="J33" i="35"/>
  <c r="J32" i="35"/>
  <c r="J31" i="35"/>
  <c r="J30" i="35"/>
  <c r="J29" i="35"/>
  <c r="J28" i="35"/>
  <c r="J27" i="35"/>
  <c r="J26" i="35"/>
  <c r="J25" i="35"/>
  <c r="J24" i="35"/>
  <c r="J23" i="35"/>
  <c r="L43" i="35" s="1"/>
  <c r="J22" i="35"/>
  <c r="J18" i="35"/>
  <c r="J17" i="35"/>
  <c r="L11" i="35"/>
  <c r="D17" i="35"/>
  <c r="D14" i="35" s="1"/>
  <c r="L10" i="35"/>
  <c r="D16" i="35"/>
  <c r="D15" i="35" s="1"/>
  <c r="C10" i="35"/>
  <c r="J10" i="35" s="1"/>
  <c r="J11" i="35" s="1"/>
  <c r="L9" i="35"/>
  <c r="D13" i="35"/>
  <c r="J55" i="34"/>
  <c r="J52" i="34"/>
  <c r="J50" i="34"/>
  <c r="J42" i="34"/>
  <c r="J41" i="34"/>
  <c r="J40" i="34"/>
  <c r="J39" i="34"/>
  <c r="J38" i="34"/>
  <c r="J37" i="34"/>
  <c r="J36" i="34"/>
  <c r="J35" i="34"/>
  <c r="J34" i="34"/>
  <c r="J33" i="34"/>
  <c r="J32" i="34"/>
  <c r="J31" i="34"/>
  <c r="J30" i="34"/>
  <c r="J29" i="34"/>
  <c r="J28" i="34"/>
  <c r="J48" i="34"/>
  <c r="J47" i="34"/>
  <c r="J52" i="31"/>
  <c r="J50" i="31"/>
  <c r="J48" i="31"/>
  <c r="J47" i="31"/>
  <c r="J42" i="31"/>
  <c r="J41" i="31"/>
  <c r="J40" i="31"/>
  <c r="J39" i="31"/>
  <c r="J38" i="31"/>
  <c r="J37" i="31"/>
  <c r="J36" i="31"/>
  <c r="J35" i="31"/>
  <c r="J34" i="31"/>
  <c r="J33" i="31"/>
  <c r="J32" i="31"/>
  <c r="J31" i="31"/>
  <c r="J30" i="31"/>
  <c r="J29" i="31"/>
  <c r="J28" i="31"/>
  <c r="J27" i="31"/>
  <c r="J26" i="31"/>
  <c r="J27" i="34"/>
  <c r="J26" i="34"/>
  <c r="C45" i="31"/>
  <c r="C45" i="34"/>
  <c r="J55" i="31"/>
  <c r="J25" i="34"/>
  <c r="J24" i="34"/>
  <c r="J23" i="34"/>
  <c r="J18" i="34"/>
  <c r="J17" i="34"/>
  <c r="L11" i="34"/>
  <c r="D17" i="34" s="1"/>
  <c r="D14" i="34" s="1"/>
  <c r="L46" i="34" s="1"/>
  <c r="L10" i="34"/>
  <c r="D16" i="34" s="1"/>
  <c r="D15" i="34" s="1"/>
  <c r="C10" i="34"/>
  <c r="L9" i="34"/>
  <c r="D13" i="34" s="1"/>
  <c r="J23" i="31"/>
  <c r="J25" i="31"/>
  <c r="J24" i="31"/>
  <c r="J18" i="31"/>
  <c r="J17" i="31"/>
  <c r="L11" i="31"/>
  <c r="D17" i="31" s="1"/>
  <c r="D14" i="31" s="1"/>
  <c r="L46" i="31" s="1"/>
  <c r="L45" i="31"/>
  <c r="L10" i="31"/>
  <c r="D16" i="31" s="1"/>
  <c r="D15" i="31" s="1"/>
  <c r="C10" i="31"/>
  <c r="J9" i="31" s="1"/>
  <c r="J11" i="31" s="1"/>
  <c r="L9" i="31"/>
  <c r="D13" i="31" s="1"/>
  <c r="J7" i="34"/>
  <c r="J9" i="34" s="1"/>
  <c r="J10" i="34"/>
  <c r="J11" i="34" s="1"/>
  <c r="L45" i="34"/>
  <c r="D11" i="35"/>
  <c r="D12" i="35"/>
  <c r="D11" i="53" l="1"/>
  <c r="D12" i="53"/>
  <c r="D11" i="37"/>
  <c r="D12" i="37"/>
  <c r="D18" i="37" s="1"/>
  <c r="J13" i="37" s="1"/>
  <c r="L15" i="37" s="1"/>
  <c r="J44" i="34"/>
  <c r="J7" i="35"/>
  <c r="J9" i="35" s="1"/>
  <c r="M43" i="35"/>
  <c r="D18" i="57"/>
  <c r="J12" i="57" s="1"/>
  <c r="C10" i="49"/>
  <c r="M43" i="53"/>
  <c r="C14" i="55" s="1"/>
  <c r="J14" i="61"/>
  <c r="L17" i="61"/>
  <c r="L48" i="61"/>
  <c r="J48" i="61" s="1"/>
  <c r="J12" i="60"/>
  <c r="J13" i="60"/>
  <c r="L15" i="60" s="1"/>
  <c r="L48" i="60"/>
  <c r="J48" i="60" s="1"/>
  <c r="D18" i="59"/>
  <c r="J12" i="59" s="1"/>
  <c r="J10" i="58"/>
  <c r="J11" i="58" s="1"/>
  <c r="L13" i="58" s="1"/>
  <c r="J7" i="59"/>
  <c r="J9" i="59" s="1"/>
  <c r="D6" i="55" s="1"/>
  <c r="J43" i="59"/>
  <c r="N43" i="59"/>
  <c r="D12" i="55" s="1"/>
  <c r="N43" i="58"/>
  <c r="I12" i="55" s="1"/>
  <c r="J43" i="58"/>
  <c r="D18" i="58"/>
  <c r="J12" i="58" s="1"/>
  <c r="L13" i="57"/>
  <c r="J7" i="53"/>
  <c r="J9" i="53" s="1"/>
  <c r="J22" i="49"/>
  <c r="J7" i="49"/>
  <c r="J9" i="49" s="1"/>
  <c r="C6" i="38" s="1"/>
  <c r="J10" i="49"/>
  <c r="J11" i="49" s="1"/>
  <c r="L13" i="49" s="1"/>
  <c r="D6" i="38"/>
  <c r="J10" i="37"/>
  <c r="J11" i="37" s="1"/>
  <c r="L13" i="37" s="1"/>
  <c r="J53" i="49"/>
  <c r="D11" i="31"/>
  <c r="D12" i="31"/>
  <c r="J43" i="35"/>
  <c r="D15" i="38"/>
  <c r="D18" i="35"/>
  <c r="J12" i="35" s="1"/>
  <c r="J44" i="31"/>
  <c r="N43" i="35"/>
  <c r="M43" i="37"/>
  <c r="L43" i="49"/>
  <c r="D12" i="51"/>
  <c r="D11" i="51"/>
  <c r="D18" i="53"/>
  <c r="J11" i="51"/>
  <c r="D11" i="49"/>
  <c r="D18" i="49" s="1"/>
  <c r="J12" i="49" s="1"/>
  <c r="J26" i="49"/>
  <c r="J47" i="49"/>
  <c r="J34" i="49"/>
  <c r="J30" i="49"/>
  <c r="J38" i="49"/>
  <c r="J36" i="49"/>
  <c r="J13" i="35"/>
  <c r="L15" i="35" s="1"/>
  <c r="L13" i="35"/>
  <c r="D12" i="34"/>
  <c r="D11" i="34"/>
  <c r="D18" i="34" s="1"/>
  <c r="J12" i="34" s="1"/>
  <c r="N43" i="37"/>
  <c r="J43" i="37"/>
  <c r="C8" i="38"/>
  <c r="J43" i="51"/>
  <c r="N43" i="53"/>
  <c r="C12" i="55" s="1"/>
  <c r="J43" i="53"/>
  <c r="J13" i="57" l="1"/>
  <c r="L15" i="57" s="1"/>
  <c r="J13" i="49"/>
  <c r="L15" i="49" s="1"/>
  <c r="D18" i="51"/>
  <c r="J12" i="51" s="1"/>
  <c r="L48" i="57"/>
  <c r="J48" i="57" s="1"/>
  <c r="J52" i="61"/>
  <c r="J54" i="61" s="1"/>
  <c r="J15" i="61"/>
  <c r="J14" i="60"/>
  <c r="L17" i="60"/>
  <c r="J10" i="53"/>
  <c r="J11" i="53" s="1"/>
  <c r="L48" i="53" s="1"/>
  <c r="J48" i="53" s="1"/>
  <c r="C13" i="55" s="1"/>
  <c r="C6" i="55"/>
  <c r="J10" i="59"/>
  <c r="J11" i="59" s="1"/>
  <c r="L13" i="59" s="1"/>
  <c r="J13" i="58"/>
  <c r="L15" i="58" s="1"/>
  <c r="L17" i="58" s="1"/>
  <c r="L48" i="58"/>
  <c r="J48" i="58" s="1"/>
  <c r="I13" i="55" s="1"/>
  <c r="L17" i="57"/>
  <c r="J14" i="57"/>
  <c r="J13" i="55"/>
  <c r="J43" i="49"/>
  <c r="N43" i="49"/>
  <c r="C12" i="38"/>
  <c r="L17" i="37"/>
  <c r="J14" i="37"/>
  <c r="J12" i="37"/>
  <c r="L48" i="37"/>
  <c r="J48" i="37" s="1"/>
  <c r="L48" i="49"/>
  <c r="L47" i="49"/>
  <c r="M43" i="49"/>
  <c r="J12" i="53"/>
  <c r="C15" i="38"/>
  <c r="D18" i="31"/>
  <c r="L48" i="35"/>
  <c r="J48" i="35" s="1"/>
  <c r="L49" i="34"/>
  <c r="J49" i="34" s="1"/>
  <c r="L48" i="51"/>
  <c r="J48" i="51" s="1"/>
  <c r="L13" i="51"/>
  <c r="J13" i="51"/>
  <c r="L15" i="51" s="1"/>
  <c r="J13" i="34"/>
  <c r="L15" i="34" s="1"/>
  <c r="D14" i="38"/>
  <c r="L17" i="49"/>
  <c r="J14" i="49"/>
  <c r="D12" i="38"/>
  <c r="L17" i="35"/>
  <c r="J14" i="35"/>
  <c r="J52" i="60" l="1"/>
  <c r="J54" i="60" s="1"/>
  <c r="J15" i="60"/>
  <c r="L13" i="53"/>
  <c r="J13" i="53"/>
  <c r="L15" i="53" s="1"/>
  <c r="L17" i="53" s="1"/>
  <c r="L48" i="59"/>
  <c r="J48" i="59" s="1"/>
  <c r="D13" i="55" s="1"/>
  <c r="J13" i="59"/>
  <c r="L15" i="59" s="1"/>
  <c r="L17" i="59" s="1"/>
  <c r="J14" i="58"/>
  <c r="J15" i="57"/>
  <c r="J52" i="57"/>
  <c r="J54" i="57" s="1"/>
  <c r="J7" i="55"/>
  <c r="J15" i="35"/>
  <c r="J52" i="35"/>
  <c r="J54" i="35" s="1"/>
  <c r="C7" i="38"/>
  <c r="J15" i="49"/>
  <c r="C14" i="38"/>
  <c r="D13" i="38"/>
  <c r="L17" i="34"/>
  <c r="J14" i="34"/>
  <c r="J12" i="31"/>
  <c r="J13" i="31"/>
  <c r="L15" i="31" s="1"/>
  <c r="L49" i="31"/>
  <c r="J49" i="31" s="1"/>
  <c r="J48" i="49"/>
  <c r="J15" i="37"/>
  <c r="J52" i="37"/>
  <c r="J54" i="37" s="1"/>
  <c r="D7" i="38"/>
  <c r="L17" i="51"/>
  <c r="J14" i="51"/>
  <c r="D18" i="38" l="1"/>
  <c r="J14" i="53"/>
  <c r="C7" i="55" s="1"/>
  <c r="C18" i="55" s="1"/>
  <c r="J52" i="58"/>
  <c r="J54" i="58" s="1"/>
  <c r="I7" i="55"/>
  <c r="I18" i="55" s="1"/>
  <c r="J14" i="59"/>
  <c r="D7" i="55" s="1"/>
  <c r="J15" i="58"/>
  <c r="J18" i="55"/>
  <c r="J52" i="53"/>
  <c r="J54" i="53" s="1"/>
  <c r="C13" i="38"/>
  <c r="C18" i="38" s="1"/>
  <c r="D20" i="38" s="1"/>
  <c r="J54" i="34"/>
  <c r="J56" i="34" s="1"/>
  <c r="J15" i="34"/>
  <c r="J52" i="49"/>
  <c r="J54" i="49" s="1"/>
  <c r="J52" i="51"/>
  <c r="J54" i="51" s="1"/>
  <c r="J15" i="51"/>
  <c r="J14" i="31"/>
  <c r="L17" i="31"/>
  <c r="J15" i="53" l="1"/>
  <c r="J15" i="59"/>
  <c r="J52" i="59"/>
  <c r="J54" i="59" s="1"/>
  <c r="J20" i="55"/>
  <c r="D18" i="55"/>
  <c r="D20" i="55" s="1"/>
  <c r="J54" i="31"/>
  <c r="J56" i="31" s="1"/>
  <c r="J15"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Matthias Carl</author>
  </authors>
  <commentList>
    <comment ref="B8" authorId="0" shapeId="0" xr:uid="{10D5F5BE-F959-4DDC-A85B-12AF5BFD41F6}">
      <text>
        <r>
          <rPr>
            <b/>
            <sz val="8"/>
            <color indexed="81"/>
            <rFont val="Tahoma"/>
            <family val="2"/>
          </rPr>
          <t xml:space="preserve">Steuerbefreiung (§ 9 StromStG): 
</t>
        </r>
        <r>
          <rPr>
            <sz val="8"/>
            <color indexed="81"/>
            <rFont val="Tahoma"/>
            <family val="2"/>
          </rPr>
          <t xml:space="preserve">(1) Von der Steuer befreit ist Strom
1. Strom, der in Anlagen mit einer elektrischen Nennleistung von mehr als zwei
    Megawatt aus erneuerbaren Energieträgern erzeugt und vom Betreiber der 
    Anlage am Ort der Erzeugung zum Selbstverbrauch entnommen wird; (Achtung siehe (1a))
2. Strom, der zur Stromerzeugung entnommen wird;
3. Strom, der in Anlagen mit einer elektrischen Nennleistung von bis zu zwei Megawatt aus       
    erneuerbaren Energieträgern oder in hocheffizienten KWK-Anlagen mit einer
    elektrischen Nennleistung von bis zu zwei Megawatt erzeugt wird und der
    a) vom Betreiber der Anlage als Eigenerzeuger im räumlichen Zusammenhang zu der Anlage zum 
        Selbstverbrauch entnommen wird oder
    b) von demjenigen, der die Anlage betreibt oder betreiben lässt, an Letztverbraucher geleistet 
        wird, die den Strom im räumlichen Zusammenhang zu der Anlage entnehmen;
4. Strom, der in Anlagen erzeugt wird, soweit diese der vorübergehenden Stromversorgung im 
    Falle des Ausfalls oder der Störung der sonst üblichen Stromversorgung dienen   
    (Notstromanlagen);
5. Strom, der auf Wasserfahrzeugen oder in Luftfahrzeugen erzeugt und eben dort verbraucht 
    wird, sowie Strom, der in Schienenfahrzeugen im Schienenbahnverkehr erzeugt und zu 
    begünstigten Zwecken nach Absatz 2 entnommen wird.
6. Strom, der in Anlagen mit einer elektrischen Nennleistung von bis zu zwei
    Megawatt erzeugt und am Ort der Erzeugung verwendet wird, sofern die Anlagen 
    weder mittel- noch unmittelbar an das Netz der allgemeinen Versorgung mit 
    Strom angeschlossen sind und zur Stromerzeugung nachweislich versteuerte 
    Energieerzeugnisse eingesetzt werden.
(1a) Strom ist </t>
        </r>
        <r>
          <rPr>
            <b/>
            <sz val="8"/>
            <color indexed="81"/>
            <rFont val="Tahoma"/>
            <family val="2"/>
          </rPr>
          <t>nicht</t>
        </r>
        <r>
          <rPr>
            <sz val="8"/>
            <color indexed="81"/>
            <rFont val="Tahoma"/>
            <family val="2"/>
          </rPr>
          <t xml:space="preserve"> nach Absatz 1 Nummer 1 von der Steuer befreit, wenn er in ein Netz der allgemeinen Versorgung mit Strom eingespeist wird. Ein Einspeisen liegt auch dann vor, wenn Strom lediglich kaufmännisch-bilanziell weitergegeben und infolge dessen als eingespeist behandelt wird.</t>
        </r>
      </text>
    </comment>
    <comment ref="B9" authorId="0" shapeId="0" xr:uid="{98796486-3AFA-4179-B60F-DF494079FA26}">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daraus,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3.für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4.für chemische Reduktionsverfahren
entnommen hat.
(2) Erlass-, erstattungs- oder vergütungsberechtigt ist das Unternehmen des Produzierenden Gewerbes, das den Strom entnommen hat.</t>
        </r>
      </text>
    </comment>
    <comment ref="G9" authorId="1" shapeId="0" xr:uid="{84857513-F4E8-4F64-B6BB-30CB6B8FF38E}">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6C572341-9179-4451-9FAC-249CB2C405CA}">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Die Steuerentlastung wird nicht für Strom gewährt, der für Elektromobilität verwendet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G10" authorId="0" shapeId="0" xr:uid="{C02C0ECC-7F8E-4D95-93A6-4940A4D250A0}">
      <text>
        <r>
          <rPr>
            <b/>
            <sz val="8"/>
            <color indexed="81"/>
            <rFont val="Tahoma"/>
            <family val="2"/>
          </rPr>
          <t xml:space="preserve">§ 10 StromStG
</t>
        </r>
        <r>
          <rPr>
            <sz val="8"/>
            <color indexed="81"/>
            <rFont val="Tahoma"/>
            <family val="2"/>
          </rPr>
          <t>(1) Die Steuer für nachweislich versteuerten Strom, den ein Unternehmen des Produzierenden Gewerbes für betriebliche Zwecke, ausgenommen solche nach § 9 Absatz 2 oder Absatz 3, entnommen hat, wird auf Antrag nach Maßgabe der nachfolgenden Absätze erlassen, erstattet oder vergütet, soweit die Steuer im Kalenderjahr den Betrag von 1.000 Euro übersteigt. Eine nach § 9b mögliche Steuerentlastung wird dabei abgezogen. Die Steuer 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Erlass-, erstattungs- oder vergütungsberechtigt ist das Unternehmen des Produzierenden Gewerbes, das den Strom entnommen hat. Die Steuerentlastung wird nicht für Strom gewährt, der für Elektromobilität verwendet wird.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(3)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können anstelle der in Satz 1 Nummer 1 genannten Energie- und Umweltmanagementsysteme alternative Systeme zur Verbesserung der Energieeffizienz betreiben, die den Anforderungen der DIN EN 16247-1, Ausgabe Oktober 2012, entsprechen; kleine und mittlere Unternehmen sind solche im Sinn der Empfehlung 2003/361/EG der Kommission vom 6. Mai 2003 betreffend die Definition der Kleinstunternehmen sowie der kleinen und mittleren Unternehmen (ABl. L 124 vom 20.5.2003, S. 36) in der jeweils geltenden Fassung.
(4) Abweichend von Absatz 3 wird die Steuer erlassen, erstattet oder vergütet
(...)
3. für das Antragsjahr 2023, wenn das Unternehmen nachweist, dass es im Antragsjahr die Voraussetzungen nach Absatz 3 Satz 1 Nummer 1 erfüllt und mit dem Antrag die Bereitschaft erklärt, alle in dem jeweiligen System des Absatzes 3 Satz 1 Nummer 1 als wirtschaftlich vorteilhaft identifizierten Endenergieeinsparmaßnahmen umzusetzen.
(5) Für Unternehmen, die nach dem 31. Dezember 2013 neu gegründet werden, gilt Absatz 4 mit der Maßgabe, dass 
(...)
2. ab dem Antragsjahr 2015 die Voraussetzungen des Absatzes 3 Satz 1 Nummer 2 erfüllt sind; (...) Satz 1 Nummer 2 gilt nicht für das Jahr 2023.</t>
        </r>
      </text>
    </comment>
    <comment ref="H11" authorId="0" shapeId="0" xr:uid="{FEFEF8E2-853A-4DD8-A5E0-C49BCB2378E9}">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H12" authorId="0" shapeId="0" xr:uid="{1E599A4D-A9BC-4D44-A7BE-057DB415D8EF}">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4" authorId="1" shapeId="0" xr:uid="{FBF25AE6-4A92-40C3-AD80-4355D9B2D1A5}">
      <text>
        <r>
          <rPr>
            <sz val="8"/>
            <color indexed="81"/>
            <rFont val="Tahoma"/>
            <family val="2"/>
          </rPr>
          <t xml:space="preserve">Wenn Schweröl zum Steuersatz von 61,35 Euro versteuert worden ist und zum Verheizen verwendet wird, bitte hier eintragen. 
</t>
        </r>
      </text>
    </comment>
    <comment ref="B15" authorId="0" shapeId="0" xr:uid="{B7CA1D08-6103-4ED8-980E-26AA6D1C9138}">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16" authorId="0" shapeId="0" xr:uid="{FBBD3002-A027-42CD-87E7-203BCAAEAD8F}">
      <text>
        <r>
          <rPr>
            <b/>
            <sz val="8"/>
            <color indexed="81"/>
            <rFont val="Arial"/>
            <family val="2"/>
          </rPr>
          <t>§ 53 Steuerentlastung für die Stromerzeugung</t>
        </r>
        <r>
          <rPr>
            <sz val="8"/>
            <color indexed="81"/>
            <rFont val="Arial"/>
            <family val="2"/>
          </rPr>
          <t xml:space="preserve">
(1)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r>
          <rPr>
            <b/>
            <sz val="8"/>
            <color indexed="81"/>
            <rFont val="Arial"/>
            <family val="2"/>
          </rPr>
          <t xml:space="preserve">
</t>
        </r>
      </text>
    </comment>
    <comment ref="G16" authorId="1" shapeId="0" xr:uid="{B707DD34-C4EE-4043-B7BE-5D8A3BEC0985}">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t>
        </r>
      </text>
    </comment>
    <comment ref="B17" authorId="0" shapeId="0" xr:uid="{5B501EFD-5DE3-43B8-906C-E31907CCF469}">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19" authorId="0" shapeId="0" xr:uid="{0C1AB0AE-61F0-4E69-A97D-E22F281C8038}">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0" authorId="0" shapeId="0" xr:uid="{AFF2C700-8B85-44F8-95EC-E86738A1279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2" authorId="0" shapeId="0" xr:uid="{B41EAD9A-6C21-4DF3-9CFB-367C142713D2}">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3" authorId="0" shapeId="0" xr:uid="{36E90761-18AC-409B-9AA6-ADCBFC5E30AE}">
      <text>
        <r>
          <rPr>
            <b/>
            <sz val="8"/>
            <color indexed="81"/>
            <rFont val="Tahoma"/>
            <family val="2"/>
          </rPr>
          <t xml:space="preserve">§ 53 Steuerentlastung für die Stromerzeugung
</t>
        </r>
        <r>
          <rPr>
            <sz val="8"/>
            <color indexed="81"/>
            <rFont val="Tahoma"/>
            <family val="2"/>
          </rPr>
          <t>(1)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text>
    </comment>
    <comment ref="G23" authorId="1" shapeId="0" xr:uid="{E131CA7A-CDEC-455A-BEE8-0EED73EFD40D}">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
</t>
        </r>
      </text>
    </comment>
    <comment ref="B24" authorId="0" shapeId="0" xr:uid="{6CB18AA3-58D1-4892-8784-B13C8950CF24}">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5" authorId="0" shapeId="0" xr:uid="{076EF779-A28A-41C7-8081-312E78483C36}">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7" authorId="0" shapeId="0" xr:uid="{CF49588F-9D71-4A1F-A410-BEBA77699DFB}">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8" authorId="0" shapeId="0" xr:uid="{6E7AE83B-F89F-42FD-84C5-21C8DCC98972}">
      <text>
        <r>
          <rPr>
            <b/>
            <sz val="8"/>
            <color indexed="81"/>
            <rFont val="Tahoma"/>
            <family val="2"/>
          </rPr>
          <t xml:space="preserve">§ 53 Steuerentlastung für die Stromerzeugung
</t>
        </r>
        <r>
          <rPr>
            <sz val="8"/>
            <color indexed="81"/>
            <rFont val="Tahoma"/>
            <family val="2"/>
          </rPr>
          <t>(1)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text>
    </comment>
    <comment ref="G28" authorId="1" shapeId="0" xr:uid="{2B759CD4-3B9A-42BE-9D6B-F93FF56833F9}">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t>
        </r>
      </text>
    </comment>
    <comment ref="B29" authorId="0" shapeId="0" xr:uid="{BE851A2D-C13E-4B07-BD99-96354A48DCAD}">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30" authorId="0" shapeId="0" xr:uid="{7DB6D3E4-25D7-408C-B854-98763176EEB7}">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35" authorId="1" shapeId="0" xr:uid="{5CFFF784-F396-440E-BB86-2F0626452E9E}">
      <text>
        <r>
          <rPr>
            <b/>
            <sz val="8"/>
            <color indexed="81"/>
            <rFont val="Tahoma"/>
            <family val="2"/>
          </rPr>
          <t xml:space="preserve">§ 49 Steuerentlastung für zum Verheizen oder in begünstigten Anlagen verwendete Energieerzeugnisse
</t>
        </r>
        <r>
          <rPr>
            <sz val="8"/>
            <color indexed="81"/>
            <rFont val="Tahoma"/>
            <family val="2"/>
          </rPr>
          <t>(...)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G35" authorId="2" shapeId="0" xr:uid="{221F2FE7-A5E4-4D0D-8900-2A6A68D0F694}">
      <text>
        <r>
          <rPr>
            <b/>
            <sz val="8"/>
            <color indexed="81"/>
            <rFont val="Tahoma"/>
            <family val="2"/>
          </rPr>
          <t xml:space="preserve">§ 55 Steuerentlastung für Unternehmen in Sonderfällen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
(4) Eine Steuerentlastung nach den Absätzen 1 und 2 wird gewährt, wenn
1.  das Unternehmen für das Antragsjahr nachweist, dass es
     a) ein Energiemanagementsystem betrieben hat, das den Anforderungen der DIN EN ISO 
         50001, Ausgabe Dezember 2011 oder Ausgabe Dezember 2018, entspricht, oder
     b) eine registrierte Organisation nach Artikel 13 der Verordnung (EG) Nr. 1221/2009 des 
         Europäischen Parlaments und des Rates vom 25. November 2009 über die freiwillige 
         Teilnahme von Organisationen an einem Gemeinschaftssystem für Umweltmanagement 
         und Umweltbetriebsprüfung und zur Aufhebung der Verordnung (EG) Nr. 761/2001,           
         (...), und
2. die Bundesregierung
    a) festgestellt hat, dass mindestens der nach der Anlage zu § 55 für das Antragsjahr 
        vorgesehene Zielwert für eine Reduzierung der Energieintensität erreicht wurde; (...)
    b) die Feststellung nach Buchstabe a im Bundesgesetzblatt bekannt gemacht hat.
Kleine und mittlere Unternehmen können anstelle der in Satz 1 Nummer 1 genannten Energie- und Umweltmanagementsysteme alternative Systeme zur Verbesserung der Energieeffizienz betreiben, die den Anforderungen der DIN EN 16247-1, Ausgabe Oktober 2012, entsprechen; (...)
(5) Abweichend von Absatz 4 wird die Steuerentlastung gewährt
(...)
3. für das Antragsjahr 2023, wenn das Unternehmen nachweist, dass es im Antragsjahr die          
    Voraussetzungen nach Absatz 4 Satz 1 Nummer 1 erfüllt und mit dem Antrag die 
    Bereitschaft erklärt, alle in dem jeweiligen System des Absatzes 4 Satz 1 Nummer 1 als 
    wirtschaftlich vorteilhaft identifizierten Endenergieeinsparmaßnahmen umzusetzen.
Für kleine und mittlere Unternehmen gilt Absatz 4 Satz 2 entsprechend.
(6) Für Unternehmen, die nach dem 31. Dezember 2013 neu gegründet werden, gilt Absatz 5 mit der Maßgabe, dass
(...)
2. ab dem Antragsjahr 2015 die Voraussetzungen des Absatzes 4 Satz 1 Nummer 2 erfüllt 
    sind; (...). Satz 1 Nummer 2 gilt nicht für das Antragsjahr 2023.
(...)</t>
        </r>
      </text>
    </comment>
    <comment ref="B38" authorId="0" shapeId="0" xr:uid="{5E4773BC-E381-483B-AA9A-375A939CA6A5}">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B39" authorId="0" shapeId="0" xr:uid="{01C75708-092B-4CBE-B570-503751821BBD}">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B40" authorId="0" shapeId="0" xr:uid="{B11BBBA8-A016-4167-B686-089851EF52FC}">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s>
  <commentList>
    <comment ref="B8" authorId="0" shapeId="0" xr:uid="{473ADAAA-299B-4A25-8397-31A40115ED43}">
      <text>
        <r>
          <rPr>
            <b/>
            <sz val="8"/>
            <color indexed="81"/>
            <rFont val="Tahoma"/>
            <family val="2"/>
          </rPr>
          <t xml:space="preserve">Steuerbefreiung (§ 9 StromStG): 
</t>
        </r>
        <r>
          <rPr>
            <sz val="8"/>
            <color indexed="81"/>
            <rFont val="Tahoma"/>
            <family val="2"/>
          </rPr>
          <t xml:space="preserve">(1) Von der Steuer befreit ist Strom
1. Strom, der in Anlagen mit einer elektrischen Nennleistung von mehr als zwei
    Megawatt aus erneuerbaren Energieträgern erzeugt und vom Betreiber der 
    Anlage am Ort der Erzeugung zum Selbstverbrauch entnommen wird; (Achtung siehe (1a))
2. Strom, der zur Stromerzeugung entnommen wird;
3. Strom, der in Anlagen mit einer elektrischen Nennleistung von bis zu zwei Megawatt aus       
    erneuerbaren Energieträgern oder in hocheffizienten KWK-Anlagen mit einer
    elektrischen Nennleistung von bis zu zwei Megawatt erzeugt wird und der
    a) vom Betreiber der Anlage als Eigenerzeuger im räumlichen Zusammenhang zu der Anlage zum 
        Selbstverbrauch entnommen wird oder
    b) von demjenigen, der die Anlage betreibt oder betreiben lässt, an Letztverbraucher geleistet 
        wird, die den Strom im räumlichen Zusammenhang zu der Anlage entnehmen;
4. Strom, der in Anlagen erzeugt wird, soweit diese der vorübergehenden Stromversorgung im 
    Falle des Ausfalls oder der Störung der sonst üblichen Stromversorgung dienen   
    (Notstromanlagen);
5. Strom, der auf Wasserfahrzeugen oder in Luftfahrzeugen erzeugt und eben dort verbraucht 
    wird, sowie Strom, der in Schienenfahrzeugen im Schienenbahnverkehr erzeugt und zu 
    begünstigten Zwecken nach Absatz 2 entnommen wird.
6. Strom, der in Anlagen mit einer elektrischen Nennleistung von bis zu zwei
    Megawatt erzeugt und am Ort der Erzeugung verwendet wird, sofern die Anlagen 
    weder mittel- noch unmittelbar an das Netz der allgemeinen Versorgung mit 
    Strom angeschlossen sind und zur Stromerzeugung nachweislich versteuerte 
    Energieerzeugnisse eingesetzt werden.
(1a) Strom ist </t>
        </r>
        <r>
          <rPr>
            <b/>
            <sz val="8"/>
            <color indexed="81"/>
            <rFont val="Tahoma"/>
            <family val="2"/>
          </rPr>
          <t>nicht</t>
        </r>
        <r>
          <rPr>
            <sz val="8"/>
            <color indexed="81"/>
            <rFont val="Tahoma"/>
            <family val="2"/>
          </rPr>
          <t xml:space="preserve"> nach Absatz 1 Nummer 1 von der Steuer befreit, wenn er in ein Netz der allgemeinen Versorgung mit Strom eingespeist wird. Ein Einspeisen liegt auch dann vor, wenn Strom lediglich kaufmännisch-bilanziell weitergegeben und infolge dessen als eingespeist behandelt wird.</t>
        </r>
      </text>
    </comment>
    <comment ref="B9" authorId="0" shapeId="0" xr:uid="{6E691E7E-6294-4B1C-8001-F3B878391CE6}">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daraus,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3.für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4.für chemische Reduktionsverfahren
entnommen hat.
(2) Erlass-, erstattungs- oder vergütungsberechtigt ist das Unternehmen des Produzierenden Gewerbes, das den Strom entnommen hat.</t>
        </r>
      </text>
    </comment>
    <comment ref="G9" authorId="1" shapeId="0" xr:uid="{68164BBA-B6E8-4CE9-8353-724C5E50AAC6}">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D08DE1F8-5982-44B7-8748-BC2E3541B34A}">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Die Steuerentlastung wird nicht für Strom gewährt, der für Elektromobilität verwendet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H11" authorId="0" shapeId="0" xr:uid="{0504FD1C-2D84-4496-A8EF-C2BE7C3A1A3C}">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H12" authorId="0" shapeId="0" xr:uid="{13A41658-B330-4DE3-AC42-645DA626F5EE}">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4" authorId="1" shapeId="0" xr:uid="{637B8258-2A4F-4616-B4CA-0A52EAB04C34}">
      <text>
        <r>
          <rPr>
            <sz val="8"/>
            <color indexed="81"/>
            <rFont val="Tahoma"/>
            <family val="2"/>
          </rPr>
          <t xml:space="preserve">Wenn Schweröl zum Steuersatz von 61,35 Euro versteuert worden ist und zum Verheizen verwendet wird, bitte hier eintragen. 
</t>
        </r>
      </text>
    </comment>
    <comment ref="B15" authorId="0" shapeId="0" xr:uid="{E4A27CD9-299B-4005-B9D6-2CD39DD1E025}">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16" authorId="0" shapeId="0" xr:uid="{4D5F502A-01D2-4624-923C-32438089B83F}">
      <text>
        <r>
          <rPr>
            <b/>
            <sz val="8"/>
            <color indexed="81"/>
            <rFont val="Arial"/>
            <family val="2"/>
          </rPr>
          <t>§ 53 Steuerentlastung für die Stromerzeugung</t>
        </r>
        <r>
          <rPr>
            <sz val="8"/>
            <color indexed="81"/>
            <rFont val="Arial"/>
            <family val="2"/>
          </rPr>
          <t xml:space="preserve">
(1)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r>
          <rPr>
            <b/>
            <sz val="8"/>
            <color indexed="81"/>
            <rFont val="Arial"/>
            <family val="2"/>
          </rPr>
          <t xml:space="preserve">
</t>
        </r>
      </text>
    </comment>
    <comment ref="G16" authorId="1" shapeId="0" xr:uid="{35BDC8E4-2DAB-4892-A4EF-908C4BC49E7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t>
        </r>
      </text>
    </comment>
    <comment ref="B17" authorId="0" shapeId="0" xr:uid="{062535FF-2D3E-4FAC-BB32-A52FE335F418}">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19" authorId="0" shapeId="0" xr:uid="{8942CD6D-40BF-495E-962F-3FC95610F197}">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0" authorId="0" shapeId="0" xr:uid="{3ADC625E-B8EA-46CF-918B-FFC34A19728B}">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2" authorId="0" shapeId="0" xr:uid="{59CF4310-B876-4755-B6B2-C7D4BDB3AB13}">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3" authorId="0" shapeId="0" xr:uid="{7DB11160-A95C-4271-87FD-9228DB3BD017}">
      <text>
        <r>
          <rPr>
            <b/>
            <sz val="8"/>
            <color indexed="81"/>
            <rFont val="Tahoma"/>
            <family val="2"/>
          </rPr>
          <t xml:space="preserve">§ 53 Steuerentlastung für die Stromerzeugung
</t>
        </r>
        <r>
          <rPr>
            <sz val="8"/>
            <color indexed="81"/>
            <rFont val="Tahoma"/>
            <family val="2"/>
          </rPr>
          <t>(1)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text>
    </comment>
    <comment ref="G23" authorId="1" shapeId="0" xr:uid="{B97FE412-9318-42DD-B363-ADB9CF32326A}">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
</t>
        </r>
      </text>
    </comment>
    <comment ref="B24" authorId="0" shapeId="0" xr:uid="{84747DF8-C849-4FF4-9579-1C86B74C922E}">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5" authorId="0" shapeId="0" xr:uid="{D4E503BE-89C0-4357-BA6C-1E3DA281028C}">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7" authorId="0" shapeId="0" xr:uid="{76856204-3EA7-44B0-B0B7-DC36479A8130}">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8" authorId="0" shapeId="0" xr:uid="{CAE507D7-9AF4-4742-AC67-FECCB112B7D9}">
      <text>
        <r>
          <rPr>
            <b/>
            <sz val="8"/>
            <color indexed="81"/>
            <rFont val="Tahoma"/>
            <family val="2"/>
          </rPr>
          <t xml:space="preserve">§ 53 Steuerentlastung für die Stromerzeugung
</t>
        </r>
        <r>
          <rPr>
            <sz val="8"/>
            <color indexed="81"/>
            <rFont val="Tahoma"/>
            <family val="2"/>
          </rPr>
          <t>(1)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text>
    </comment>
    <comment ref="G28" authorId="1" shapeId="0" xr:uid="{8EE66CF2-BEFA-4AD7-A241-8257205EEAB6}">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t>
        </r>
      </text>
    </comment>
    <comment ref="B29" authorId="0" shapeId="0" xr:uid="{2E482960-56F9-40E8-9392-094E0F02416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30" authorId="0" shapeId="0" xr:uid="{A331B029-CA8E-49D3-AAD0-1BAC055BCAC2}">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35" authorId="1" shapeId="0" xr:uid="{DB778B55-7D49-4318-B2BB-A84842725305}">
      <text>
        <r>
          <rPr>
            <b/>
            <sz val="8"/>
            <color indexed="81"/>
            <rFont val="Tahoma"/>
            <family val="2"/>
          </rPr>
          <t xml:space="preserve">§ 49 Steuerentlastung für zum Verheizen oder in begünstigten Anlagen verwendete Energieerzeugnisse
</t>
        </r>
        <r>
          <rPr>
            <sz val="8"/>
            <color indexed="81"/>
            <rFont val="Tahoma"/>
            <family val="2"/>
          </rPr>
          <t>(...)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B38" authorId="0" shapeId="0" xr:uid="{22EE6167-63DD-4C7C-A1BB-30C065039E84}">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B39" authorId="0" shapeId="0" xr:uid="{73EEF038-633C-407D-BB90-C543B1E5B8A4}">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B40" authorId="0" shapeId="0" xr:uid="{03DC0926-F601-40D0-9BBD-8AC47548F1F9}">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s>
  <commentList>
    <comment ref="B8" authorId="0" shapeId="0" xr:uid="{63F6F989-5C40-4328-92CD-E2C1668EB4C8}">
      <text>
        <r>
          <rPr>
            <b/>
            <sz val="8"/>
            <color indexed="81"/>
            <rFont val="Tahoma"/>
            <family val="2"/>
          </rPr>
          <t xml:space="preserve">Steuerbefreiung (§ 9 StromStG): 
</t>
        </r>
        <r>
          <rPr>
            <sz val="8"/>
            <color indexed="81"/>
            <rFont val="Tahoma"/>
            <family val="2"/>
          </rPr>
          <t xml:space="preserve">(1) Von der Steuer befreit ist Strom
1. Strom, der in Anlagen mit einer elektrischen Nennleistung von mehr als zwei
    Megawatt aus erneuerbaren Energieträgern erzeugt und vom Betreiber der 
    Anlage am Ort der Erzeugung zum Selbstverbrauch entnommen wird; (Achtung siehe (1a))
2. Strom, der zur Stromerzeugung entnommen wird;
3. Strom, der in Anlagen mit einer elektrischen Nennleistung von bis zu zwei Megawatt aus       
    erneuerbaren Energieträgern oder in hocheffizienten KWK-Anlagen mit einer
    elektrischen Nennleistung von bis zu zwei Megawatt erzeugt wird und der
    a) vom Betreiber der Anlage als Eigenerzeuger im räumlichen Zusammenhang zu der Anlage zum 
        Selbstverbrauch entnommen wird oder
    b) von demjenigen, der die Anlage betreibt oder betreiben lässt, an Letztverbraucher geleistet 
        wird, die den Strom im räumlichen Zusammenhang zu der Anlage entnehmen;
4. Strom, der in Anlagen erzeugt wird, soweit diese der vorübergehenden Stromversorgung im 
    Falle des Ausfalls oder der Störung der sonst üblichen Stromversorgung dienen   
    (Notstromanlagen);
5. Strom, der auf Wasserfahrzeugen oder in Luftfahrzeugen erzeugt und eben dort verbraucht 
    wird, sowie Strom, der in Schienenfahrzeugen im Schienenbahnverkehr erzeugt und zu 
    begünstigten Zwecken nach Absatz 2 entnommen wird.
6. Strom, der in Anlagen mit einer elektrischen Nennleistung von bis zu zwei
    Megawatt erzeugt und am Ort der Erzeugung verwendet wird, sofern die Anlagen 
    weder mittel- noch unmittelbar an das Netz der allgemeinen Versorgung mit 
    Strom angeschlossen sind und zur Stromerzeugung nachweislich versteuerte 
    Energieerzeugnisse eingesetzt werden.
(1a) Strom ist </t>
        </r>
        <r>
          <rPr>
            <b/>
            <sz val="8"/>
            <color indexed="81"/>
            <rFont val="Tahoma"/>
            <family val="2"/>
          </rPr>
          <t>nicht</t>
        </r>
        <r>
          <rPr>
            <sz val="8"/>
            <color indexed="81"/>
            <rFont val="Tahoma"/>
            <family val="2"/>
          </rPr>
          <t xml:space="preserve"> nach Absatz 1 Nummer 1 von der Steuer befreit, wenn er in ein Netz der allgemeinen Versorgung mit Strom eingespeist wird. Ein Einspeisen liegt auch dann vor, wenn Strom lediglich kaufmännisch-bilanziell weitergegeben und infolge dessen als eingespeist behandelt wird.</t>
        </r>
      </text>
    </comment>
    <comment ref="B9" authorId="0" shapeId="0" xr:uid="{11DC7A46-67B2-433C-A1AC-06BBF4FBD0B9}">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daraus,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3.für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4.für chemische Reduktionsverfahren
entnommen hat.
(2) Erlass-, erstattungs- oder vergütungsberechtigt ist das Unternehmen des Produzierenden Gewerbes, das den Strom entnommen hat.</t>
        </r>
      </text>
    </comment>
    <comment ref="G9" authorId="1" shapeId="0" xr:uid="{34384EB6-719B-47D3-AE43-3DC3D8BE9A0F}">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4A8A6A1C-45B2-427D-A661-D02F21EE64FE}">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Die Steuerentlastung wird nicht für Strom gewährt, der für Elektromobilität verwendet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H11" authorId="0" shapeId="0" xr:uid="{0CCF8FC5-7326-4E80-AB84-DAAA86C9B69C}">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H12" authorId="0" shapeId="0" xr:uid="{F4284AC4-A633-44ED-90B6-9CD0EA864B21}">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4" authorId="1" shapeId="0" xr:uid="{300BCD8A-DA61-4AE1-9DA7-AE68CA308EEE}">
      <text>
        <r>
          <rPr>
            <sz val="8"/>
            <color indexed="81"/>
            <rFont val="Tahoma"/>
            <family val="2"/>
          </rPr>
          <t xml:space="preserve">Wenn Schweröl zum Steuersatz von 61,35 Euro versteuert worden ist und zum Verheizen verwendet wird, bitte hier eintragen. 
</t>
        </r>
      </text>
    </comment>
    <comment ref="B15" authorId="0" shapeId="0" xr:uid="{BA58D142-3260-4C09-B2AF-83011B81D64E}">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16" authorId="0" shapeId="0" xr:uid="{01E1719C-D1F2-4AE9-9712-940515D5D2A4}">
      <text>
        <r>
          <rPr>
            <b/>
            <sz val="8"/>
            <color indexed="81"/>
            <rFont val="Arial"/>
            <family val="2"/>
          </rPr>
          <t>§ 53 Steuerentlastung für die Stromerzeugung</t>
        </r>
        <r>
          <rPr>
            <sz val="8"/>
            <color indexed="81"/>
            <rFont val="Arial"/>
            <family val="2"/>
          </rPr>
          <t xml:space="preserve">
(1)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r>
          <rPr>
            <b/>
            <sz val="8"/>
            <color indexed="81"/>
            <rFont val="Arial"/>
            <family val="2"/>
          </rPr>
          <t xml:space="preserve">
</t>
        </r>
      </text>
    </comment>
    <comment ref="G16" authorId="1" shapeId="0" xr:uid="{545167AC-0373-4CDB-9D99-A9D56FFEEABD}">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t>
        </r>
      </text>
    </comment>
    <comment ref="B17" authorId="0" shapeId="0" xr:uid="{73741409-DE4D-4E13-87AA-94BA6B0EDDF6}">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19" authorId="0" shapeId="0" xr:uid="{5AAE1670-3C6B-4CEB-8A22-857035D921F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0" authorId="0" shapeId="0" xr:uid="{F42B1D29-D7E1-4630-8903-A987B52C34C1}">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2" authorId="0" shapeId="0" xr:uid="{231B89D5-2F10-4B29-89FD-615FBF4FA9F2}">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3" authorId="0" shapeId="0" xr:uid="{7BCDFE7E-D0F5-4BEB-BD70-977EDF62866A}">
      <text>
        <r>
          <rPr>
            <b/>
            <sz val="8"/>
            <color indexed="81"/>
            <rFont val="Tahoma"/>
            <family val="2"/>
          </rPr>
          <t xml:space="preserve">§ 53 Steuerentlastung für die Stromerzeugung
</t>
        </r>
        <r>
          <rPr>
            <sz val="8"/>
            <color indexed="81"/>
            <rFont val="Tahoma"/>
            <family val="2"/>
          </rPr>
          <t>(1)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text>
    </comment>
    <comment ref="G23" authorId="1" shapeId="0" xr:uid="{297CBDAF-4709-41A3-85C9-BFB0C3E289A8}">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
</t>
        </r>
      </text>
    </comment>
    <comment ref="B24" authorId="0" shapeId="0" xr:uid="{2F3A4CC9-F4BE-4E7D-A841-85B35194802B}">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5" authorId="0" shapeId="0" xr:uid="{B36CD8C6-6F76-41C1-A91E-52F55C2C5FC3}">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7" authorId="0" shapeId="0" xr:uid="{AB5240A5-E90F-471F-9132-D2352718D15C}">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8" authorId="0" shapeId="0" xr:uid="{031511BB-A8D1-477E-AAD3-81BF615999C9}">
      <text>
        <r>
          <rPr>
            <b/>
            <sz val="8"/>
            <color indexed="81"/>
            <rFont val="Tahoma"/>
            <family val="2"/>
          </rPr>
          <t xml:space="preserve">§ 53 Steuerentlastung für die Stromerzeugung
</t>
        </r>
        <r>
          <rPr>
            <sz val="8"/>
            <color indexed="81"/>
            <rFont val="Tahoma"/>
            <family val="2"/>
          </rPr>
          <t>(1)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text>
    </comment>
    <comment ref="G28" authorId="1" shapeId="0" xr:uid="{EBC3157E-80D6-4E36-ACCD-AA4349881A21}">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t>
        </r>
      </text>
    </comment>
    <comment ref="B29" authorId="0" shapeId="0" xr:uid="{158757C8-C946-4C6C-8010-22F819C5321A}">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30" authorId="0" shapeId="0" xr:uid="{9066C0DF-5A07-4D00-8982-13A2C6B96CE2}">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G33" authorId="0" shapeId="0" xr:uid="{1E39FA05-9050-4EE6-B1C1-E4462A18F9C9}">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t>
        </r>
      </text>
    </comment>
    <comment ref="B35" authorId="1" shapeId="0" xr:uid="{557FBC4D-7C80-409F-8EEE-C4B3F6828D91}">
      <text>
        <r>
          <rPr>
            <b/>
            <sz val="8"/>
            <color indexed="81"/>
            <rFont val="Tahoma"/>
            <family val="2"/>
          </rPr>
          <t xml:space="preserve">§ 49 Steuerentlastung für zum Verheizen oder in begünstigten Anlagen verwendete Energieerzeugnisse
</t>
        </r>
        <r>
          <rPr>
            <sz val="8"/>
            <color indexed="81"/>
            <rFont val="Tahoma"/>
            <family val="2"/>
          </rPr>
          <t>(...)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B38" authorId="0" shapeId="0" xr:uid="{3B110BD7-01B4-4475-8013-A677B73ECAA5}">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B39" authorId="0" shapeId="0" xr:uid="{6713F9E1-E6A7-4A2C-B9A2-45890B076885}">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B40" authorId="0" shapeId="0" xr:uid="{FC03090C-91C3-49BF-852A-8CBC808E1F2A}">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Matthias Carl</author>
  </authors>
  <commentList>
    <comment ref="B8" authorId="0" shapeId="0" xr:uid="{F34182C7-1DF5-4CFE-B673-45361A2FB4E7}">
      <text>
        <r>
          <rPr>
            <b/>
            <sz val="8"/>
            <color indexed="81"/>
            <rFont val="Tahoma"/>
            <family val="2"/>
          </rPr>
          <t xml:space="preserve">Steuerbefreiung (§ 9 StromStG): 
</t>
        </r>
        <r>
          <rPr>
            <sz val="8"/>
            <color indexed="81"/>
            <rFont val="Tahoma"/>
            <family val="2"/>
          </rPr>
          <t xml:space="preserve">(1) Von der Steuer befreit ist Strom
1. Strom, der in Anlagen mit einer elektrischen Nennleistung von mehr als zwei
    Megawatt aus erneuerbaren Energieträgern erzeugt und vom Betreiber der 
    Anlage am Ort der Erzeugung zum Selbstverbrauch entnommen wird; (Achtung siehe (1a))
2. Strom, der zur Stromerzeugung entnommen wird;
3. Strom, der in Anlagen mit einer elektrischen Nennleistung von bis zu zwei Megawatt aus       
    erneuerbaren Energieträgern oder in hocheffizienten KWK-Anlagen mit einer
    elektrischen Nennleistung von bis zu zwei Megawatt erzeugt wird und der
    a) vom Betreiber der Anlage als Eigenerzeuger im räumlichen Zusammenhang zu der Anlage zum 
        Selbstverbrauch entnommen wird oder
    b) von demjenigen, der die Anlage betreibt oder betreiben lässt, an Letztverbraucher geleistet 
        wird, die den Strom im räumlichen Zusammenhang zu der Anlage entnehmen;
4. Strom, der in Anlagen erzeugt wird, soweit diese der vorübergehenden Stromversorgung im 
    Falle des Ausfalls oder der Störung der sonst üblichen Stromversorgung dienen   
    (Notstromanlagen);
5. Strom, der auf Wasserfahrzeugen oder in Luftfahrzeugen erzeugt und eben dort verbraucht 
    wird, sowie Strom, der in Schienenfahrzeugen im Schienenbahnverkehr erzeugt und zu 
    begünstigten Zwecken nach Absatz 2 entnommen wird.
6. Strom, der in Anlagen mit einer elektrischen Nennleistung von bis zu zwei
    Megawatt erzeugt und am Ort der Erzeugung verwendet wird, sofern die Anlagen 
    weder mittel- noch unmittelbar an das Netz der allgemeinen Versorgung mit 
    Strom angeschlossen sind und zur Stromerzeugung nachweislich versteuerte 
    Energieerzeugnisse eingesetzt werden.
(1a) Strom ist </t>
        </r>
        <r>
          <rPr>
            <b/>
            <sz val="8"/>
            <color indexed="81"/>
            <rFont val="Tahoma"/>
            <family val="2"/>
          </rPr>
          <t>nicht</t>
        </r>
        <r>
          <rPr>
            <sz val="8"/>
            <color indexed="81"/>
            <rFont val="Tahoma"/>
            <family val="2"/>
          </rPr>
          <t xml:space="preserve"> nach Absatz 1 Nummer 1 von der Steuer befreit, wenn er in ein Netz der allgemeinen Versorgung mit Strom eingespeist wird. Ein Einspeisen liegt auch dann vor, wenn Strom lediglich kaufmännisch-bilanziell weitergegeben und infolge dessen als eingespeist behandelt wird.</t>
        </r>
      </text>
    </comment>
    <comment ref="B9" authorId="0" shapeId="0" xr:uid="{334A1EC2-8F0C-48BA-B371-FB62E2477B50}">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daraus,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3.für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4.für chemische Reduktionsverfahren
entnommen hat.
(2) Erlass-, erstattungs- oder vergütungsberechtigt ist das Unternehmen des Produzierenden Gewerbes, das den Strom entnommen hat.</t>
        </r>
      </text>
    </comment>
    <comment ref="H9" authorId="1" shapeId="0" xr:uid="{30BFA367-6433-4676-9BBB-358185429890}">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35CF931E-1C04-4679-A5A6-E854BA4E3699}">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Die Steuerentlastung wird nicht für Strom gewährt, der für Elektromobilität verwendet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23E049EE-F49C-429D-9A11-6B8B6E719779}">
      <text>
        <r>
          <rPr>
            <b/>
            <sz val="8"/>
            <color indexed="81"/>
            <rFont val="Tahoma"/>
            <family val="2"/>
          </rPr>
          <t>Bitte hier den aktuellen Arbeitgeberanteil an der allgemeinen Rentenversicherung (halber Beitrag) eintragen.</t>
        </r>
        <r>
          <rPr>
            <sz val="8"/>
            <color indexed="81"/>
            <rFont val="Tahoma"/>
            <family val="2"/>
          </rPr>
          <t xml:space="preserve">
Der allgemeine Rentenversicherungsbeitrag beträgt für das Jahr 2022 18,6 % (Arbeitgeberanteil: 9,3 %). (Der anrechenbare Rentenbeitrag darf nicht höher als 19,5 % sein, anrechenbarer AGA: 9,75 %). Die Absenkung des Arbeitgeberanteils an den allgemeinen Rentenversicherungsbeiträgen bezieht sich auf die Arbeitgeberbeiträge zur allgemeinen Rentenversicherung  im Jahr 1998 (20,3%) unter Anwendung der Beitragssätze des aktuellen Steuerjahres (§ 10 (2) StromStG). </t>
        </r>
        <r>
          <rPr>
            <b/>
            <sz val="8"/>
            <color indexed="81"/>
            <rFont val="Tahoma"/>
            <family val="2"/>
          </rPr>
          <t xml:space="preserve">
</t>
        </r>
        <r>
          <rPr>
            <sz val="8"/>
            <color indexed="81"/>
            <rFont val="Tahoma"/>
            <family val="2"/>
          </rPr>
          <t xml:space="preserve">
</t>
        </r>
      </text>
    </comment>
    <comment ref="B12" authorId="0" shapeId="0" xr:uid="{31921E60-3326-4912-BC56-AC69F12627CF}">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das Jahr 2022 18,6 %. Der anrechenbare Rentenbeitrag darf nicht höher als 19,5 % sein.
</t>
        </r>
      </text>
    </comment>
    <comment ref="H13" authorId="0" shapeId="0" xr:uid="{CD507B29-EED1-4371-AE41-6158846533DB}">
      <text>
        <r>
          <rPr>
            <b/>
            <sz val="8"/>
            <color indexed="81"/>
            <rFont val="Tahoma"/>
            <family val="2"/>
          </rPr>
          <t xml:space="preserve">§ 10 StromStG
</t>
        </r>
        <r>
          <rPr>
            <sz val="8"/>
            <color indexed="81"/>
            <rFont val="Tahoma"/>
            <family val="2"/>
          </rPr>
          <t>(...)
(2) Erlassen, erstattet oder vergütet werden für ein Kalenderjahr 90 Prozent der Steuer, jedoch höchstens 90 Prozent des Betrags, um den die Steuer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t>
        </r>
      </text>
    </comment>
    <comment ref="B14" authorId="0" shapeId="0" xr:uid="{1D5818F7-36AF-4F81-AC32-DA92075B91D6}">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volle </t>
        </r>
        <r>
          <rPr>
            <b/>
            <sz val="8"/>
            <color indexed="81"/>
            <rFont val="Tahoma"/>
            <family val="2"/>
          </rPr>
          <t>knappschaftliche</t>
        </r>
        <r>
          <rPr>
            <sz val="8"/>
            <color indexed="81"/>
            <rFont val="Tahoma"/>
            <family val="2"/>
          </rPr>
          <t xml:space="preserve"> Rentenversicherungsbeitrag beträgt für das Jahr 2022 24,7 %; der Arbeitgeberanteil beträgt 15,4 %. (Der anrechenbare Rentenbeitrag darf nicht höher als 25,9 % sein; -&gt; AGA nicht höher als 16,15 %). Die Absenkung des Arbeitgeberanteils an den knappschaftlichen Rentenversicherungsbeiträgen bezieht sich auf die Arbeitgeberbeiträge zur knappschaftlichen Rentenversicherung  im Jahr 1998 (26,9%) unter Anwendung der Beitragssätze des aktuellen Steuerjahres (§ 10 (2) StromStG). 
</t>
        </r>
      </text>
    </comment>
    <comment ref="H14" authorId="0" shapeId="0" xr:uid="{BFB399DF-C671-4F60-A378-6AC3DCE8052D}">
      <text>
        <r>
          <rPr>
            <b/>
            <sz val="8"/>
            <color indexed="81"/>
            <rFont val="Tahoma"/>
            <family val="2"/>
          </rPr>
          <t xml:space="preserve">§ 10 StromStG
</t>
        </r>
        <r>
          <rPr>
            <sz val="8"/>
            <color indexed="81"/>
            <rFont val="Tahoma"/>
            <family val="2"/>
          </rPr>
          <t>(1) Die Steuer für nachweislich versteuerten Strom, den ein Unternehmen des Produzierenden Gewerbes für betriebliche Zwecke, ausgenommen solche nach § 9 Absatz 2 oder Absatz 3, entnommen hat, wird auf Antrag nach Maßgabe der nachfolgenden Absätze erlassen, erstattet oder vergütet, soweit die Steuer im Kalenderjahr den Betrag von 1.000 Euro übersteigt. Eine nach § 9b mögliche Steuerentlastung wird dabei abgezogen. Die Steuer 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Erlass-, erstattungs- oder vergütungsberechtigt ist das Unternehmen des Produzierenden Gewerbes, das den Strom entnommen hat. Die Steuerentlastung wird nicht für Strom gewährt, der für Elektromobilität verwendet wird.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(3)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können anstelle der in Satz 1 Nummer 1 genannten Energie- und Umweltmanagementsysteme alternative Systeme zur Verbesserung der Energieeffizienz betreiben, die den Anforderungen der DIN EN 16247-1, Ausgabe Oktober 2012, entsprechen; kleine und mittlere Unternehmen sind solche im Sinn der Empfehlung 2003/361/EG der Kommission vom 6. Mai 2003 betreffend die Definition der Kleinstunternehmen sowie der kleinen und mittleren Unternehmen (ABl. L 124 vom 20.5.2003, S. 36) in der jeweils geltenden Fassung.
(4) Abweichend von Absatz 3 wird die Steuer erlassen, erstattet oder vergütet
(...)
3. für das Antragsjahr 2023, wenn das Unternehmen nachweist, dass es im Antragsjahr die Voraussetzungen nach Absatz 3 Satz 1 Nummer 1 erfüllt und mit dem Antrag die Bereitschaft erklärt, alle in dem jeweiligen System des Absatzes 3 Satz 1 Nummer 1 als wirtschaftlich vorteilhaft identifizierten Endenergieeinsparmaßnahmen umzusetzen.
(5) Für Unternehmen, die nach dem 31. Dezember 2013 neu gegründet werden, gilt Absatz 4 mit der Maßgabe, dass 
(...)
2. ab dem Antragsjahr 2015 die Voraussetzungen des Absatzes 3 Satz 1 Nummer 2 erfüllt sind; (...) Satz 1 Nummer 2 gilt nicht für das Jahr 2023.</t>
        </r>
      </text>
    </comment>
    <comment ref="B15" authorId="0" shapeId="0" xr:uid="{1E8F5E00-2127-44B9-9D0D-E58F39F1CB51}">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das Jahr 2022 24,7 %. Der anrechenbare Rentenbeitrag nicht höher als 25,9 % sein. Die Absenkung des Arbeitgeberanteils an den knappschaftlichen Rentenversicherungsbeiträgen bezieht sich auf die Arbeitgeberbeiträge zur knappschaftlichen Rentenversicherung  im Jahr 1998 (26,9%) unter Anwendung der Beitragssätze des aktuellen Steuerjahres (§ 10 (2) StromStG). 
</t>
        </r>
      </text>
    </comment>
    <comment ref="I17" authorId="0" shapeId="0" xr:uid="{0513FDCA-EC86-42CE-8DCF-B484B0B75B55}">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AAAB7498-D26A-4D0D-9812-188218B62277}">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C70EDB0E-4B6F-4317-B5DA-6CDEE9848F97}">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A53C97B6-A662-4F83-B367-AAD6ABAA7CD6}">
      <text>
        <r>
          <rPr>
            <sz val="8"/>
            <color indexed="81"/>
            <rFont val="Tahoma"/>
            <family val="2"/>
          </rPr>
          <t xml:space="preserve">Wenn Schweröl zum Steuersatz von 61,35 Euro versteuert worden ist und zum Verheizen verwendet wird, bitte hier eintragen. 
</t>
        </r>
      </text>
    </comment>
    <comment ref="B20" authorId="0" shapeId="0" xr:uid="{BA1EB789-71F6-4B31-93FA-D85094DD3A09}">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1" authorId="0" shapeId="0" xr:uid="{EB6F0E49-3476-4C61-A45D-96F29C371E51}">
      <text>
        <r>
          <rPr>
            <b/>
            <sz val="8"/>
            <color indexed="81"/>
            <rFont val="Arial"/>
            <family val="2"/>
          </rPr>
          <t>§ 53 Steuerentlastung für die Stromerzeugung</t>
        </r>
        <r>
          <rPr>
            <sz val="8"/>
            <color indexed="81"/>
            <rFont val="Arial"/>
            <family val="2"/>
          </rPr>
          <t xml:space="preserve">
(1)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r>
          <rPr>
            <b/>
            <sz val="8"/>
            <color indexed="81"/>
            <rFont val="Arial"/>
            <family val="2"/>
          </rPr>
          <t xml:space="preserve">
</t>
        </r>
      </text>
    </comment>
    <comment ref="B22" authorId="0" shapeId="0" xr:uid="{73280623-2C8C-485B-9BD7-8F56F7A166ED}">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H22" authorId="1" shapeId="0" xr:uid="{0DB68C02-AC4E-4E71-81EF-04B093A5F018}">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t>
        </r>
      </text>
    </comment>
    <comment ref="B23" authorId="0" shapeId="0" xr:uid="{4EBC10AA-300E-4841-827C-3A5F3E92CF68}">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5" authorId="0" shapeId="0" xr:uid="{262179D0-C9A9-4C12-ACE7-4CFB6E0C15A7}">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6" authorId="0" shapeId="0" xr:uid="{8103BF92-92DE-43A4-AAEF-0DB6EA212AB8}">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8" authorId="0" shapeId="0" xr:uid="{5D2F07E2-7383-4437-BD33-945F78D89147}">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9" authorId="0" shapeId="0" xr:uid="{E40EEEFE-39A6-49E0-AA27-DD4BA8AF0B02}">
      <text>
        <r>
          <rPr>
            <b/>
            <sz val="8"/>
            <color indexed="81"/>
            <rFont val="Tahoma"/>
            <family val="2"/>
          </rPr>
          <t xml:space="preserve">§ 53 Steuerentlastung für die Stromerzeugung
</t>
        </r>
        <r>
          <rPr>
            <sz val="8"/>
            <color indexed="81"/>
            <rFont val="Tahoma"/>
            <family val="2"/>
          </rPr>
          <t>(1)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text>
    </comment>
    <comment ref="B30" authorId="0" shapeId="0" xr:uid="{FFF2797C-E92A-4D11-A4C7-469FAC8FE963}">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H30" authorId="1" shapeId="0" xr:uid="{2FD3C3C1-117A-45ED-8DA7-FAC520CFFB19}">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
</t>
        </r>
      </text>
    </comment>
    <comment ref="B31" authorId="0" shapeId="0" xr:uid="{0D2B01E7-4B51-4E93-B9D2-6B2B08C5F3CC}">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32" authorId="0" shapeId="0" xr:uid="{166F7B25-8202-456D-B9FB-8388B8B59649}">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34" authorId="0" shapeId="0" xr:uid="{EEE9758D-8E52-4EA4-82EF-7DF43BAC09E3}">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35" authorId="0" shapeId="0" xr:uid="{5B6BE47C-E702-4C56-AEEB-13F26D827E80}">
      <text>
        <r>
          <rPr>
            <b/>
            <sz val="8"/>
            <color indexed="81"/>
            <rFont val="Tahoma"/>
            <family val="2"/>
          </rPr>
          <t xml:space="preserve">§ 53 Steuerentlastung für die Stromerzeugung
</t>
        </r>
        <r>
          <rPr>
            <sz val="8"/>
            <color indexed="81"/>
            <rFont val="Tahoma"/>
            <family val="2"/>
          </rPr>
          <t>(1)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text>
    </comment>
    <comment ref="B36" authorId="0" shapeId="0" xr:uid="{515934C5-47BC-4C17-9A1C-E11334FA25A4}">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H36" authorId="1" shapeId="0" xr:uid="{EFAE8B8A-D7C2-40A7-BECD-54CC0D38FF8C}">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t>
        </r>
      </text>
    </comment>
    <comment ref="B37" authorId="0" shapeId="0" xr:uid="{2D5F4C8B-C54A-466F-B124-4C068B2B011A}">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38" authorId="0" shapeId="0" xr:uid="{06396D40-5484-4D46-AF06-133C03527D4F}">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41" authorId="1" shapeId="0" xr:uid="{6B5036B3-4C12-4168-AECD-2AC306C14CA4}">
      <text>
        <r>
          <rPr>
            <b/>
            <sz val="8"/>
            <color indexed="81"/>
            <rFont val="Tahoma"/>
            <family val="2"/>
          </rPr>
          <t xml:space="preserve">§ 49 Steuerentlastung für zum Verheizen oder in begünstigten Anlagen verwendete Energieerzeugnisse
</t>
        </r>
        <r>
          <rPr>
            <sz val="8"/>
            <color indexed="81"/>
            <rFont val="Tahoma"/>
            <family val="2"/>
          </rPr>
          <t>(...)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B44" authorId="1" shapeId="0" xr:uid="{61871D1C-52FD-406E-AEEF-BEE059C3B807}">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5" authorId="0" shapeId="0" xr:uid="{0C825F22-2ABC-4C39-990E-66CA4B58AE5E}">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7" authorId="0" shapeId="0" xr:uid="{6B953ABD-200E-4568-BE7D-AD549FC8DA6A}">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H47" authorId="0" shapeId="0" xr:uid="{53122D62-37FE-4149-8C97-15FF6586DF55}">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t>
        </r>
      </text>
    </comment>
    <comment ref="B48" authorId="0" shapeId="0" xr:uid="{A62143CE-A2E3-4F10-9E40-93782A1075AB}">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H48" authorId="2" shapeId="0" xr:uid="{E8DA489A-D0E5-4B23-8FAE-BAC34C473C96}">
      <text>
        <r>
          <rPr>
            <b/>
            <sz val="8"/>
            <color indexed="81"/>
            <rFont val="Tahoma"/>
            <family val="2"/>
          </rPr>
          <t xml:space="preserve">§ 55 Steuerentlastung für Unternehmen in Sonderfällen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
(4) Eine Steuerentlastung nach den Absätzen 1 und 2 wird gewährt, wenn
1.  das Unternehmen für das Antragsjahr nachweist, dass es
     a) ein Energiemanagementsystem betrieben hat, das den Anforderungen der DIN EN ISO 
         50001, Ausgabe Dezember 2011 oder Ausgabe Dezember 2018, entspricht, oder
     b) eine registrierte Organisation nach Artikel 13 der Verordnung (EG) Nr. 1221/2009 des 
         Europäischen Parlaments und des Rates vom 25. November 2009 über die freiwillige 
         Teilnahme von Organisationen an einem Gemeinschaftssystem für Umweltmanagement 
         und Umweltbetriebsprüfung und zur Aufhebung der Verordnung (EG) Nr. 761/2001,           
         (...), und
2. die Bundesregierung
    a) festgestellt hat, dass mindestens der nach der Anlage zu § 55 für das Antragsjahr 
        vorgesehene Zielwert für eine Reduzierung der Energieintensität erreicht wurde; (...)
    b) die Feststellung nach Buchstabe a im Bundesgesetzblatt bekannt gemacht hat.
Kleine und mittlere Unternehmen können anstelle der in Satz 1 Nummer 1 genannten Energie- und Umweltmanagementsysteme alternative Systeme zur Verbesserung der Energieeffizienz betreiben, die den Anforderungen der DIN EN 16247-1, Ausgabe Oktober 2012, entsprechen; (...)
(5) Abweichend von Absatz 4 wird die Steuerentlastung gewährt
(...)
3. für das Antragsjahr 2023, wenn das Unternehmen nachweist, dass es im Antragsjahr die          
    Voraussetzungen nach Absatz 4 Satz 1 Nummer 1 erfüllt und mit dem Antrag die 
    Bereitschaft erklärt, alle in dem jeweiligen System des Absatzes 4 Satz 1 Nummer 1 als 
    wirtschaftlich vorteilhaft identifizierten Endenergieeinsparmaßnahmen umzusetzen.
Für kleine und mittlere Unternehmen gilt Absatz 4 Satz 2 entsprechend.
(6) Für Unternehmen, die nach dem 31. Dezember 2013 neu gegründet werden, gilt Absatz 5 mit der Maßgabe, dass
(...)
2. ab dem Antragsjahr 2015 die Voraussetzungen des Absatzes 4 Satz 1 Nummer 2 erfüllt 
    sind; (...). Satz 1 Nummer 2 gilt nicht für das Antragsjahr 2023.
(...)</t>
        </r>
      </text>
    </comment>
    <comment ref="I48" authorId="0" shapeId="0" xr:uid="{6B2088C6-04D7-4232-857D-B9CB899BFF7E}">
      <text>
        <r>
          <rPr>
            <b/>
            <sz val="8"/>
            <color indexed="81"/>
            <rFont val="Tahoma"/>
            <family val="2"/>
          </rPr>
          <t xml:space="preserve">Erlass, Erstattung oder Vergütung in Sonderfällen § 55 EnergieStG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(4)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(10) Entlastungsberechtigt ist das Unternehmen des Produzierenden Gewerbes, das die Energieerzeugnisse verwendet hat.</t>
        </r>
      </text>
    </comment>
    <comment ref="B49" authorId="0" shapeId="0" xr:uid="{45D2B630-B0B2-40B6-AE66-F7D7DE1D87EB}">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H53" authorId="2" shapeId="0" xr:uid="{EA5747D6-4DC2-4B52-A07A-36D59E61396D}">
      <text>
        <r>
          <rPr>
            <b/>
            <sz val="8"/>
            <color indexed="81"/>
            <rFont val="Tahoma"/>
            <family val="2"/>
          </rPr>
          <t xml:space="preserve">Hinweis:
</t>
        </r>
        <r>
          <rPr>
            <sz val="8"/>
            <color indexed="81"/>
            <rFont val="Tahoma"/>
            <family val="2"/>
          </rPr>
          <t xml:space="preserve">Die hier angewandten Steuersätze der Energiesteuer stellen die "Ökosteuersätze" dar und nicht die vollen Energiesteuersätze, die auch den früheren Mineralölsteueranteil enthalten.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Matthias Carl</author>
  </authors>
  <commentList>
    <comment ref="B8" authorId="0" shapeId="0" xr:uid="{CE6910FF-995F-4353-BD08-C2BA5CCE27B9}">
      <text>
        <r>
          <rPr>
            <b/>
            <sz val="8"/>
            <color indexed="81"/>
            <rFont val="Tahoma"/>
            <family val="2"/>
          </rPr>
          <t xml:space="preserve">Steuerbefreiung (§ 9 StromStG): </t>
        </r>
        <r>
          <rPr>
            <sz val="8"/>
            <color indexed="81"/>
            <rFont val="Tahoma"/>
            <family val="2"/>
          </rPr>
          <t xml:space="preserve">
(1) Von der Steuer befreit ist Strom
1. Strom, der in Anlagen mit einer elektrischen Nennleistung von mehr als zwei
    Megawatt aus erneuerbaren Energieträgern erzeugt und vom Betreiber der 
    Anlage am Ort der Erzeugung zum Selbstverbrauch entnommen wird; (Achtung siehe (1a))
2. Strom, der zur Stromerzeugung entnommen wird;
3. Strom, der in Anlagen mit einer elektrischen Nennleistung von bis zu zwei Megawatt aus       
    erneuerbaren Energieträgern oder in hocheffizienten KWK-Anlagen mit einer
    elektrischen Nennleistung von bis zu zwei Megawatt erzeugt wird und der
    a) vom Betreiber der Anlage als Eigenerzeuger im räumlichen Zusammenhang zu der Anlage zum 
        Selbstverbrauch entnommen wird oder
    b) von demjenigen, der die Anlage betreibt oder betreiben lässt, an Letztverbraucher geleistet 
        wird, die den Strom im räumlichen Zusammenhang zu der Anlage entnehmen;
4. Strom, der in Anlagen erzeugt wird, soweit diese der vorübergehenden Stromversorgung im 
    Falle des Ausfalls oder der Störung der sonst üblichen Stromversorgung dienen   
    (Notstromanlagen);
5. Strom, der auf Wasserfahrzeugen oder in Luftfahrzeugen erzeugt und eben dort verbraucht 
    wird, sowie Strom, der in Schienenfahrzeugen im Schienenbahnverkehr erzeugt und zu 
    begünstigten Zwecken nach Absatz 2 entnommen wird.
6. Strom, der in Anlagen mit einer elektrischen Nennleistung von bis zu zwei
    Megawatt erzeugt und am Ort der Erzeugung verwendet wird, sofern die Anlagen 
    weder mittel- noch unmittelbar an das Netz der allgemeinen Versorgung mit 
    Strom angeschlossen sind und zur Stromerzeugung nachweislich versteuerte 
    Energieerzeugnisse eingesetzt werden.
(1a) Strom ist </t>
        </r>
        <r>
          <rPr>
            <b/>
            <sz val="8"/>
            <color indexed="81"/>
            <rFont val="Tahoma"/>
            <family val="2"/>
          </rPr>
          <t>nicht</t>
        </r>
        <r>
          <rPr>
            <sz val="8"/>
            <color indexed="81"/>
            <rFont val="Tahoma"/>
            <family val="2"/>
          </rPr>
          <t xml:space="preserve"> nach Absatz 1 Nummer 1 von der Steuer befreit, wenn er in ein Netz der allgemeinen Versorgung mit Strom eingespeist wird. Ein Einspeisen liegt auch dann vor, wenn Strom lediglich kaufmännisch-bilanziell weitergegeben und infolge dessen als eingespeist behandelt wird.</t>
        </r>
      </text>
    </comment>
    <comment ref="B9" authorId="0" shapeId="0" xr:uid="{CCBEEC97-29F8-4822-AA73-A01AA9712438}">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daraus,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3.für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4.für chemische Reduktionsverfahren
entnommen hat.
(2) Erlass-, erstattungs- oder vergütungsberechtigt ist das Unternehmen des Produzierenden Gewerbes, das den Strom entnommen hat.</t>
        </r>
      </text>
    </comment>
    <comment ref="H9" authorId="1" shapeId="0" xr:uid="{75105C93-E0EB-4CA6-8881-4176E3FB09B5}">
      <text>
        <r>
          <rPr>
            <sz val="8"/>
            <color indexed="81"/>
            <rFont val="Tahoma"/>
            <family val="2"/>
          </rPr>
          <t>(2) Die Steuerentlastung beträgt 5,13 Euro für eine Megawattstunde.</t>
        </r>
      </text>
    </comment>
    <comment ref="B10" authorId="0" shapeId="0" xr:uid="{6FBF9D6F-C7B7-4D70-B835-9F7C45C7C4D3}">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Die Steuerentlastung wird nicht für Strom gewährt, der für Elektromobilität verwendet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CA395313-5CDB-47A3-9BFB-844C3C7C1555}">
      <text>
        <r>
          <rPr>
            <b/>
            <sz val="8"/>
            <color indexed="81"/>
            <rFont val="Tahoma"/>
            <family val="2"/>
          </rPr>
          <t>Bitte hier den aktuellen Arbeitgeberanteil an der allgemeinen Rentenversicherung (halber Beitrag) eintragen.</t>
        </r>
        <r>
          <rPr>
            <sz val="8"/>
            <color indexed="81"/>
            <rFont val="Tahoma"/>
            <family val="2"/>
          </rPr>
          <t xml:space="preserve">
Der allgemeine Rentenversicherungsbeitrag beträgt für das Jahr 2021 18,6 % (Arbeitgeberanteil: 9,3 %). (Der anrechenbare Rentenbeitrag darf nicht höher als 19,5 % sein, anrechenbarer AGA: 9,75 %). Die Absenkung des Arbeitgeberanteils an den allgemeinen Rentenversicherungsbeiträgen bezieht sich auf die Arbeitgeberbeiträge zur allgemeinen Rentenversicherung  im Jahr 1998 (20,3%) unter Anwendung der Beitragssätze des aktuellen Steuerjahres (§ 10 (2) StromStG). </t>
        </r>
        <r>
          <rPr>
            <b/>
            <sz val="8"/>
            <color indexed="81"/>
            <rFont val="Tahoma"/>
            <family val="2"/>
          </rPr>
          <t xml:space="preserve">
</t>
        </r>
        <r>
          <rPr>
            <sz val="8"/>
            <color indexed="81"/>
            <rFont val="Tahoma"/>
            <family val="2"/>
          </rPr>
          <t xml:space="preserve">
</t>
        </r>
      </text>
    </comment>
    <comment ref="B12" authorId="0" shapeId="0" xr:uid="{CFC11EA2-8E44-451B-AE3F-6F37ADAD4132}">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das Jahr 2021 18,6 %. Der anrechenbare Rentenbeitrag darf nicht höher als 19,5 % sein.
</t>
        </r>
      </text>
    </comment>
    <comment ref="H13" authorId="0" shapeId="0" xr:uid="{0060E68D-9AA2-477B-847B-F875675B2E4E}">
      <text>
        <r>
          <rPr>
            <b/>
            <sz val="8"/>
            <color indexed="81"/>
            <rFont val="Tahoma"/>
            <family val="2"/>
          </rPr>
          <t xml:space="preserve">§ 10 StromStG
</t>
        </r>
        <r>
          <rPr>
            <sz val="8"/>
            <color indexed="81"/>
            <rFont val="Tahoma"/>
            <family val="2"/>
          </rPr>
          <t>(...)
§ 10 StromStG
(...)
(2) Erlassen, erstattet oder vergütet werden für ein Kalenderjahr 90 Prozent der Steuer, jedoch höchstens 90 Prozent des Betrags, um den die Steuer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t>
        </r>
      </text>
    </comment>
    <comment ref="B14" authorId="0" shapeId="0" xr:uid="{24FAC729-18AD-4E14-8663-62E101F991B3}">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volle </t>
        </r>
        <r>
          <rPr>
            <b/>
            <sz val="8"/>
            <color indexed="81"/>
            <rFont val="Tahoma"/>
            <family val="2"/>
          </rPr>
          <t>knappschaftliche</t>
        </r>
        <r>
          <rPr>
            <sz val="8"/>
            <color indexed="81"/>
            <rFont val="Tahoma"/>
            <family val="2"/>
          </rPr>
          <t xml:space="preserve"> Rentenversicherungsbeitrag beträgt für das Jahr 2021 24,7 %; der Arbeitgeberanteil beträgt 15,4 %. (Der anrechenbare Rentenbeitrag darf nicht höher als 25,9 % sein; -&gt; AGA nicht höher als 16,15 %). Die Absenkung des Arbeitgeberanteils an den knappschaftlichen Rentenversicherungsbeiträgen bezieht sich auf die Arbeitgeberbeiträge zur knappschaftlichen Rentenversicherung  im Jahr 1998 (26,9%) unter Anwendung der Beitragssätze des aktuellen Steuerjahres (§ 10 (2) StromStG). 
</t>
        </r>
      </text>
    </comment>
    <comment ref="H14" authorId="0" shapeId="0" xr:uid="{653B03FD-3AC2-47A1-A53B-A05D16C72690}">
      <text>
        <r>
          <rPr>
            <b/>
            <sz val="8"/>
            <color indexed="81"/>
            <rFont val="Tahoma"/>
            <family val="2"/>
          </rPr>
          <t xml:space="preserve">§ 10 StromStG
</t>
        </r>
        <r>
          <rPr>
            <sz val="8"/>
            <color indexed="81"/>
            <rFont val="Tahoma"/>
            <family val="2"/>
          </rPr>
          <t>(1) Die Steuer für nachweislich versteuerten Strom, den ein Unternehmen des Produzierenden Gewerbes für betriebliche Zwecke, ausgenommen solche nach § 9 Absatz 2 oder Absatz 3, entnommen hat, wird auf Antrag nach Maßgabe der nachfolgenden Absätze erlassen, erstattet oder vergütet, soweit die Steuer im Kalenderjahr den Betrag von 1.000 Euro übersteigt. Eine nach § 9b mögliche Steuerentlastung wird dabei abgezogen. Die Steuer 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Erlass-, erstattungs- oder vergütungsberechtigt ist das Unternehmen des Produzierenden Gewerbes, das den Strom entnommen hat. Die Steuerentlastung wird nicht für Strom gewährt, der für Elektromobilität verwendet wird.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(3)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können anstelle der in Satz 1 Nummer 1 genannten Energie- und Umweltmanagementsysteme alternative Systeme zur Verbesserung der Energieeffizienz betreiben, die den Anforderungen der DIN EN 16247-1, Ausgabe Oktober 2012, entsprechen; kleine und mittlere Unternehmen sind solche im Sinn der Empfehlung 2003/361/EG der Kommission vom 6. Mai 2003 betreffend die Definition der Kleinstunternehmen sowie der kleinen und mittleren Unternehmen (ABl. L 124 vom 20.5.2003, S. 36) in der jeweils geltenden Fassung.
(4) Abweichend von Absatz 3 wird die Steuer erlassen, erstattet oder vergütet
(...)
3. für das Antragsjahr 2023, wenn das Unternehmen nachweist, dass es im Antragsjahr die Voraussetzungen nach Absatz 3 Satz 1 Nummer 1 erfüllt und mit dem Antrag die Bereitschaft erklärt, alle in dem jeweiligen System des Absatzes 3 Satz 1 Nummer 1 als wirtschaftlich vorteilhaft identifizierten Endenergieeinsparmaßnahmen umzusetzen.
(5) Für Unternehmen, die nach dem 31. Dezember 2013 neu gegründet werden, gilt Absatz 4 mit der Maßgabe, dass 
(...)
2. ab dem Antragsjahr 2015 die Voraussetzungen des Absatzes 3 Satz 1 Nummer 2 erfüllt sind; (...) Satz 1 Nummer 2 gilt nicht für das Jahr 2023.</t>
        </r>
      </text>
    </comment>
    <comment ref="B15" authorId="0" shapeId="0" xr:uid="{CE0C88B5-8F68-43BD-9832-D8AD54D4CE94}">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das Jahr 2021 24,7 %. Der anrechenbare Rentenbeitrag nicht höher als 25,9 % sein. Die Absenkung des Arbeitgeberanteils an den knappschaftlichen Rentenversicherungsbeiträgen bezieht sich auf die Arbeitgeberbeiträge zur knappschaftlichen Rentenversicherung  im Jahr 1998 (26,9%) unter Anwendung der Beitragssätze des aktuellen Steuerjahres (§ 10 (2) StromStG). 
</t>
        </r>
      </text>
    </comment>
    <comment ref="I17" authorId="0" shapeId="0" xr:uid="{4263B5BE-177C-4CE3-BEFA-8ECC32E17D6C}">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1DFD1C5C-FB15-4F3D-BF49-95F97C576765}">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515416C5-B839-4388-B174-EF43729EDDB2}">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ADEF37FE-2AC0-42F1-BBAE-40CCA0CA8A97}">
      <text>
        <r>
          <rPr>
            <sz val="8"/>
            <color indexed="81"/>
            <rFont val="Tahoma"/>
            <family val="2"/>
          </rPr>
          <t xml:space="preserve">Wenn Schweröl zum Steuersatz von 61,35 Euro versteuert worden ist und zum Verheizen verwendet wird, bitte hier eintragen. 
</t>
        </r>
      </text>
    </comment>
    <comment ref="B20" authorId="0" shapeId="0" xr:uid="{2AA13496-0182-4E56-A532-8E197150754B}">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1" authorId="0" shapeId="0" xr:uid="{A4FF9FF3-3A3E-42B1-87B4-873CC80D67DE}">
      <text>
        <r>
          <rPr>
            <b/>
            <sz val="8"/>
            <color indexed="81"/>
            <rFont val="Arial"/>
            <family val="2"/>
          </rPr>
          <t>§ 53 Steuerentlastung für die Stromerzeugung</t>
        </r>
        <r>
          <rPr>
            <sz val="8"/>
            <color indexed="81"/>
            <rFont val="Arial"/>
            <family val="2"/>
          </rPr>
          <t xml:space="preserve">
(1)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text>
    </comment>
    <comment ref="B22" authorId="0" shapeId="0" xr:uid="{4F917215-CD73-47A6-B6C4-2DC00CFF2798}">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H22" authorId="1" shapeId="0" xr:uid="{BDED827F-56AF-4BD2-992E-5827BF595BA5}">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t>
        </r>
      </text>
    </comment>
    <comment ref="B23" authorId="0" shapeId="0" xr:uid="{C5C15FA5-57C5-4ED7-A7F6-0B6DA3F3BFFF}">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5" authorId="0" shapeId="0" xr:uid="{4B92D9F7-F1D5-4B20-889D-F2220C7F695A}">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6" authorId="0" shapeId="0" xr:uid="{F24517AF-B5EB-4E8E-82E7-78F40B46041E}">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8" authorId="0" shapeId="0" xr:uid="{27C6101F-3C0E-4AD7-A299-4897BE2342A0}">
      <text>
        <r>
          <rPr>
            <b/>
            <sz val="8"/>
            <color indexed="81"/>
            <rFont val="Tahoma"/>
            <family val="2"/>
          </rPr>
          <t xml:space="preserve">§ 51 Steuerentlastung für bestimmte Prozesse und Verfahren
</t>
        </r>
        <r>
          <rPr>
            <sz val="8"/>
            <color indexed="81"/>
            <rFont val="Tahoma"/>
            <family val="2"/>
          </rPr>
          <t xml:space="preserve">
(1)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9" authorId="0" shapeId="0" xr:uid="{56585C74-371D-448C-987D-F6CE02DB69EF}">
      <text>
        <r>
          <rPr>
            <b/>
            <sz val="8"/>
            <color indexed="81"/>
            <rFont val="Tahoma"/>
            <family val="2"/>
          </rPr>
          <t xml:space="preserve">§ 53 Steuerentlastung für die Stromerzeugung
</t>
        </r>
        <r>
          <rPr>
            <sz val="8"/>
            <color indexed="81"/>
            <rFont val="Tahoma"/>
            <family val="2"/>
          </rPr>
          <t>(1)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text>
    </comment>
    <comment ref="B30" authorId="0" shapeId="0" xr:uid="{65C166CF-7907-4902-9CDF-56961E05FD18}">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H30" authorId="1" shapeId="0" xr:uid="{11B914A8-BEA6-4853-B038-0FB640A961AE}">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
</t>
        </r>
      </text>
    </comment>
    <comment ref="B31" authorId="0" shapeId="0" xr:uid="{E728974B-F9BA-4B65-A296-F8F2490DF008}">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32" authorId="0" shapeId="0" xr:uid="{AC3CB9D4-0845-4AB6-96BA-6FEF3E966A33}">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34" authorId="0" shapeId="0" xr:uid="{E8BBF0A3-AD9D-4156-8CFC-CF138385786C}">
      <text>
        <r>
          <rPr>
            <b/>
            <sz val="8"/>
            <color indexed="81"/>
            <rFont val="Tahoma"/>
            <family val="2"/>
          </rPr>
          <t xml:space="preserve">§ 51 Steuerentlastung für bestimmte Prozesse und Verfahren
</t>
        </r>
        <r>
          <rPr>
            <sz val="8"/>
            <color indexed="81"/>
            <rFont val="Tahoma"/>
            <family val="2"/>
          </rPr>
          <t xml:space="preserve">
(1)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35" authorId="0" shapeId="0" xr:uid="{B7A51BEF-0180-415A-B0F1-0CCD2679255B}">
      <text>
        <r>
          <rPr>
            <b/>
            <sz val="8"/>
            <color indexed="81"/>
            <rFont val="Tahoma"/>
            <family val="2"/>
          </rPr>
          <t xml:space="preserve">§ 53 Steuerentlastung für die Stromerzeugung
</t>
        </r>
        <r>
          <rPr>
            <sz val="8"/>
            <color indexed="81"/>
            <rFont val="Tahoma"/>
            <family val="2"/>
          </rPr>
          <t>(1)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text>
    </comment>
    <comment ref="B36" authorId="0" shapeId="0" xr:uid="{EC651CB1-A03C-48DF-923C-D9A70D3D9274}">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H36" authorId="1" shapeId="0" xr:uid="{C56676C5-9338-47BA-A896-4FD85297413C}">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t>
        </r>
      </text>
    </comment>
    <comment ref="B37" authorId="0" shapeId="0" xr:uid="{39469F82-09D3-4EBA-BC11-C8ABEE27D3D6}">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38" authorId="0" shapeId="0" xr:uid="{F2FD9A4B-CC11-4829-BC47-BD6FA3BDB1B4}">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41" authorId="1" shapeId="0" xr:uid="{A4B68C75-ABB0-4A56-AEFA-F918FFF18FFF}">
      <text>
        <r>
          <rPr>
            <b/>
            <sz val="8"/>
            <color indexed="81"/>
            <rFont val="Tahoma"/>
            <family val="2"/>
          </rPr>
          <t xml:space="preserve">§ 49 Steuerentlastung für zum Verheizen oder in begünstigten Anlagen verwendete Energieerzeugnisse
</t>
        </r>
        <r>
          <rPr>
            <sz val="8"/>
            <color indexed="81"/>
            <rFont val="Tahoma"/>
            <family val="2"/>
          </rPr>
          <t>(...)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B44" authorId="1" shapeId="0" xr:uid="{41C834C3-697F-4862-A9BD-13A79E3946EA}">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5" authorId="0" shapeId="0" xr:uid="{6259CB8A-80CB-4990-84D3-50C82D2D89FA}">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7" authorId="0" shapeId="0" xr:uid="{33A8DDD8-FAFE-4FB3-9D9E-D07B86D612E5}">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H47" authorId="0" shapeId="0" xr:uid="{85D76B1B-C2E6-4D14-B25D-6BDCEF73EE47}">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t>
        </r>
      </text>
    </comment>
    <comment ref="B48" authorId="0" shapeId="0" xr:uid="{39F5AB20-D27B-4716-A3E1-77843420AF2B}">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H48" authorId="2" shapeId="0" xr:uid="{A1E2A10C-EBB2-4766-B790-505B3D4EA57D}">
      <text>
        <r>
          <rPr>
            <b/>
            <sz val="8"/>
            <color indexed="81"/>
            <rFont val="Tahoma"/>
            <family val="2"/>
          </rPr>
          <t>§ 55 Steuerentlastung für Unternehmen in Sonderfällen</t>
        </r>
        <r>
          <rPr>
            <sz val="8"/>
            <color indexed="81"/>
            <rFont val="Tahoma"/>
            <family val="2"/>
          </rPr>
          <t xml:space="preserve">
(1)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
(4) Eine Steuerentlastung nach den Absätzen 1 und 2 wird gewährt, wenn
1.  das Unternehmen für das Antragsjahr nachweist, dass es
     a) ein Energiemanagementsystem betrieben hat, das den Anforderungen der DIN EN ISO 
         50001, Ausgabe Dezember 2011 oder Ausgabe Dezember 2018, entspricht, oder
     b) eine registrierte Organisation nach Artikel 13 der Verordnung (EG) Nr. 1221/2009 des 
         Europäischen Parlaments und des Rates vom 25. November 2009 über die freiwillige 
         Teilnahme von Organisationen an einem Gemeinschaftssystem für Umweltmanagement 
         und Umweltbetriebsprüfung und zur Aufhebung der Verordnung (EG) Nr. 761/2001,           
         (...), und
2. die Bundesregierung
    a) festgestellt hat, dass mindestens der nach der Anlage zu § 55 für das Antragsjahr 
        vorgesehene Zielwert für eine Reduzierung der Energieintensität erreicht wurde; (...)
    b) die Feststellung nach Buchstabe a im Bundesgesetzblatt bekannt gemacht hat.
Kleine und mittlere Unternehmen können anstelle der in Satz 1 Nummer 1 genannten Energie- und Umweltmanagementsysteme alternative Systeme zur Verbesserung der Energieeffizienz betreiben, die den Anforderungen der DIN EN 16247-1, Ausgabe Oktober 2012, entsprechen; (...)
(5) Abweichend von Absatz 4 wird die Steuerentlastung gewährt
(...)
3. für das Antragsjahr 2023, wenn das Unternehmen nachweist, dass es im Antragsjahr die          
    Voraussetzungen nach Absatz 4 Satz 1 Nummer 1 erfüllt und mit dem Antrag die 
    Bereitschaft erklärt, alle in dem jeweiligen System des Absatzes 4 Satz 1 Nummer 1 als 
    wirtschaftlich vorteilhaft identifizierten Endenergieeinsparmaßnahmen umzusetzen.
Für kleine und mittlere Unternehmen gilt Absatz 4 Satz 2 entsprechend.
(6) Für Unternehmen, die nach dem 31. Dezember 2013 neu gegründet werden, gilt Absatz 5 mit der Maßgabe, dass
(...)
2. ab dem Antragsjahr 2015 die Voraussetzungen des Absatzes 4 Satz 1 Nummer 2 erfüllt 
    sind; (...). Satz 1 Nummer 2 gilt nicht für das Antragsjahr 2023.
(...)
</t>
        </r>
      </text>
    </comment>
    <comment ref="I48" authorId="0" shapeId="0" xr:uid="{D37174CA-64CD-4604-BA1C-55AAF5BC5FA1}">
      <text>
        <r>
          <rPr>
            <b/>
            <sz val="8"/>
            <color indexed="81"/>
            <rFont val="Tahoma"/>
            <family val="2"/>
          </rPr>
          <t xml:space="preserve">Erlass, Erstattung oder Vergütung in Sonderfällen § 55 EnergieStG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(4)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(10) Entlastungsberechtigt ist das Unternehmen des Produzierenden Gewerbes, das die Energieerzeugnisse verwendet hat.</t>
        </r>
      </text>
    </comment>
    <comment ref="B49" authorId="0" shapeId="0" xr:uid="{CD1E5149-2A72-490B-A114-DF57FDF82A28}">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H53" authorId="2" shapeId="0" xr:uid="{0BB4CEE3-0ED6-402E-BEDA-9E709741E1C8}">
      <text>
        <r>
          <rPr>
            <b/>
            <sz val="8"/>
            <color indexed="81"/>
            <rFont val="Tahoma"/>
            <family val="2"/>
          </rPr>
          <t xml:space="preserve">Hinweis:
</t>
        </r>
        <r>
          <rPr>
            <sz val="8"/>
            <color indexed="81"/>
            <rFont val="Tahoma"/>
            <family val="2"/>
          </rPr>
          <t xml:space="preserve">Die hier angewandten Steuersätze der Energiesteuer stellen die "Ökosteuersätze" dar und nicht die vollen Energiesteuersätze, die auch den früheren Mineralölsteueranteil enthalten.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Matthias Carl</author>
  </authors>
  <commentList>
    <comment ref="B8" authorId="0" shapeId="0" xr:uid="{00000000-0006-0000-0200-000001000000}">
      <text>
        <r>
          <rPr>
            <b/>
            <sz val="8"/>
            <color indexed="81"/>
            <rFont val="Tahoma"/>
            <family val="2"/>
          </rPr>
          <t xml:space="preserve">Steuerbefreiung (§ 9 StromStG): 
</t>
        </r>
        <r>
          <rPr>
            <sz val="8"/>
            <color indexed="81"/>
            <rFont val="Tahoma"/>
            <family val="2"/>
          </rPr>
          <t xml:space="preserve">Von der Steuer befreit ist Strom
1. Strom aus erneuerbaren Energieträgern, wenn dieser aus einem ausschließlich mit Strom aus 
    erneuerbaren Energieträgern gespeisten Netz oder einer entsprechenden Leitung entnommen 
    wird;
2. Strom, der zur Stromerzeugung entnommen wird;
3. Strom, der in Anlagen mit einer elektrischen Nennleistung von bis zu zwei Megawatt erzeugt
    wird und
    a) vom Betreiber der Anlage als Eigenerzeuger im räumlichen Zusammenhang zu der Anlage zum 
        Selbstverbrauch entnommen wird oder
    b) von demjenigen, der die Anlage betreibt oder betreiben lässt, an Letztverbraucher geleistet 
        wird, die den Strom im räumlichen Zusammenhang zu der Anlage entnehmen;
4. Strom, der in Anlagen erzeugt wird, soweit diese der vorübergehenden Stromversorgung im 
    Falle des Ausfalls oder der Störung der sonst üblichen Stromversorgung dienen   
    (Notstromanlagen);
5. Strom, der auf Wasserfahrzeugen oder in Luftfahrzeugen erzeugt und eben dort verbraucht 
    wird, sowie Strom, der in Schienenfahrzeugen im Schienenbahnverkehr erzeugt und zu 
    begünstigten Zwecken nach Absatz 2 entnommen wird.
</t>
        </r>
        <r>
          <rPr>
            <b/>
            <sz val="8"/>
            <color indexed="81"/>
            <rFont val="Tahoma"/>
            <family val="2"/>
          </rPr>
          <t>Änderung seit 1. Juli 2019:
1. Strom, der in Anlagen mit einer elektrischen Nennleistung von mehr als zwei
    Megawatt</t>
        </r>
        <r>
          <rPr>
            <sz val="8"/>
            <color indexed="81"/>
            <rFont val="Tahoma"/>
            <family val="2"/>
          </rPr>
          <t xml:space="preserve"> </t>
        </r>
        <r>
          <rPr>
            <b/>
            <sz val="8"/>
            <color indexed="81"/>
            <rFont val="Tahoma"/>
            <family val="2"/>
          </rPr>
          <t xml:space="preserve">aus erneuerbaren Energieträgern erzeugt und vom Betreiber der 
    Anlage am Ort der Erzeugung zum Selbstverbrauch entnommen wird;
</t>
        </r>
        <r>
          <rPr>
            <sz val="8"/>
            <color indexed="81"/>
            <rFont val="Tahoma"/>
            <family val="2"/>
          </rPr>
          <t>2. (s.o.)</t>
        </r>
        <r>
          <rPr>
            <b/>
            <sz val="8"/>
            <color indexed="81"/>
            <rFont val="Tahoma"/>
            <family val="2"/>
          </rPr>
          <t xml:space="preserve">
3. </t>
        </r>
        <r>
          <rPr>
            <sz val="8"/>
            <color indexed="81"/>
            <rFont val="Tahoma"/>
            <family val="2"/>
          </rPr>
          <t xml:space="preserve">Strom, der in Anlagen mit einer elektrischen Nennleistung von bis zu zwei Megawatt </t>
        </r>
        <r>
          <rPr>
            <b/>
            <sz val="8"/>
            <color indexed="81"/>
            <rFont val="Tahoma"/>
            <family val="2"/>
          </rPr>
          <t xml:space="preserve">aus       
    erneuerbaren Energieträgern oder in hocheffizienten KWK-Anlagen </t>
        </r>
        <r>
          <rPr>
            <sz val="8"/>
            <color indexed="81"/>
            <rFont val="Tahoma"/>
            <family val="2"/>
          </rPr>
          <t>mit einer
    elektrischen Nennleistung von bis zu zwei Megawatt erzeugt wird und der</t>
        </r>
        <r>
          <rPr>
            <b/>
            <sz val="8"/>
            <color indexed="81"/>
            <rFont val="Tahoma"/>
            <family val="2"/>
          </rPr>
          <t xml:space="preserve">
</t>
        </r>
        <r>
          <rPr>
            <sz val="8"/>
            <color indexed="81"/>
            <rFont val="Tahoma"/>
            <family val="2"/>
          </rPr>
          <t xml:space="preserve">    a) (s.o.) und</t>
        </r>
        <r>
          <rPr>
            <b/>
            <sz val="8"/>
            <color indexed="81"/>
            <rFont val="Tahoma"/>
            <family val="2"/>
          </rPr>
          <t xml:space="preserve">
    </t>
        </r>
        <r>
          <rPr>
            <sz val="8"/>
            <color indexed="81"/>
            <rFont val="Tahoma"/>
            <family val="2"/>
          </rPr>
          <t>b) (s.o.)</t>
        </r>
        <r>
          <rPr>
            <b/>
            <sz val="8"/>
            <color indexed="81"/>
            <rFont val="Tahoma"/>
            <family val="2"/>
          </rPr>
          <t xml:space="preserve">
</t>
        </r>
        <r>
          <rPr>
            <sz val="8"/>
            <color indexed="81"/>
            <rFont val="Tahoma"/>
            <family val="2"/>
          </rPr>
          <t>4. (s.o.)</t>
        </r>
        <r>
          <rPr>
            <b/>
            <sz val="8"/>
            <color indexed="81"/>
            <rFont val="Tahoma"/>
            <family val="2"/>
          </rPr>
          <t xml:space="preserve">
</t>
        </r>
        <r>
          <rPr>
            <sz val="8"/>
            <color indexed="81"/>
            <rFont val="Tahoma"/>
            <family val="2"/>
          </rPr>
          <t>5. (s.o.)</t>
        </r>
        <r>
          <rPr>
            <b/>
            <sz val="8"/>
            <color indexed="81"/>
            <rFont val="Tahoma"/>
            <family val="2"/>
          </rPr>
          <t xml:space="preserve">
6. Strom, der in Anlagen mit einer elektrischen Nennleistung von bis zu zwei
    Megawatt erzeugt und am Ort der Erzeugung verwendet wird, sofern die Anlagen 
    weder mittel- noch unmittelbar an das Netz der allgemeinen Versorgung mit 
    Strom angeschlossen sind und zur Stromerzeugung nachweislich versteuerte 
    Energieerzeugnisse eingesetzt werden.</t>
        </r>
      </text>
    </comment>
    <comment ref="B9" authorId="0" shapeId="0" xr:uid="{00000000-0006-0000-0200-000002000000}">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daraus,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3. 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 für chemische Reduktionsverfahren
entnommen hat.
(2) Erlass-, erstattungs- oder vergütungsberechtigt ist das Unternehmen des Produzierenden Gewerbes, das den Strom entnommen hat.</t>
        </r>
      </text>
    </comment>
    <comment ref="H9" authorId="1" shapeId="0" xr:uid="{00000000-0006-0000-0200-000003000000}">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00000000-0006-0000-0200-000004000000}">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nach § 9 Absatz 1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00000000-0006-0000-0200-000005000000}">
      <text>
        <r>
          <rPr>
            <b/>
            <sz val="8"/>
            <color indexed="81"/>
            <rFont val="Tahoma"/>
            <family val="2"/>
          </rPr>
          <t>Bitte hier den aktuellen Arbeitgeberanteil an der allgemeinen Rentenversicherung (halber Beitrag) eintragen.</t>
        </r>
        <r>
          <rPr>
            <sz val="8"/>
            <color indexed="81"/>
            <rFont val="Tahoma"/>
            <family val="2"/>
          </rPr>
          <t xml:space="preserve">
Der allgemeine Rentenversicherungsbeitrag beträgt für das Jahr 2019 18,6 % (Arbeitgeberanteil: 9,3 %). (Der anrechenbare Rentenbeitrag darf nicht höher als 19,5 % sein, anrechenbarer AGA: 9,75 %). Die Absenkung des Arbeitgeberanteils an den allgemeinen Rentenversicherungsbeiträgen bezieht sich auf die Arbeitgeberbeiträge zur allgemeinen Rentenversicherung  im Jahr 1998 (20,3%) unter Anwendung der Beitragssätze des aktuellen Steuerjahres (§ 10 (2) StromStG). </t>
        </r>
        <r>
          <rPr>
            <b/>
            <sz val="8"/>
            <color indexed="81"/>
            <rFont val="Tahoma"/>
            <family val="2"/>
          </rPr>
          <t xml:space="preserve">
</t>
        </r>
        <r>
          <rPr>
            <sz val="8"/>
            <color indexed="81"/>
            <rFont val="Tahoma"/>
            <family val="2"/>
          </rPr>
          <t xml:space="preserve">
</t>
        </r>
      </text>
    </comment>
    <comment ref="B12" authorId="0" shapeId="0" xr:uid="{00000000-0006-0000-0200-000006000000}">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das Jahr 2019 18,6 %. Der anrechenbare Rentenbeitrag darf nicht höher als 19,5 % sein.
</t>
        </r>
      </text>
    </comment>
    <comment ref="H13" authorId="0" shapeId="0" xr:uid="{00000000-0006-0000-0200-000007000000}">
      <text>
        <r>
          <rPr>
            <b/>
            <sz val="8"/>
            <color indexed="81"/>
            <rFont val="Tahoma"/>
            <family val="2"/>
          </rPr>
          <t xml:space="preserve">§ 10 StromStG
</t>
        </r>
        <r>
          <rPr>
            <sz val="8"/>
            <color indexed="81"/>
            <rFont val="Tahoma"/>
            <family val="2"/>
          </rPr>
          <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t>
        </r>
      </text>
    </comment>
    <comment ref="B14" authorId="0" shapeId="0" xr:uid="{00000000-0006-0000-0200-000008000000}">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volle </t>
        </r>
        <r>
          <rPr>
            <b/>
            <sz val="8"/>
            <color indexed="81"/>
            <rFont val="Tahoma"/>
            <family val="2"/>
          </rPr>
          <t>knappschaftliche</t>
        </r>
        <r>
          <rPr>
            <sz val="8"/>
            <color indexed="81"/>
            <rFont val="Tahoma"/>
            <family val="2"/>
          </rPr>
          <t xml:space="preserve"> Rentenversicherungsbeitrag beträgt für das Jahr 2019 24,7 %; der Arbeitgeberanteil beträgt 15,4 %. (Der anrechenbare Rentenbeitrag darf nicht höher als 25,9 % sein; -&gt; AGA nicht höher als 16,15 %). Die Absenkung des Arbeitgeberanteils an den knappschaftlichen Rentenversicherungsbeiträgen bezieht sich auf die Arbeitgeberbeiträge zur knappschaftlichen Rentenversicherung  im Jahr 1998 (26,9%) unter Anwendung der Beitragssätze des aktuellen Steuerjahres (§ 10 (2) StromStG). 
</t>
        </r>
      </text>
    </comment>
    <comment ref="H14" authorId="0" shapeId="0" xr:uid="{00000000-0006-0000-0200-000009000000}">
      <text>
        <r>
          <rPr>
            <b/>
            <sz val="8"/>
            <color indexed="81"/>
            <rFont val="Tahoma"/>
            <family val="2"/>
          </rPr>
          <t xml:space="preserve">§ 10 StromStG
</t>
        </r>
        <r>
          <rPr>
            <sz val="8"/>
            <color indexed="81"/>
            <rFont val="Tahoma"/>
            <family val="2"/>
          </rPr>
          <t xml:space="preserve">(1) Die Steuer für nachweislich versteuerten Strom, den ein Unternehmen des Produzierenden Gewerbes für betriebliche Zwecke, ausgenommen solche nach § 9 Abs. 2 Nr. 2, entnommen hat, wird auf Antrag nach Maßgabe des Absatzes 2 erlassen, erstattet oder vergütet, soweit die Steuer im Kalenderjahr den Betrag von 1.000 Euro übersteigt. Eine nach § 9b mögliche Steuerentlastung wird dabei abgezogen. Die Steuerfür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
(3)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t>
        </r>
      </text>
    </comment>
    <comment ref="B15" authorId="0" shapeId="0" xr:uid="{00000000-0006-0000-0200-00000A000000}">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das Jahr 2019 24,7 %. Der anrechenbare Rentenbeitrag nicht höher als 25,9 % sein. Die Absenkung des Arbeitgeberanteils an den knappschaftlichen Rentenversicherungsbeiträgen bezieht sich auf die Arbeitgeberbeiträge zur knappschaftlichen Rentenversicherung  im Jahr 1998 (26,9%) unter Anwendung der Beitragssätze des aktuellen Steuerjahres (§ 10 (2) StromStG). 
</t>
        </r>
      </text>
    </comment>
    <comment ref="I17" authorId="0" shapeId="0" xr:uid="{00000000-0006-0000-0200-00000B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00000000-0006-0000-0200-00000C000000}">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00000000-0006-0000-0200-00000D000000}">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00000000-0006-0000-0200-00000E000000}">
      <text>
        <r>
          <rPr>
            <sz val="8"/>
            <color indexed="81"/>
            <rFont val="Tahoma"/>
            <family val="2"/>
          </rPr>
          <t xml:space="preserve">Wenn Schweröl zum Steuersatz von 61,35 Euro versteuert worden ist und zum Verheizen verwendet wird, bitte hier eintragen. 
</t>
        </r>
      </text>
    </comment>
    <comment ref="B20" authorId="0" shapeId="0" xr:uid="{00000000-0006-0000-0200-00000F000000}">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1" authorId="0" shapeId="0" xr:uid="{00000000-0006-0000-0200-000010000000}">
      <text>
        <r>
          <rPr>
            <b/>
            <sz val="8"/>
            <color indexed="81"/>
            <rFont val="Arial"/>
            <family val="2"/>
          </rPr>
          <t>§ 53 Steuerentlastung für die Stromerzeugung</t>
        </r>
        <r>
          <rPr>
            <sz val="8"/>
            <color indexed="81"/>
            <rFont val="Arial"/>
            <family val="2"/>
          </rPr>
          <t xml:space="preserve">
(1) Eine Steuerentlastung wird auf Antrag gewährt für Energieerzeugnisse, die nachweislich nach § 2 Absatz 1 Nummer 9 und 10, Absatz 3 Satz 1 oder Absatz 4a versteuert worden sind und die zur Stromerzeugung in ortsfesten Anlagen 
1. mit einer elektrischen Nennleistung von mehr als 2 Megawatt verwendet worden sind oder
2. mit einer elektrischen Nennleistung von bis zu 2 Megawatt verwendet worden sind, soweit der erzeugte Strom nicht nach § 9 Absatz 1 Nummer 1 und 3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
</t>
        </r>
        <r>
          <rPr>
            <b/>
            <sz val="8"/>
            <color indexed="81"/>
            <rFont val="Arial"/>
            <family val="2"/>
          </rPr>
          <t xml:space="preserve">Seit 1. Juli 2019: 
(1)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t>
        </r>
        <r>
          <rPr>
            <sz val="8"/>
            <color indexed="81"/>
            <rFont val="Arial"/>
            <family val="2"/>
          </rPr>
          <t>(2) (s.o.)</t>
        </r>
        <r>
          <rPr>
            <sz val="8"/>
            <color indexed="81"/>
            <rFont val="Arial"/>
            <family val="2"/>
          </rPr>
          <t xml:space="preserve">
(3) (s.o.)
(4) (s.o.)</t>
        </r>
      </text>
    </comment>
    <comment ref="B22" authorId="0" shapeId="0" xr:uid="{00000000-0006-0000-0200-000011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H22" authorId="1" shapeId="0" xr:uid="{00000000-0006-0000-0200-000012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23" authorId="0" shapeId="0" xr:uid="{00000000-0006-0000-0200-000013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B25" authorId="0" shapeId="0" xr:uid="{00000000-0006-0000-0200-000014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6" authorId="0" shapeId="0" xr:uid="{00000000-0006-0000-0200-000015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B28" authorId="0" shapeId="0" xr:uid="{00000000-0006-0000-0200-000016000000}">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9" authorId="0" shapeId="0" xr:uid="{00000000-0006-0000-0200-000017000000}">
      <text>
        <r>
          <rPr>
            <b/>
            <sz val="8"/>
            <color indexed="81"/>
            <rFont val="Tahoma"/>
            <family val="2"/>
          </rPr>
          <t xml:space="preserve">§ 53 Steuerentlastung für die Stromerzeugung
</t>
        </r>
        <r>
          <rPr>
            <sz val="8"/>
            <color indexed="81"/>
            <rFont val="Tahoma"/>
            <family val="2"/>
          </rPr>
          <t xml:space="preserve">(1) Eine Steuerentlastung wird auf Antrag gewährt für Energieerzeugnisse, die nachweislich nach § 2 Absatz 1 Nummer 9 und 10, Absatz 3 Satz 1 oder Absatz 4a versteuert worden sind und die zur Stromerzeugung in ortsfesten Anlagen 
1. mit einer elektrischen Nennleistung von mehr als 2 Megawatt verwendet worden sind oder
2. mit einer elektrischen Nennleistung von bis zu 2 Megawatt verwendet worden sind, soweit der erzeugte Strom nicht nach § 9 Absatz 1 Nummer 1 und 3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
</t>
        </r>
        <r>
          <rPr>
            <b/>
            <sz val="8"/>
            <color indexed="81"/>
            <rFont val="Tahoma"/>
            <family val="2"/>
          </rPr>
          <t>Seit 1. Juli 2019: 
(1)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t>
        </r>
        <r>
          <rPr>
            <sz val="8"/>
            <color indexed="81"/>
            <rFont val="Tahoma"/>
            <family val="2"/>
          </rPr>
          <t xml:space="preserve">
(2) (s.o.)
(3) (s.o.)
(4) (s.o.)</t>
        </r>
      </text>
    </comment>
    <comment ref="B30" authorId="0" shapeId="0" xr:uid="{00000000-0006-0000-0200-000018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H30" authorId="1" shapeId="0" xr:uid="{00000000-0006-0000-0200-000019000000}">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
</t>
        </r>
      </text>
    </comment>
    <comment ref="B31" authorId="0" shapeId="0" xr:uid="{00000000-0006-0000-0200-00001A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B32" authorId="0" shapeId="0" xr:uid="{00000000-0006-0000-0200-00001B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B34" authorId="0" shapeId="0" xr:uid="{00000000-0006-0000-0200-00001C000000}">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35" authorId="0" shapeId="0" xr:uid="{00000000-0006-0000-0200-00001D000000}">
      <text>
        <r>
          <rPr>
            <b/>
            <sz val="8"/>
            <color indexed="81"/>
            <rFont val="Tahoma"/>
            <family val="2"/>
          </rPr>
          <t xml:space="preserve">§ 53 Steuerentlastung für die Stromerzeugung
</t>
        </r>
        <r>
          <rPr>
            <sz val="8"/>
            <color indexed="81"/>
            <rFont val="Tahoma"/>
            <family val="2"/>
          </rPr>
          <t xml:space="preserve">(1) Eine Steuerentlastung wird auf Antrag gewährt für Energieerzeugnisse, die nachweislich nach § 2 Absatz 1 Nummer 9 und 10, Absatz 3 Satz 1 oder Absatz 4a versteuert worden sind und die zur Stromerzeugung in ortsfesten Anlagen 
1. mit einer elektrischen Nennleistung von mehr als 2 Megawatt verwendet worden sind oder
2. mit einer elektrischen Nennleistung von bis zu 2 Megawatt verwendet worden sind, soweit der erzeugte Strom nicht nach § 9 Absatz 1 Nummer 1 und 3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
</t>
        </r>
        <r>
          <rPr>
            <b/>
            <sz val="8"/>
            <color indexed="81"/>
            <rFont val="Tahoma"/>
            <family val="2"/>
          </rPr>
          <t xml:space="preserve">
Seit 1. Juli 2019: 
(1)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t>
        </r>
        <r>
          <rPr>
            <sz val="8"/>
            <color indexed="81"/>
            <rFont val="Tahoma"/>
            <family val="2"/>
          </rPr>
          <t xml:space="preserve">
(2) (s.o.)
(3) (s.o.)
(4) (s.o.)</t>
        </r>
      </text>
    </comment>
    <comment ref="B36" authorId="0" shapeId="0" xr:uid="{00000000-0006-0000-0200-00001E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H36" authorId="1" shapeId="0" xr:uid="{00000000-0006-0000-0200-00001F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37" authorId="0" shapeId="0" xr:uid="{00000000-0006-0000-0200-000020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B38" authorId="0" shapeId="0" xr:uid="{00000000-0006-0000-0200-000021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B41" authorId="1" shapeId="0" xr:uid="{00000000-0006-0000-0200-000022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4" authorId="1" shapeId="0" xr:uid="{00000000-0006-0000-0200-000023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5" authorId="0" shapeId="0" xr:uid="{00000000-0006-0000-0200-000024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7" authorId="0" shapeId="0" xr:uid="{00000000-0006-0000-0200-000025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47" authorId="0" shapeId="0" xr:uid="{00000000-0006-0000-0200-000026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t>
        </r>
      </text>
    </comment>
    <comment ref="B48" authorId="0" shapeId="0" xr:uid="{00000000-0006-0000-0200-000027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I48" authorId="0" shapeId="0" xr:uid="{00000000-0006-0000-0200-000028000000}">
      <text>
        <r>
          <rPr>
            <b/>
            <sz val="8"/>
            <color indexed="81"/>
            <rFont val="Tahoma"/>
            <family val="2"/>
          </rPr>
          <t xml:space="preserve">Erlass, Erstattung oder Vergütung in Sonderfällen § 55 EnergieStG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Abweichend von Satz 1 wird im Fall des Absatzes 1a Satz 1 Nr. 3 die Steuerentlastung für das Jahr 2012 nur in Höhe von 80 Prozent des nach den Sätzen 1 und 2 berechneten Betrages gewährt, es sei denn, die Bundesregierung stellt auf der Grundlage eines Berichts nach Absatz 1a Satz 2 im Jahr 2013 fest, dass die in der Klimaschutzvereinbarung genannten Emissionsminderungsziele bis zum 31. Dezember 2012 in Höhe von 100 Prozent erfüllt wurden, und diese Feststellung bis zum 31. Dezember 2013 im Bundesgesetzblatt bekannt gemacht wird.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(4)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(10) Entlastungsberechtigt ist das Unternehmen des Produzierenden Gewerbes, das die Energieerzeugnisse verwendet hat.</t>
        </r>
      </text>
    </comment>
    <comment ref="B49" authorId="0" shapeId="0" xr:uid="{00000000-0006-0000-0200-000029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53" authorId="2" shapeId="0" xr:uid="{00000000-0006-0000-0200-00002A000000}">
      <text>
        <r>
          <rPr>
            <b/>
            <sz val="8"/>
            <color indexed="81"/>
            <rFont val="Tahoma"/>
            <family val="2"/>
          </rPr>
          <t xml:space="preserve">Hinweis:
</t>
        </r>
        <r>
          <rPr>
            <sz val="8"/>
            <color indexed="81"/>
            <rFont val="Tahoma"/>
            <family val="2"/>
          </rPr>
          <t xml:space="preserve">Die hier angewandten Steuersätze der Energiesteuer stellen die "Ökosteuersätze" dar und nicht die vollen Energiesteuersätze, die auch den früheren Mineralölsteueranteil enthalten.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Matthias Carl</author>
  </authors>
  <commentList>
    <comment ref="B8" authorId="0" shapeId="0" xr:uid="{00000000-0006-0000-0300-000001000000}">
      <text>
        <r>
          <rPr>
            <b/>
            <sz val="8"/>
            <color indexed="81"/>
            <rFont val="Tahoma"/>
            <family val="2"/>
          </rPr>
          <t xml:space="preserve">Steuerbefreiung (§ 9 StromStG): 
</t>
        </r>
        <r>
          <rPr>
            <sz val="8"/>
            <color indexed="81"/>
            <rFont val="Tahoma"/>
            <family val="2"/>
          </rPr>
          <t>Von der Steuer befreit ist Strom
1. Strom aus erneuerbaren Energieträgern, wenn dieser aus einem ausschließlich mit Strom aus 
    erneuerbaren Energieträgern gespeisten Netz oder einer entsprechenden Leitung entnommen 
    wird;
2. Strom, der zur Stromerzeugung entnommen wird;
3. Strom, der in Anlagen mit einer elektrischen Nennleistung von bis zu zwei Megawatt erzeugt
    wird und
    a) vom Betreiber der Anlage als Eigenerzeuger im räumlichen Zusammenhang zu der Anlage zum 
        Selbstverbrauch entnommen wird oder
    b) von demjenigen, der die Anlage betreibt oder betreiben lässt, an Letztverbraucher geleistet 
        wird, die den Strom im räumlichen Zusammenhang zu der Anlage entnehmen;
4. Strom, der in Anlagen erzeugt wird, soweit diese der vorübergehenden Stromversorgung im 
    Falle des Ausfalls oder der Störung der sonst üblichen Stromversorgung dienen   
    (Notstromanlagen);
5. Strom, der auf Wasserfahrzeugen oder in Luftfahrzeugen erzeugt und eben dort verbraucht 
    wird, sowie Strom, der in Schienenfahrzeugen im Schienenbahnverkehr erzeugt und zu 
    begünstigten Zwecken nach Absatz 2 entnommen wird.</t>
        </r>
      </text>
    </comment>
    <comment ref="B9" authorId="0" shapeId="0" xr:uid="{00000000-0006-0000-0300-000002000000}">
      <text>
        <r>
          <rPr>
            <b/>
            <sz val="8"/>
            <color indexed="81"/>
            <rFont val="Tahoma"/>
            <family val="2"/>
          </rPr>
          <t xml:space="preserve">§ 9a Erlass, Erstattung oder Vergütung der Steuer für bestimmte Prozesse und Verfahren
</t>
        </r>
        <r>
          <rPr>
            <sz val="8"/>
            <color indexed="81"/>
            <rFont val="Tahoma"/>
            <family val="2"/>
          </rPr>
          <t xml:space="preserve">(1)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daraus,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3. 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 für chemische Reduktionsverfahren
entnommen hat.
(2) Erlass-, erstattungs- oder vergütungsberechtigt ist das Unternehmen des Produzierenden Gewerbes, das den Strom entnommen hat.
</t>
        </r>
        <r>
          <rPr>
            <b/>
            <sz val="8"/>
            <color indexed="81"/>
            <rFont val="Tahoma"/>
            <family val="2"/>
          </rPr>
          <t>Änderung seit 1. Juli 2019:</t>
        </r>
        <r>
          <rPr>
            <sz val="8"/>
            <color indexed="81"/>
            <rFont val="Tahoma"/>
            <family val="2"/>
          </rPr>
          <t xml:space="preserve">
</t>
        </r>
        <r>
          <rPr>
            <b/>
            <sz val="8"/>
            <color indexed="81"/>
            <rFont val="Tahoma"/>
            <family val="2"/>
          </rPr>
          <t>1. Strom, der in Anlagen mit einer elektrischen Nennleistung von mehr als zwei
    Megawatt aus erneuerbaren Energieträgern erzeugt und vom Betreiber der 
    Anlage am Ort der Erzeugung zum Selbstverbrauch entnommen wird;</t>
        </r>
        <r>
          <rPr>
            <sz val="8"/>
            <color indexed="81"/>
            <rFont val="Tahoma"/>
            <family val="2"/>
          </rPr>
          <t xml:space="preserve">
2. (s.o.)
3. Strom, der in Anlagen mit einer elektrischen Nennleistung von bis zu zwei Megawatt </t>
        </r>
        <r>
          <rPr>
            <b/>
            <sz val="8"/>
            <color indexed="81"/>
            <rFont val="Tahoma"/>
            <family val="2"/>
          </rPr>
          <t>aus       
    erneuerbaren Energieträgern oder in hocheffizienten KWK-Anlagen</t>
        </r>
        <r>
          <rPr>
            <sz val="8"/>
            <color indexed="81"/>
            <rFont val="Tahoma"/>
            <family val="2"/>
          </rPr>
          <t xml:space="preserve"> mit einer
    elektrischen Nennleistung von bis zu zwei Megawatt erzeugt wird und der
    a) (s.o.) und
    b) (s.o.)
4. (s.o.)
5. (s.o.)
</t>
        </r>
        <r>
          <rPr>
            <b/>
            <sz val="8"/>
            <color indexed="81"/>
            <rFont val="Tahoma"/>
            <family val="2"/>
          </rPr>
          <t>6. Strom, der in Anlagen mit einer elektrischen Nennleistung von bis zu zwei
    Megawatt erzeugt und am Ort der Erzeugung verwendet wird, sofern die 
    Anlagen weder mittel- noch unmittelbar an das Netz der allgemeinen 
    Versorgung mit Strom angeschlossen sind und zur Stromerzeugung 
    nachweislich versteuerte Energieerzeugnisse eingesetzt werden.</t>
        </r>
      </text>
    </comment>
    <comment ref="H9" authorId="1" shapeId="0" xr:uid="{00000000-0006-0000-0300-000003000000}">
      <text>
        <r>
          <rPr>
            <sz val="8"/>
            <color indexed="81"/>
            <rFont val="Tahoma"/>
            <family val="2"/>
          </rPr>
          <t>(2) Die Steuerentlastung beträgt 5,13 Euro für eine Megawattstunde.</t>
        </r>
      </text>
    </comment>
    <comment ref="B10" authorId="0" shapeId="0" xr:uid="{00000000-0006-0000-0300-000004000000}">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nach § 9 Absatz 1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00000000-0006-0000-0300-000005000000}">
      <text>
        <r>
          <rPr>
            <b/>
            <sz val="8"/>
            <color indexed="81"/>
            <rFont val="Tahoma"/>
            <family val="2"/>
          </rPr>
          <t>Bitte hier den aktuellen Arbeitgeberanteil an der allgemeinen Rentenversicherung (halber Beitrag) eintragen.</t>
        </r>
        <r>
          <rPr>
            <sz val="8"/>
            <color indexed="81"/>
            <rFont val="Tahoma"/>
            <family val="2"/>
          </rPr>
          <t xml:space="preserve">
Der allgemeine Rentenversicherungsbeitrag beträgt für das Jahr 2019 18,6 % (Arbeitgeberanteil: 9,3 %). (Der anrechenbare Rentenbeitrag darf nicht höher als 19,5 % sein, anrechenbarer AGA: 9,75 %). Die Absenkung des Arbeitgeberanteils an den allgemeinen Rentenversicherungsbeiträgen bezieht sich auf die Arbeitgeberbeiträge zur allgemeinen Rentenversicherung  im Jahr 1998 (20,3%) unter Anwendung der Beitragssätze des aktuellen Steuerjahres (§ 10 (2) StromStG). </t>
        </r>
        <r>
          <rPr>
            <b/>
            <sz val="8"/>
            <color indexed="81"/>
            <rFont val="Tahoma"/>
            <family val="2"/>
          </rPr>
          <t xml:space="preserve">
</t>
        </r>
        <r>
          <rPr>
            <sz val="8"/>
            <color indexed="81"/>
            <rFont val="Tahoma"/>
            <family val="2"/>
          </rPr>
          <t xml:space="preserve">
</t>
        </r>
      </text>
    </comment>
    <comment ref="B12" authorId="0" shapeId="0" xr:uid="{00000000-0006-0000-0300-000006000000}">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das Jahr 2019 18,6 %. Der anrechenbare Rentenbeitrag darf nicht höher als 19,5 % sein.
</t>
        </r>
      </text>
    </comment>
    <comment ref="H13" authorId="0" shapeId="0" xr:uid="{00000000-0006-0000-0300-000007000000}">
      <text>
        <r>
          <rPr>
            <b/>
            <sz val="8"/>
            <color indexed="81"/>
            <rFont val="Tahoma"/>
            <family val="2"/>
          </rPr>
          <t xml:space="preserve">§ 10 StromStG
</t>
        </r>
        <r>
          <rPr>
            <sz val="8"/>
            <color indexed="81"/>
            <rFont val="Tahoma"/>
            <family val="2"/>
          </rPr>
          <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t>
        </r>
      </text>
    </comment>
    <comment ref="B14" authorId="0" shapeId="0" xr:uid="{00000000-0006-0000-0300-000008000000}">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volle </t>
        </r>
        <r>
          <rPr>
            <b/>
            <sz val="8"/>
            <color indexed="81"/>
            <rFont val="Tahoma"/>
            <family val="2"/>
          </rPr>
          <t>knappschaftliche</t>
        </r>
        <r>
          <rPr>
            <sz val="8"/>
            <color indexed="81"/>
            <rFont val="Tahoma"/>
            <family val="2"/>
          </rPr>
          <t xml:space="preserve"> Rentenversicherungsbeitrag beträgt für das Jahr 2019 24,7 %; der Arbeitgeberanteil beträgt 15,4 %. (Der anrechenbare Rentenbeitrag darf nicht höher als 25,9 % sein; -&gt; AGA nicht höher als 16,15 %). Die Absenkung des Arbeitgeberanteils an den knappschaftlichen Rentenversicherungsbeiträgen bezieht sich auf die Arbeitgeberbeiträge zur knappschaftlichen Rentenversicherung  im Jahr 1998 (26,9%) unter Anwendung der Beitragssätze des aktuellen Steuerjahres (§ 10 (2) StromStG). 
</t>
        </r>
      </text>
    </comment>
    <comment ref="H14" authorId="0" shapeId="0" xr:uid="{00000000-0006-0000-0300-000009000000}">
      <text>
        <r>
          <rPr>
            <b/>
            <sz val="8"/>
            <color indexed="81"/>
            <rFont val="Tahoma"/>
            <family val="2"/>
          </rPr>
          <t xml:space="preserve">§ 10 StromStG
</t>
        </r>
        <r>
          <rPr>
            <sz val="8"/>
            <color indexed="81"/>
            <rFont val="Tahoma"/>
            <family val="2"/>
          </rPr>
          <t xml:space="preserve">(1) Die Steuer für nachweislich versteuerten Strom, den ein Unternehmen des Produzierenden Gewerbes für betriebliche Zwecke, ausgenommen solche nach § 9 Abs. 2 Nr. 2, entnommen hat, wird auf Antrag nach Maßgabe des Absatzes 2 erlassen, erstattet oder vergütet, soweit die Steuer im Kalenderjahr den Betrag von 1.000 Euro übersteigt. Eine nach § 9b mögliche Steuerentlastung wird dabei abgezogen. Die Steuerfür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
</t>
        </r>
        <r>
          <rPr>
            <sz val="8"/>
            <color indexed="81"/>
            <rFont val="Tahoma"/>
            <family val="2"/>
          </rPr>
          <t>(3)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t>
        </r>
      </text>
    </comment>
    <comment ref="B15" authorId="0" shapeId="0" xr:uid="{00000000-0006-0000-0300-00000A000000}">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das Jahr 2019 24,7 %. Der anrechenbare Rentenbeitrag nicht höher als 25,9 % sein. Die Absenkung des Arbeitgeberanteils an den knappschaftlichen Rentenversicherungsbeiträgen bezieht sich auf die Arbeitgeberbeiträge zur knappschaftlichen Rentenversicherung  im Jahr 1998 (26,9%) unter Anwendung der Beitragssätze des aktuellen Steuerjahres (§ 10 (2) StromStG). 
</t>
        </r>
      </text>
    </comment>
    <comment ref="I17" authorId="0" shapeId="0" xr:uid="{00000000-0006-0000-0300-00000B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00000000-0006-0000-0300-00000C000000}">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00000000-0006-0000-0300-00000D000000}">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00000000-0006-0000-0300-00000E000000}">
      <text>
        <r>
          <rPr>
            <sz val="8"/>
            <color indexed="81"/>
            <rFont val="Tahoma"/>
            <family val="2"/>
          </rPr>
          <t xml:space="preserve">Wenn Schweröl zum Steuersatz von 61,35 Euro versteuert worden ist und zum Verheizen verwendet wird, bitte hier eintragen. 
</t>
        </r>
      </text>
    </comment>
    <comment ref="B20" authorId="0" shapeId="0" xr:uid="{00000000-0006-0000-0300-00000F000000}">
      <text>
        <r>
          <rPr>
            <b/>
            <sz val="8"/>
            <color indexed="81"/>
            <rFont val="Tahoma"/>
            <family val="2"/>
          </rPr>
          <t xml:space="preserve">§ 51 Steuerentlastung für bestimmte Prozesse und Verfahren
</t>
        </r>
        <r>
          <rPr>
            <sz val="8"/>
            <color indexed="81"/>
            <rFont val="Tahoma"/>
            <family val="2"/>
          </rPr>
          <t xml:space="preserve">
(1)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t>
        </r>
      </text>
    </comment>
    <comment ref="B21" authorId="0" shapeId="0" xr:uid="{00000000-0006-0000-0300-000010000000}">
      <text>
        <r>
          <rPr>
            <b/>
            <sz val="8"/>
            <color indexed="81"/>
            <rFont val="Arial"/>
            <family val="2"/>
          </rPr>
          <t>§ 53 Steuerentlastung für die Stromerzeugung</t>
        </r>
        <r>
          <rPr>
            <sz val="8"/>
            <color indexed="81"/>
            <rFont val="Arial"/>
            <family val="2"/>
          </rPr>
          <t xml:space="preserve">
(1) Eine Steuerentlastung wird auf Antrag gewährt für Energieerzeugnisse, die nachweislich nach § 2 Absatz 1 Nummer 9 und 10, Absatz 3 Satz 1 oder Absatz 4a versteuert worden sind und die zur Stromerzeugung in ortsfesten Anlagen 
1. mit einer elektrischen Nennleistung von mehr als 2 Megawatt verwendet worden sind oder
2. mit einer elektrischen Nennleistung von bis zu 2 Megawatt verwendet worden sind, soweit der erzeugte Strom nicht nach § 9 Absatz 1 Nummer 1 und 3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
</t>
        </r>
        <r>
          <rPr>
            <b/>
            <sz val="8"/>
            <color indexed="81"/>
            <rFont val="Arial"/>
            <family val="2"/>
          </rPr>
          <t>Seit 1. Juli 2019: 
(1)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t>
        </r>
        <r>
          <rPr>
            <sz val="8"/>
            <color indexed="81"/>
            <rFont val="Arial"/>
            <family val="2"/>
          </rPr>
          <t xml:space="preserve">
(2) (s.o.)
(3) (s.o.)
(4) (s.o.)</t>
        </r>
      </text>
    </comment>
    <comment ref="B22" authorId="0" shapeId="0" xr:uid="{00000000-0006-0000-0300-000011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H22" authorId="1" shapeId="0" xr:uid="{00000000-0006-0000-0300-000012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23" authorId="0" shapeId="0" xr:uid="{00000000-0006-0000-0300-000013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B25" authorId="0" shapeId="0" xr:uid="{00000000-0006-0000-0300-000014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6" authorId="0" shapeId="0" xr:uid="{00000000-0006-0000-0300-000015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B28" authorId="0" shapeId="0" xr:uid="{00000000-0006-0000-0300-000016000000}">
      <text>
        <r>
          <rPr>
            <b/>
            <sz val="8"/>
            <color indexed="81"/>
            <rFont val="Tahoma"/>
            <family val="2"/>
          </rPr>
          <t xml:space="preserve">§ 51 Steuerentlastung für bestimmte Prozesse und Verfahren
</t>
        </r>
        <r>
          <rPr>
            <sz val="8"/>
            <color indexed="81"/>
            <rFont val="Tahoma"/>
            <family val="2"/>
          </rPr>
          <t xml:space="preserve">
(1)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9" authorId="0" shapeId="0" xr:uid="{00000000-0006-0000-0300-000017000000}">
      <text>
        <r>
          <rPr>
            <b/>
            <sz val="8"/>
            <color indexed="81"/>
            <rFont val="Tahoma"/>
            <family val="2"/>
          </rPr>
          <t xml:space="preserve">§ 53 Steuerentlastung für die Stromerzeugung
</t>
        </r>
        <r>
          <rPr>
            <sz val="8"/>
            <color indexed="81"/>
            <rFont val="Tahoma"/>
            <family val="2"/>
          </rPr>
          <t xml:space="preserve">(1) Eine Steuerentlastung wird auf Antrag gewährt für Energieerzeugnisse, die nachweislich nach § 2 Absatz 1 Nummer 9 und 10, Absatz 3 Satz 1 oder Absatz 4a versteuert worden sind und die zur Stromerzeugung in ortsfesten Anlagen 
1. mit einer elektrischen Nennleistung von mehr als 2 Megawatt verwendet worden sind oder
2. mit einer elektrischen Nennleistung von bis zu 2 Megawatt verwendet worden sind, soweit der erzeugte Strom nicht nach § 9 Absatz 1 Nummer 1 und 3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
</t>
        </r>
        <r>
          <rPr>
            <b/>
            <sz val="8"/>
            <color indexed="81"/>
            <rFont val="Tahoma"/>
            <family val="2"/>
          </rPr>
          <t xml:space="preserve">
Seit 1. Juli 2019: 
(1)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t>
        </r>
        <r>
          <rPr>
            <sz val="8"/>
            <color indexed="81"/>
            <rFont val="Tahoma"/>
            <family val="2"/>
          </rPr>
          <t xml:space="preserve">
(2) (s.o.)
(3) (s.o.)
(4) (s.o.)</t>
        </r>
      </text>
    </comment>
    <comment ref="B30" authorId="0" shapeId="0" xr:uid="{00000000-0006-0000-0300-000018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H30" authorId="1" shapeId="0" xr:uid="{00000000-0006-0000-0300-000019000000}">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
</t>
        </r>
      </text>
    </comment>
    <comment ref="B31" authorId="0" shapeId="0" xr:uid="{00000000-0006-0000-0300-00001A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B32" authorId="0" shapeId="0" xr:uid="{00000000-0006-0000-0300-00001B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B34" authorId="0" shapeId="0" xr:uid="{00000000-0006-0000-0300-00001C000000}">
      <text>
        <r>
          <rPr>
            <b/>
            <sz val="8"/>
            <color indexed="81"/>
            <rFont val="Tahoma"/>
            <family val="2"/>
          </rPr>
          <t xml:space="preserve">§ 51 Steuerentlastung für bestimmte Prozesse und Verfahren
</t>
        </r>
        <r>
          <rPr>
            <sz val="8"/>
            <color indexed="81"/>
            <rFont val="Tahoma"/>
            <family val="2"/>
          </rPr>
          <t xml:space="preserve">
(1)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t>
        </r>
        <r>
          <rPr>
            <b/>
            <sz val="8"/>
            <color indexed="81"/>
            <rFont val="Tahoma"/>
            <family val="2"/>
          </rPr>
          <t xml:space="preserve">
</t>
        </r>
        <r>
          <rPr>
            <sz val="8"/>
            <color indexed="81"/>
            <rFont val="Tahoma"/>
            <family val="2"/>
          </rPr>
          <t xml:space="preserve">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35" authorId="0" shapeId="0" xr:uid="{00000000-0006-0000-0300-00001D000000}">
      <text>
        <r>
          <rPr>
            <b/>
            <sz val="8"/>
            <color indexed="81"/>
            <rFont val="Tahoma"/>
            <family val="2"/>
          </rPr>
          <t xml:space="preserve">§ 53 Steuerentlastung für die Stromerzeugung
</t>
        </r>
        <r>
          <rPr>
            <sz val="8"/>
            <color indexed="81"/>
            <rFont val="Tahoma"/>
            <family val="2"/>
          </rPr>
          <t xml:space="preserve">(1) Eine Steuerentlastung wird auf Antrag gewährt für Energieerzeugnisse, die nachweislich nach § 2 Absatz 1 Nummer 9 und 10, Absatz 3 Satz 1 oder Absatz 4a versteuert worden sind und die zur Stromerzeugung in ortsfesten Anlagen 
1. mit einer elektrischen Nennleistung von mehr als 2 Megawatt verwendet worden sind oder
2. mit einer elektrischen Nennleistung von bis zu 2 Megawatt verwendet worden sind, soweit der erzeugte Strom nicht nach § 9 Absatz 1 Nummer 1 und 3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
</t>
        </r>
        <r>
          <rPr>
            <b/>
            <sz val="8"/>
            <color indexed="81"/>
            <rFont val="Tahoma"/>
            <family val="2"/>
          </rPr>
          <t xml:space="preserve">
Seit 1. Juli 2019: 
(1)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t>
        </r>
        <r>
          <rPr>
            <sz val="8"/>
            <color indexed="81"/>
            <rFont val="Tahoma"/>
            <family val="2"/>
          </rPr>
          <t xml:space="preserve">
(2) (s.o.)
(3) (s.o.)
(4) (s.o.)</t>
        </r>
      </text>
    </comment>
    <comment ref="B36" authorId="0" shapeId="0" xr:uid="{00000000-0006-0000-0300-00001E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H36" authorId="1" shapeId="0" xr:uid="{00000000-0006-0000-0300-00001F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37" authorId="0" shapeId="0" xr:uid="{00000000-0006-0000-0300-000020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B38" authorId="0" shapeId="0" xr:uid="{00000000-0006-0000-0300-000021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B41" authorId="1" shapeId="0" xr:uid="{00000000-0006-0000-0300-000022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4" authorId="1" shapeId="0" xr:uid="{00000000-0006-0000-0300-000023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5" authorId="0" shapeId="0" xr:uid="{00000000-0006-0000-0300-000024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7" authorId="0" shapeId="0" xr:uid="{00000000-0006-0000-0300-000025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47" authorId="0" shapeId="0" xr:uid="{00000000-0006-0000-0300-000026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t>
        </r>
      </text>
    </comment>
    <comment ref="B48" authorId="0" shapeId="0" xr:uid="{00000000-0006-0000-0300-000027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I48" authorId="0" shapeId="0" xr:uid="{00000000-0006-0000-0300-000028000000}">
      <text>
        <r>
          <rPr>
            <b/>
            <sz val="8"/>
            <color indexed="81"/>
            <rFont val="Tahoma"/>
            <family val="2"/>
          </rPr>
          <t xml:space="preserve">Erlass, Erstattung oder Vergütung in Sonderfällen § 55 EnergieStG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Abweichend von Satz 1 wird im Fall des Absatzes 1a Satz 1 Nr. 3 die Steuerentlastung für das Jahr 2012 nur in Höhe von 80 Prozent des nach den Sätzen 1 und 2 berechneten Betrages gewährt, es sei denn, die Bundesregierung stellt auf der Grundlage eines Berichts nach Absatz 1a Satz 2 im Jahr 2013 fest, dass die in der Klimaschutzvereinbarung genannten Emissionsminderungsziele bis zum 31. Dezember 2012 in Höhe von 100 Prozent erfüllt wurden, und diese Feststellung bis zum 31. Dezember 2013 im Bundesgesetzblatt bekannt gemacht wird.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(4)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(10) Entlastungsberechtigt ist das Unternehmen des Produzierenden Gewerbes, das die Energieerzeugnisse verwendet hat.</t>
        </r>
      </text>
    </comment>
    <comment ref="B49" authorId="0" shapeId="0" xr:uid="{00000000-0006-0000-0300-000029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53" authorId="2" shapeId="0" xr:uid="{00000000-0006-0000-0300-00002A000000}">
      <text>
        <r>
          <rPr>
            <b/>
            <sz val="8"/>
            <color indexed="81"/>
            <rFont val="Tahoma"/>
            <family val="2"/>
          </rPr>
          <t xml:space="preserve">Hinweis:
</t>
        </r>
        <r>
          <rPr>
            <sz val="8"/>
            <color indexed="81"/>
            <rFont val="Tahoma"/>
            <family val="2"/>
          </rPr>
          <t xml:space="preserve">Die hier angewandten Steuersätze der Energiesteuer stellen die "Ökosteuersätze" dar und nicht die vollen Energiesteuersätze, die auch den früheren Mineralölsteueranteil enthalten.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Matthias Carl</author>
  </authors>
  <commentList>
    <comment ref="B8" authorId="0" shapeId="0" xr:uid="{00000000-0006-0000-0400-000001000000}">
      <text>
        <r>
          <rPr>
            <b/>
            <sz val="8"/>
            <color indexed="81"/>
            <rFont val="Tahoma"/>
            <family val="2"/>
          </rPr>
          <t xml:space="preserve">Steuerbefreiung (§ 9 StromStG): 
</t>
        </r>
        <r>
          <rPr>
            <sz val="8"/>
            <color indexed="81"/>
            <rFont val="Tahoma"/>
            <family val="2"/>
          </rPr>
          <t>Von der Steuer befreit ist Strom
1. Strom aus erneuerbaren Energieträgern, wenn dieser aus einem ausschließlich mit Strom aus 
    erneuerbaren Energieträgern gespeisten Netz oder einer entsprechenden Leitung entnommen 
    wird;
2. Strom, der zur Stromerzeugung entnommen wird;
3. Strom, der in Anlagen mit einer elektrischen Nennleistung von bis zu zwei Megawatt erzeugt
    wird und
    a) vom Betreiber der Anlage als Eigenerzeuger im räumlichen Zusammenhang zu der Anlage zum 
        Selbstverbrauch entnommen wird oder
    b) von demjenigen, der die Anlage betreibt oder betreiben lässt, an Letztverbraucher geleistet 
        wird, die den Strom im räumlichen Zusammenhang zu der Anlage entnehmen;
4. Strom, der in Anlagen erzeugt wird, soweit diese der vorübergehenden Stromversorgung im 
    Falle des Ausfalls oder der Störung der sonst üblichen Stromversorgung dienen   
    (Notstromanlagen);
5. Strom, der auf Wasserfahrzeugen oder in Luftfahrzeugen erzeugt und eben dort verbraucht 
    wird, sowie Strom, der in Schienenfahrzeugen im Schienenbahnverkehr erzeugt und zu 
    begünstigten Zwecken nach Absatz 2 entnommen wird.</t>
        </r>
      </text>
    </comment>
    <comment ref="B9" authorId="0" shapeId="0" xr:uid="{00000000-0006-0000-0400-000002000000}">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daraus,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3. 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 für chemische Reduktionsverfahren
entnommen hat.
(2) Erlass-, erstattungs- oder vergütungsberechtigt ist das Unternehmen des Produzierenden Gewerbes, das den Strom entnommen hat.</t>
        </r>
      </text>
    </comment>
    <comment ref="H9" authorId="1" shapeId="0" xr:uid="{00000000-0006-0000-0400-000003000000}">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00000000-0006-0000-0400-000004000000}">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nach § 9 Absatz 1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00000000-0006-0000-0400-000005000000}">
      <text>
        <r>
          <rPr>
            <b/>
            <sz val="8"/>
            <color indexed="81"/>
            <rFont val="Tahoma"/>
            <family val="2"/>
          </rPr>
          <t>Bitte hier den aktuellen Arbeitgeberanteil an der allgemeinen Rentenversicherung (halber Beitrag) eintragen.</t>
        </r>
        <r>
          <rPr>
            <sz val="8"/>
            <color indexed="81"/>
            <rFont val="Tahoma"/>
            <family val="2"/>
          </rPr>
          <t xml:space="preserve">
Der allgemeine Rentenversicherungsbeitrag beträgt für die Jahre 2016 und 2017 18,7 % (Arbeitgeberanteil: 9,35 %). (Der anrechenbare Rentenbeitrag darf nicht höher als 19,5 % sein, anrechenbarer AGA: 9,75 %). Die Absenkung des Arbeitgeberanteils an den allgemeinen Rentenversicherungsbeiträgen bezieht sich auf die Arbeitgeberbeiträge zur allgemeinen Rentenversicherung  im Jahr 1998 (20,3%) unter Anwendung der Beitragssätze des aktuellen Steuerjahres (§ 10 (2) StromStG). </t>
        </r>
        <r>
          <rPr>
            <b/>
            <sz val="8"/>
            <color indexed="81"/>
            <rFont val="Tahoma"/>
            <family val="2"/>
          </rPr>
          <t xml:space="preserve">
</t>
        </r>
        <r>
          <rPr>
            <sz val="8"/>
            <color indexed="81"/>
            <rFont val="Tahoma"/>
            <family val="2"/>
          </rPr>
          <t xml:space="preserve">
</t>
        </r>
      </text>
    </comment>
    <comment ref="B12" authorId="0" shapeId="0" xr:uid="{00000000-0006-0000-0400-000006000000}">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die Jahre 2016 und 2017 18,7 %. Der anrechenbare Rentenbeitrag darf nicht höher als 19,5 % sein.
</t>
        </r>
      </text>
    </comment>
    <comment ref="H13" authorId="0" shapeId="0" xr:uid="{00000000-0006-0000-0400-000007000000}">
      <text>
        <r>
          <rPr>
            <b/>
            <sz val="8"/>
            <color indexed="81"/>
            <rFont val="Tahoma"/>
            <family val="2"/>
          </rPr>
          <t xml:space="preserve">§ 10 StromStG
</t>
        </r>
        <r>
          <rPr>
            <sz val="8"/>
            <color indexed="81"/>
            <rFont val="Tahoma"/>
            <family val="2"/>
          </rPr>
          <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t>
        </r>
      </text>
    </comment>
    <comment ref="B14" authorId="0" shapeId="0" xr:uid="{00000000-0006-0000-0400-000008000000}">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volle </t>
        </r>
        <r>
          <rPr>
            <b/>
            <sz val="8"/>
            <color indexed="81"/>
            <rFont val="Tahoma"/>
            <family val="2"/>
          </rPr>
          <t>knappschaftliche</t>
        </r>
        <r>
          <rPr>
            <sz val="8"/>
            <color indexed="81"/>
            <rFont val="Tahoma"/>
            <family val="2"/>
          </rPr>
          <t xml:space="preserve"> Rentenversicherungsbeitrag beträgt für die Jahre 2016 und 2017 24,8 %; der Arbeitgeberanteil beträgt 15,45 %. (Der anrechenbare Rentenbeitrag darf nicht höher als 25,9 % sein; -&gt; AGA nicht höher als 16,15 %). Die Absenkung des Arbeitgeberanteils an den knappschaftlichen Rentenversicherungsbeiträgen bezieht sich auf die Arbeitgeberbeiträge zur knappschaftlichen Rentenversicherung  im Jahr 1998 (26,9%) unter Anwendung der Beitragssätze des aktuellen Steuerjahres (§ 10 (2) StromStG).</t>
        </r>
        <r>
          <rPr>
            <b/>
            <sz val="8"/>
            <color indexed="81"/>
            <rFont val="Tahoma"/>
            <family val="2"/>
          </rPr>
          <t xml:space="preserve"> 
</t>
        </r>
        <r>
          <rPr>
            <sz val="8"/>
            <color indexed="81"/>
            <rFont val="Tahoma"/>
            <family val="2"/>
          </rPr>
          <t xml:space="preserve">
</t>
        </r>
      </text>
    </comment>
    <comment ref="H14" authorId="0" shapeId="0" xr:uid="{00000000-0006-0000-0400-000009000000}">
      <text>
        <r>
          <rPr>
            <b/>
            <sz val="8"/>
            <color indexed="81"/>
            <rFont val="Tahoma"/>
            <family val="2"/>
          </rPr>
          <t xml:space="preserve">§ 10 StromStG
</t>
        </r>
        <r>
          <rPr>
            <sz val="8"/>
            <color indexed="81"/>
            <rFont val="Tahoma"/>
            <family val="2"/>
          </rPr>
          <t xml:space="preserve">(1) Die Steuer für nachweislich versteuerten Strom, den ein Unternehmen des Produzierenden Gewerbes für betriebliche Zwecke, ausgenommen solche nach § 9 Abs. 2 Nr. 2, entnommen hat, wird auf Antrag nach Maßgabe des Absatzes 2 erlassen, erstattet oder vergütet, soweit die Steuer im Kalenderjahr den Betrag von 1.000 Euro übersteigt. Eine nach § 9b mögliche Steuerentlastung wird dabei abgezogen. Die Steuerfür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
(3)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t>
        </r>
      </text>
    </comment>
    <comment ref="B15" authorId="0" shapeId="0" xr:uid="{00000000-0006-0000-0400-00000A000000}">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die Jahre 2016 und 2017 24,8 %. Der anrechenbare Rentenbeitrag nicht höher als 25,9 % sein. Die Absenkung des Arbeitgeberanteils an den knappschaftlichen Rentenversicherungsbeiträgen bezieht sich auf die Arbeitgeberbeiträge zur knappschaftlichen Rentenversicherung  im Jahr 1998 (26,9%) unter Anwendung der Beitragssätze des aktuellen Steuerjahres (§ 10 (2) StromStG). 
</t>
        </r>
      </text>
    </comment>
    <comment ref="I17" authorId="0" shapeId="0" xr:uid="{00000000-0006-0000-0400-00000B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00000000-0006-0000-0400-00000C000000}">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00000000-0006-0000-0400-00000D000000}">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00000000-0006-0000-0400-00000E000000}">
      <text>
        <r>
          <rPr>
            <sz val="8"/>
            <color indexed="81"/>
            <rFont val="Tahoma"/>
            <family val="2"/>
          </rPr>
          <t xml:space="preserve">Wenn Schweröl zum Steuersatz von 61,35 Euro versteuert worden ist und zum Verheizen verwendet wird, bitte hier eintragen. 
</t>
        </r>
      </text>
    </comment>
    <comment ref="B20" authorId="0" shapeId="0" xr:uid="{00000000-0006-0000-0400-00000F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t>
        </r>
        <r>
          <rPr>
            <sz val="8"/>
            <color indexed="81"/>
            <rFont val="Arial"/>
            <family val="2"/>
          </rPr>
          <t xml:space="preserve">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
</t>
        </r>
      </text>
    </comment>
    <comment ref="B21" authorId="0" shapeId="0" xr:uid="{00000000-0006-0000-0400-000010000000}">
      <text>
        <r>
          <rPr>
            <b/>
            <sz val="8"/>
            <color indexed="81"/>
            <rFont val="Arial"/>
            <family val="2"/>
          </rPr>
          <t>§ 53 Steuerentlastung für die Stromerzeugung in Anlagen mit einer elektrischen Nennleistung von mehr als zwei Megawatt</t>
        </r>
        <r>
          <rPr>
            <sz val="8"/>
            <color indexed="81"/>
            <rFont val="Arial"/>
            <family val="2"/>
          </rPr>
          <t xml:space="preserve">
(1)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22" authorId="0" shapeId="0" xr:uid="{00000000-0006-0000-0400-000011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(2)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22" authorId="1" shapeId="0" xr:uid="{00000000-0006-0000-0400-000012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23" authorId="0" shapeId="0" xr:uid="{00000000-0006-0000-0400-000013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5" authorId="0" shapeId="0" xr:uid="{00000000-0006-0000-0400-000014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6" authorId="0" shapeId="0" xr:uid="{00000000-0006-0000-0400-000015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8" authorId="0" shapeId="0" xr:uid="{00000000-0006-0000-0400-000016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29" authorId="0" shapeId="0" xr:uid="{00000000-0006-0000-0400-000017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H29" authorId="1" shapeId="0" xr:uid="{00000000-0006-0000-0400-000018000000}">
      <text>
        <r>
          <rPr>
            <sz val="8"/>
            <color indexed="81"/>
            <rFont val="Tahoma"/>
            <family val="2"/>
          </rPr>
          <t>Aufgrund des Mindeststeuersatzes der EU gilt laut Erlass vom 18.12.2012 abweichend von § 53b Absatz 2 Nr. 2 eine Steuerermäßigung von nur 4,00 Euro/1000 kg.</t>
        </r>
      </text>
    </comment>
    <comment ref="B30" authorId="0" shapeId="0" xr:uid="{00000000-0006-0000-0400-000019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0" authorId="1" shapeId="0" xr:uid="{00000000-0006-0000-0400-00001A000000}">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
</t>
        </r>
      </text>
    </comment>
    <comment ref="B31" authorId="0" shapeId="0" xr:uid="{00000000-0006-0000-0400-00001B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2" authorId="0" shapeId="0" xr:uid="{00000000-0006-0000-0400-00001C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4" authorId="0" shapeId="0" xr:uid="{00000000-0006-0000-0400-00001D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35" authorId="0" shapeId="0" xr:uid="{00000000-0006-0000-0400-00001E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36" authorId="0" shapeId="0" xr:uid="{00000000-0006-0000-0400-00001F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6" authorId="1" shapeId="0" xr:uid="{00000000-0006-0000-0400-000020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37" authorId="0" shapeId="0" xr:uid="{00000000-0006-0000-0400-000021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8" authorId="0" shapeId="0" xr:uid="{00000000-0006-0000-0400-000022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41" authorId="1" shapeId="0" xr:uid="{00000000-0006-0000-0400-000023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4" authorId="1" shapeId="0" xr:uid="{00000000-0006-0000-0400-000024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5" authorId="0" shapeId="0" xr:uid="{00000000-0006-0000-0400-000025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7" authorId="0" shapeId="0" xr:uid="{00000000-0006-0000-0400-000026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47" authorId="0" shapeId="0" xr:uid="{00000000-0006-0000-0400-000027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t>
        </r>
      </text>
    </comment>
    <comment ref="B48" authorId="0" shapeId="0" xr:uid="{00000000-0006-0000-0400-000028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I48" authorId="0" shapeId="0" xr:uid="{00000000-0006-0000-0400-000029000000}">
      <text>
        <r>
          <rPr>
            <b/>
            <sz val="8"/>
            <color indexed="81"/>
            <rFont val="Tahoma"/>
            <family val="2"/>
          </rPr>
          <t xml:space="preserve">Erlass, Erstattung oder Vergütung in Sonderfällen § 55 EnergieStG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Abweichend von Satz 1 wird im Fall des Absatzes 1a Satz 1 Nr. 3 die Steuerentlastung für das Jahr 2012 nur in Höhe von 80 Prozent des nach den Sätzen 1 und 2 berechneten Betrages gewährt, es sei denn, die Bundesregierung stellt auf der Grundlage eines Berichts nach Absatz 1a Satz 2 im Jahr 2013 fest, dass die in der Klimaschutzvereinbarung genannten Emissionsminderungsziele bis zum 31. Dezember 2012 in Höhe von 100 Prozent erfüllt wurden, und diese Feststellung bis zum 31. Dezember 2013 im Bundesgesetzblatt bekannt gemacht wird.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(4)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(10) Entlastungsberechtigt ist das Unternehmen des Produzierenden Gewerbes, das die Energieerzeugnisse verwendet hat.</t>
        </r>
      </text>
    </comment>
    <comment ref="B49" authorId="0" shapeId="0" xr:uid="{00000000-0006-0000-0400-00002A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53" authorId="2" shapeId="0" xr:uid="{00000000-0006-0000-0400-00002B000000}">
      <text>
        <r>
          <rPr>
            <b/>
            <sz val="8"/>
            <color indexed="81"/>
            <rFont val="Tahoma"/>
            <family val="2"/>
          </rPr>
          <t xml:space="preserve">Hinweis:
</t>
        </r>
        <r>
          <rPr>
            <sz val="8"/>
            <color indexed="81"/>
            <rFont val="Tahoma"/>
            <family val="2"/>
          </rPr>
          <t xml:space="preserve">Die hier angewandten Steuersätze der Energiesteuer stellen die "Ökosteuersätze" dar und nicht die vollen Energiesteuersätze, die auch den früheren Mineralölsteueranteil enthalten.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Matthias Carl</author>
  </authors>
  <commentList>
    <comment ref="B8" authorId="0" shapeId="0" xr:uid="{00000000-0006-0000-0500-000001000000}">
      <text>
        <r>
          <rPr>
            <b/>
            <sz val="8"/>
            <color indexed="81"/>
            <rFont val="Tahoma"/>
            <family val="2"/>
          </rPr>
          <t xml:space="preserve">Steuerbefreiung (§ 9 StromStG): 
</t>
        </r>
        <r>
          <rPr>
            <sz val="8"/>
            <color indexed="81"/>
            <rFont val="Tahoma"/>
            <family val="2"/>
          </rPr>
          <t>Von der Steuer befreit ist Strom
1. Strom aus erneuerbaren Energieträgern, wenn dieser aus einem ausschließlich mit Strom aus 
    erneuerbaren Energieträgern gespeisten Netz oder einer entsprechenden Leitung entnommen 
    wird;
2. Strom, der zur Stromerzeugung entnommen wird;
3. Strom, der in Anlagen mit einer elektrischen Nennleistung von bis zu zwei Megawatt erzeugt
    wird und
    a) vom Betreiber der Anlage als Eigenerzeuger im räumlichen Zusammenhang zu der Anlage zum 
        Selbstverbrauch entnommen wird oder
    b) von demjenigen, der die Anlage betreibt oder betreiben lässt, an Letztverbraucher geleistet 
        wird, die den Strom im räumlichen Zusammenhang zu der Anlage entnehmen;
4. Strom, der in Anlagen erzeugt wird, soweit diese der vorübergehenden Stromversorgung im 
    Falle des Ausfalls oder der Störung der sonst üblichen Stromversorgung dienen   
    (Notstromanlagen);
5. Strom, der auf Wasserfahrzeugen oder in Luftfahrzeugen erzeugt und eben dort verbraucht 
    wird, sowie Strom, der in Schienenfahrzeugen im Schienenbahnverkehr erzeugt und zu 
    begünstigten Zwecken nach Absatz 2 entnommen wird.</t>
        </r>
      </text>
    </comment>
    <comment ref="B9" authorId="0" shapeId="0" xr:uid="{00000000-0006-0000-0500-000002000000}">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daraus,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3. 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 für chemische Reduktionsverfahren
entnommen hat.
(2) Erlass-, erstattungs- oder vergütungsberechtigt ist das Unternehmen des Produzierenden Gewerbes, das den Strom entnommen hat.</t>
        </r>
      </text>
    </comment>
    <comment ref="H9" authorId="1" shapeId="0" xr:uid="{00000000-0006-0000-0500-000003000000}">
      <text>
        <r>
          <rPr>
            <sz val="8"/>
            <color indexed="81"/>
            <rFont val="Tahoma"/>
            <family val="2"/>
          </rPr>
          <t>(2) Die Steuerentlastung beträgt 5,13 Euro für eine Megawattstunde.</t>
        </r>
      </text>
    </comment>
    <comment ref="B10" authorId="0" shapeId="0" xr:uid="{00000000-0006-0000-0500-000004000000}">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nach § 9 Absatz 1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00000000-0006-0000-0500-000005000000}">
      <text>
        <r>
          <rPr>
            <b/>
            <sz val="8"/>
            <color indexed="81"/>
            <rFont val="Tahoma"/>
            <family val="2"/>
          </rPr>
          <t>Bitte hier den aktuellen Arbeitgeberanteil an der allgemeinen Rentenversicherung (halber Beitrag) eintragen.</t>
        </r>
        <r>
          <rPr>
            <sz val="8"/>
            <color indexed="81"/>
            <rFont val="Tahoma"/>
            <family val="2"/>
          </rPr>
          <t xml:space="preserve">
Der allgemeine Rentenversicherungsbeitrag beträgt für die Jahre 2016 und 2017 18,7 % (Arbeitgeberanteil: 9,35 %). (Der anrechenbare Rentenbeitrag darf nicht höher als 19,5 % sein, anrechenbarer AGA: 9,75 %). Die Absenkung des Arbeitgeberanteils an den allgemeinen Rentenversicherungsbeiträgen bezieht sich auf die Arbeitgeberbeiträge zur allgemeinen Rentenversicherung  im Jahr 1998 (20,3%) unter Anwendung der Beitragssätze des aktuellen Steuerjahres (§ 10 (2) StromStG). </t>
        </r>
        <r>
          <rPr>
            <b/>
            <sz val="8"/>
            <color indexed="81"/>
            <rFont val="Tahoma"/>
            <family val="2"/>
          </rPr>
          <t xml:space="preserve">
</t>
        </r>
        <r>
          <rPr>
            <sz val="8"/>
            <color indexed="81"/>
            <rFont val="Tahoma"/>
            <family val="2"/>
          </rPr>
          <t xml:space="preserve">
</t>
        </r>
      </text>
    </comment>
    <comment ref="B12" authorId="0" shapeId="0" xr:uid="{00000000-0006-0000-0500-000006000000}">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die Jahre 2016 und 2017 18,7 %. Der anrechenbare Rentenbeitrag darf nicht höher als 19,5 % sein.
</t>
        </r>
      </text>
    </comment>
    <comment ref="H13" authorId="0" shapeId="0" xr:uid="{00000000-0006-0000-0500-000007000000}">
      <text>
        <r>
          <rPr>
            <b/>
            <sz val="8"/>
            <color indexed="81"/>
            <rFont val="Tahoma"/>
            <family val="2"/>
          </rPr>
          <t xml:space="preserve">§ 10 StromStG
</t>
        </r>
        <r>
          <rPr>
            <sz val="8"/>
            <color indexed="81"/>
            <rFont val="Tahoma"/>
            <family val="2"/>
          </rPr>
          <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t>
        </r>
      </text>
    </comment>
    <comment ref="B14" authorId="0" shapeId="0" xr:uid="{00000000-0006-0000-0500-000008000000}">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volle </t>
        </r>
        <r>
          <rPr>
            <b/>
            <sz val="8"/>
            <color indexed="81"/>
            <rFont val="Tahoma"/>
            <family val="2"/>
          </rPr>
          <t>knappschaftliche</t>
        </r>
        <r>
          <rPr>
            <sz val="8"/>
            <color indexed="81"/>
            <rFont val="Tahoma"/>
            <family val="2"/>
          </rPr>
          <t xml:space="preserve"> Rentenversicherungsbeitrag beträgt für die Jahre 2016 und 2017 24,8 %; der Arbeitgeberanteil beträgt 15,45 %. (Der anrechenbare Rentenbeitrag darf nicht höher als 25,9 % sein; -&gt; AGA nicht höher als 16,15 %). Die Absenkung des Arbeitgeberanteils an den knappschaftlichen Rentenversicherungsbeiträgen bezieht sich auf die Arbeitgeberbeiträge zur knappschaftlichen Rentenversicherung  im Jahr 1998 (26,9%) unter Anwendung der Beitragssätze des aktuellen Steuerjahres (§ 10 (2) StromStG). 
</t>
        </r>
      </text>
    </comment>
    <comment ref="H14" authorId="0" shapeId="0" xr:uid="{00000000-0006-0000-0500-000009000000}">
      <text>
        <r>
          <rPr>
            <b/>
            <sz val="8"/>
            <color indexed="81"/>
            <rFont val="Tahoma"/>
            <family val="2"/>
          </rPr>
          <t xml:space="preserve">§ 10 StromStG
</t>
        </r>
        <r>
          <rPr>
            <sz val="8"/>
            <color indexed="81"/>
            <rFont val="Tahoma"/>
            <family val="2"/>
          </rPr>
          <t xml:space="preserve">(1) Die Steuer für nachweislich versteuerten Strom, den ein Unternehmen des Produzierenden Gewerbes für betriebliche Zwecke, ausgenommen solche nach § 9 Abs. 2 Nr. 2, entnommen hat, wird auf Antrag nach Maßgabe des Absatzes 2 erlassen, erstattet oder vergütet, soweit die Steuer im Kalenderjahr den Betrag von 1.000 Euro übersteigt. Eine nach § 9b mögliche Steuerentlastung wird dabei abgezogen. Die Steuerfür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
</t>
        </r>
        <r>
          <rPr>
            <sz val="8"/>
            <color indexed="81"/>
            <rFont val="Tahoma"/>
            <family val="2"/>
          </rPr>
          <t>(3)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t>
        </r>
      </text>
    </comment>
    <comment ref="B15" authorId="0" shapeId="0" xr:uid="{00000000-0006-0000-0500-00000A000000}">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die Jahre 2016 und 2017 24,8 %. Der anrechenbare Rentenbeitrag nicht höher als 25,9 % sein. Die Absenkung des Arbeitgeberanteils an den knappschaftlichen Rentenversicherungsbeiträgen bezieht sich auf die Arbeitgeberbeiträge zur knappschaftlichen Rentenversicherung  im Jahr 1998 (26,9%) unter Anwendung der Beitragssätze des aktuellen Steuerjahres (§ 10 (2) StromStG). 
</t>
        </r>
      </text>
    </comment>
    <comment ref="I17" authorId="0" shapeId="0" xr:uid="{00000000-0006-0000-0500-00000B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00000000-0006-0000-0500-00000C000000}">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00000000-0006-0000-0500-00000D000000}">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00000000-0006-0000-0500-00000E000000}">
      <text>
        <r>
          <rPr>
            <sz val="8"/>
            <color indexed="81"/>
            <rFont val="Tahoma"/>
            <family val="2"/>
          </rPr>
          <t xml:space="preserve">Wenn Schweröl zum Steuersatz von 61,35 Euro versteuert worden ist und zum Verheizen verwendet wird, bitte hier eintragen. 
</t>
        </r>
      </text>
    </comment>
    <comment ref="B20" authorId="0" shapeId="0" xr:uid="{00000000-0006-0000-0500-00000F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t>
        </r>
        <r>
          <rPr>
            <sz val="8"/>
            <color indexed="81"/>
            <rFont val="Arial"/>
            <family val="2"/>
          </rPr>
          <t xml:space="preserve">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
</t>
        </r>
      </text>
    </comment>
    <comment ref="B21" authorId="0" shapeId="0" xr:uid="{00000000-0006-0000-0500-000010000000}">
      <text>
        <r>
          <rPr>
            <b/>
            <sz val="8"/>
            <color indexed="81"/>
            <rFont val="Arial"/>
            <family val="2"/>
          </rPr>
          <t>§ 53 Steuerentlastung für die Stromerzeugung in Anlagen mit einer elektrischen Nennleistung von mehr als zwei Megawatt</t>
        </r>
        <r>
          <rPr>
            <sz val="8"/>
            <color indexed="81"/>
            <rFont val="Arial"/>
            <family val="2"/>
          </rPr>
          <t xml:space="preserve">
(1)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22" authorId="0" shapeId="0" xr:uid="{00000000-0006-0000-0500-000011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(2)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22" authorId="1" shapeId="0" xr:uid="{00000000-0006-0000-0500-000012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23" authorId="0" shapeId="0" xr:uid="{00000000-0006-0000-0500-000013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5" authorId="0" shapeId="0" xr:uid="{00000000-0006-0000-0500-000014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6" authorId="0" shapeId="0" xr:uid="{00000000-0006-0000-0500-000015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8" authorId="0" shapeId="0" xr:uid="{00000000-0006-0000-0500-000016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29" authorId="0" shapeId="0" xr:uid="{00000000-0006-0000-0500-000017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H29" authorId="1" shapeId="0" xr:uid="{00000000-0006-0000-0500-000018000000}">
      <text>
        <r>
          <rPr>
            <sz val="8"/>
            <color indexed="81"/>
            <rFont val="Tahoma"/>
            <family val="2"/>
          </rPr>
          <t>Aufgrund des Mindeststeuersatzes der EU gilt laut Erlass vom 18.12.2012 abweichend von § 53b Absatz 2 Nr. 2 eine Steuerermäßigung von nur 4,00 Euro/1000 kg.</t>
        </r>
      </text>
    </comment>
    <comment ref="B30" authorId="0" shapeId="0" xr:uid="{00000000-0006-0000-0500-000019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0" authorId="1" shapeId="0" xr:uid="{00000000-0006-0000-0500-00001A000000}">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
</t>
        </r>
      </text>
    </comment>
    <comment ref="B31" authorId="0" shapeId="0" xr:uid="{00000000-0006-0000-0500-00001B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2" authorId="0" shapeId="0" xr:uid="{00000000-0006-0000-0500-00001C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4" authorId="0" shapeId="0" xr:uid="{00000000-0006-0000-0500-00001D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35" authorId="0" shapeId="0" xr:uid="{00000000-0006-0000-0500-00001E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36" authorId="0" shapeId="0" xr:uid="{00000000-0006-0000-0500-00001F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6" authorId="1" shapeId="0" xr:uid="{00000000-0006-0000-0500-000020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37" authorId="0" shapeId="0" xr:uid="{00000000-0006-0000-0500-000021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8" authorId="0" shapeId="0" xr:uid="{00000000-0006-0000-0500-000022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41" authorId="1" shapeId="0" xr:uid="{00000000-0006-0000-0500-000023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4" authorId="1" shapeId="0" xr:uid="{00000000-0006-0000-0500-000024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5" authorId="0" shapeId="0" xr:uid="{00000000-0006-0000-0500-000025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7" authorId="0" shapeId="0" xr:uid="{00000000-0006-0000-0500-000026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47" authorId="0" shapeId="0" xr:uid="{00000000-0006-0000-0500-000027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t>
        </r>
      </text>
    </comment>
    <comment ref="B48" authorId="0" shapeId="0" xr:uid="{00000000-0006-0000-0500-000028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I48" authorId="0" shapeId="0" xr:uid="{00000000-0006-0000-0500-000029000000}">
      <text>
        <r>
          <rPr>
            <b/>
            <sz val="8"/>
            <color indexed="81"/>
            <rFont val="Tahoma"/>
            <family val="2"/>
          </rPr>
          <t xml:space="preserve">Erlass, Erstattung oder Vergütung in Sonderfällen § 55 EnergieStG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Abweichend von Satz 1 wird im Fall des Absatzes 1a Satz 1 Nr. 3 die Steuerentlastung für das Jahr 2012 nur in Höhe von 80 Prozent des nach den Sätzen 1 und 2 berechneten Betrages gewährt, es sei denn, die Bundesregierung stellt auf der Grundlage eines Berichts nach Absatz 1a Satz 2 im Jahr 2013 fest, dass die in der Klimaschutzvereinbarung genannten Emissionsminderungsziele bis zum 31. Dezember 2012 in Höhe von 100 Prozent erfüllt wurden, und diese Feststellung bis zum 31. Dezember 2013 im Bundesgesetzblatt bekannt gemacht wird.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(4)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(10) Entlastungsberechtigt ist das Unternehmen des Produzierenden Gewerbes, das die Energieerzeugnisse verwendet hat.</t>
        </r>
      </text>
    </comment>
    <comment ref="B49" authorId="0" shapeId="0" xr:uid="{00000000-0006-0000-0500-00002A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53" authorId="2" shapeId="0" xr:uid="{00000000-0006-0000-0500-00002B000000}">
      <text>
        <r>
          <rPr>
            <b/>
            <sz val="8"/>
            <color indexed="81"/>
            <rFont val="Tahoma"/>
            <family val="2"/>
          </rPr>
          <t xml:space="preserve">Hinweis:
</t>
        </r>
        <r>
          <rPr>
            <sz val="8"/>
            <color indexed="81"/>
            <rFont val="Tahoma"/>
            <family val="2"/>
          </rPr>
          <t xml:space="preserve">Die hier angewandten Steuersätze der Energiesteuer stellen die "Ökosteuersätze" dar und nicht die vollen Energiesteuersätze, die auch den früheren Mineralölsteueranteil enthalten.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Matthias Carl</author>
  </authors>
  <commentList>
    <comment ref="B8" authorId="0" shapeId="0" xr:uid="{00000000-0006-0000-0700-000001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1 (2)),
- Strom aus eigenen Anlagen mit einer Nennleistung bis 2 MW zum
  Eigenverbrauch (Abs. 1 (3)),
- Strom aus Notstromaggregaten (Abs. 1 (4))</t>
        </r>
      </text>
    </comment>
    <comment ref="B9" authorId="0" shapeId="0" xr:uid="{00000000-0006-0000-0700-000002000000}">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3. 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 für chemische Reduktionsverfahren
entnommen hat.
(2) Erlass-, erstattungs- oder vergütungsberechtigt ist das Unternehmen des Produzierenden Gewerbes, das den Strom entnommen hat.</t>
        </r>
      </text>
    </comment>
    <comment ref="H9" authorId="1" shapeId="0" xr:uid="{00000000-0006-0000-0700-000003000000}">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00000000-0006-0000-0700-000004000000}">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nach § 9 Absatz 1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00000000-0006-0000-0700-000005000000}">
      <text>
        <r>
          <rPr>
            <b/>
            <sz val="8"/>
            <color indexed="81"/>
            <rFont val="Tahoma"/>
            <family val="2"/>
          </rPr>
          <t>Bitte hier den aktuellen Arbeitgeberanteil an der allgemeinen Rentenversicherung (halber Beitrag) eintragen.</t>
        </r>
        <r>
          <rPr>
            <sz val="8"/>
            <color indexed="81"/>
            <rFont val="Tahoma"/>
            <family val="2"/>
          </rPr>
          <t xml:space="preserve">
Der allgemeine Rentenversicherungsbeitrag beträgt für die Jahre 2016 und 2017 18,7 % (Arbeitgeberanteil: 9,35 %). (Der anrechenbare Rentenbeitrag darf nicht höher als 19,5 % sein, anrechenbarer AGA: 9,75 %). Die Absenkung des Arbeitgeberanteils an den allgemeinen Rentenversicherungsbeiträgen bezieht sich auf die Arbeitgeberbeiträge zur allgemeinen Rentenversicherung  im Jahr 1998 (20,3%) unter Anwendung der Beitragssätze des aktuellen Steuerjahres (§ 10 (2) StromStG). </t>
        </r>
        <r>
          <rPr>
            <b/>
            <sz val="8"/>
            <color indexed="81"/>
            <rFont val="Tahoma"/>
            <family val="2"/>
          </rPr>
          <t xml:space="preserve">
</t>
        </r>
        <r>
          <rPr>
            <sz val="8"/>
            <color indexed="81"/>
            <rFont val="Tahoma"/>
            <family val="2"/>
          </rPr>
          <t xml:space="preserve">
</t>
        </r>
      </text>
    </comment>
    <comment ref="B12" authorId="0" shapeId="0" xr:uid="{00000000-0006-0000-0700-000006000000}">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die Jahre 2016 und 2017 18,7 %. Der anrechenbare Rentenbeitrag darf nicht höher als 19,5 % sein.
</t>
        </r>
      </text>
    </comment>
    <comment ref="H13" authorId="0" shapeId="0" xr:uid="{00000000-0006-0000-0700-000007000000}">
      <text>
        <r>
          <rPr>
            <b/>
            <sz val="8"/>
            <color indexed="81"/>
            <rFont val="Tahoma"/>
            <family val="2"/>
          </rPr>
          <t xml:space="preserve">§ 10 StromStG
</t>
        </r>
        <r>
          <rPr>
            <sz val="8"/>
            <color indexed="81"/>
            <rFont val="Tahoma"/>
            <family val="2"/>
          </rPr>
          <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t>
        </r>
      </text>
    </comment>
    <comment ref="B14" authorId="0" shapeId="0" xr:uid="{00000000-0006-0000-0700-000008000000}">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volle </t>
        </r>
        <r>
          <rPr>
            <b/>
            <sz val="8"/>
            <color indexed="81"/>
            <rFont val="Tahoma"/>
            <family val="2"/>
          </rPr>
          <t>knappschaftliche</t>
        </r>
        <r>
          <rPr>
            <sz val="8"/>
            <color indexed="81"/>
            <rFont val="Tahoma"/>
            <family val="2"/>
          </rPr>
          <t xml:space="preserve"> Rentenversicherungsbeitrag beträgt für die Jahre 2016 und 2017 24,8 %; der Arbeitgeberanteil beträgt 15,45 %. (Der anrechenbare Rentenbeitrag darf nicht höher als 25,9 % sein; -&gt; AGA nicht höher als 16,15 %). Die Absenkung des Arbeitgeberanteils an den knappschaftlichen Rentenversicherungsbeiträgen bezieht sich auf die Arbeitgeberbeiträge zur knappschaftlichen Rentenversicherung  im Jahr 1998 (26,9%) unter Anwendung der Beitragssätze des aktuellen Steuerjahres (§ 10 (2) StromStG).</t>
        </r>
        <r>
          <rPr>
            <b/>
            <sz val="8"/>
            <color indexed="81"/>
            <rFont val="Tahoma"/>
            <family val="2"/>
          </rPr>
          <t xml:space="preserve"> 
</t>
        </r>
        <r>
          <rPr>
            <sz val="8"/>
            <color indexed="81"/>
            <rFont val="Tahoma"/>
            <family val="2"/>
          </rPr>
          <t xml:space="preserve">
</t>
        </r>
      </text>
    </comment>
    <comment ref="H14" authorId="0" shapeId="0" xr:uid="{00000000-0006-0000-0700-000009000000}">
      <text>
        <r>
          <rPr>
            <b/>
            <sz val="8"/>
            <color indexed="81"/>
            <rFont val="Tahoma"/>
            <family val="2"/>
          </rPr>
          <t xml:space="preserve">§ 10 StromStG
</t>
        </r>
        <r>
          <rPr>
            <sz val="8"/>
            <color indexed="81"/>
            <rFont val="Tahoma"/>
            <family val="2"/>
          </rPr>
          <t xml:space="preserve">(1) Die Steuer für nachweislich versteuerten Strom, den ein Unternehmen des Produzierenden Gewerbes für betriebliche Zwecke, ausgenommen solche nach § 9 Abs. 2 Nr. 2, entnommen hat, wird auf Antrag nach Maßgabe des Absatzes 2 erlassen, erstattet oder vergütet, soweit die Steuer im Kalenderjahr den Betrag von 1.000 Euro übersteigt. Eine nach § 9b mögliche Steuerentlastung wird dabei abgezogen. Die Steuerfür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
(3)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t>
        </r>
      </text>
    </comment>
    <comment ref="B15" authorId="0" shapeId="0" xr:uid="{00000000-0006-0000-0700-00000A000000}">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die Jahre 2016 und 2017 24,8 %. Der anrechenbare Rentenbeitrag nicht höher als 25,9 % sein. Die Absenkung des Arbeitgeberanteils an den knappschaftlichen Rentenversicherungsbeiträgen bezieht sich auf die Arbeitgeberbeiträge zur knappschaftlichen Rentenversicherung  im Jahr 1998 (26,9%) unter Anwendung der Beitragssätze des aktuellen Steuerjahres (§ 10 (2) StromStG). 
</t>
        </r>
      </text>
    </comment>
    <comment ref="I17" authorId="0" shapeId="0" xr:uid="{00000000-0006-0000-0700-00000B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00000000-0006-0000-0700-00000C000000}">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00000000-0006-0000-0700-00000D000000}">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00000000-0006-0000-0700-00000E000000}">
      <text>
        <r>
          <rPr>
            <sz val="8"/>
            <color indexed="81"/>
            <rFont val="Tahoma"/>
            <family val="2"/>
          </rPr>
          <t xml:space="preserve">Wenn Schweröl zum Steuersatz von 61,35 Euro versteuert worden ist und zum Verheizen verwendet wird, bitte hier eintragen. 
</t>
        </r>
      </text>
    </comment>
    <comment ref="B20" authorId="0" shapeId="0" xr:uid="{00000000-0006-0000-0700-00000F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t>
        </r>
        <r>
          <rPr>
            <sz val="8"/>
            <color indexed="81"/>
            <rFont val="Arial"/>
            <family val="2"/>
          </rPr>
          <t xml:space="preserve">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
</t>
        </r>
      </text>
    </comment>
    <comment ref="B21" authorId="0" shapeId="0" xr:uid="{00000000-0006-0000-0700-000010000000}">
      <text>
        <r>
          <rPr>
            <b/>
            <sz val="8"/>
            <color indexed="81"/>
            <rFont val="Arial"/>
            <family val="2"/>
          </rPr>
          <t>§ 53 Steuerentlastung für die Stromerzeugung in Anlagen mit einer elektrischen Nennleistung von mehr als zwei Megawatt</t>
        </r>
        <r>
          <rPr>
            <sz val="8"/>
            <color indexed="81"/>
            <rFont val="Arial"/>
            <family val="2"/>
          </rPr>
          <t xml:space="preserve">
(1)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22" authorId="0" shapeId="0" xr:uid="{00000000-0006-0000-0700-000011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(2)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22" authorId="1" shapeId="0" xr:uid="{00000000-0006-0000-0700-000012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23" authorId="0" shapeId="0" xr:uid="{00000000-0006-0000-0700-000013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5" authorId="0" shapeId="0" xr:uid="{00000000-0006-0000-0700-000014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6" authorId="0" shapeId="0" xr:uid="{00000000-0006-0000-0700-000015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8" authorId="0" shapeId="0" xr:uid="{00000000-0006-0000-0700-000016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29" authorId="0" shapeId="0" xr:uid="{00000000-0006-0000-0700-000017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H29" authorId="1" shapeId="0" xr:uid="{00000000-0006-0000-0700-000018000000}">
      <text>
        <r>
          <rPr>
            <sz val="8"/>
            <color indexed="81"/>
            <rFont val="Tahoma"/>
            <family val="2"/>
          </rPr>
          <t>Aufgrund des Mindeststeuersatzes der EU gilt laut Erlass vom 18.12.2012 abweichend von § 53b Absatz 2 Nr. 2 eine Steuerermäßigung von nur 4,00 Euro/1000 kg.</t>
        </r>
      </text>
    </comment>
    <comment ref="B30" authorId="0" shapeId="0" xr:uid="{00000000-0006-0000-0700-000019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0" authorId="1" shapeId="0" xr:uid="{00000000-0006-0000-0700-00001A000000}">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
</t>
        </r>
      </text>
    </comment>
    <comment ref="B31" authorId="0" shapeId="0" xr:uid="{00000000-0006-0000-0700-00001B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2" authorId="0" shapeId="0" xr:uid="{00000000-0006-0000-0700-00001C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4" authorId="0" shapeId="0" xr:uid="{00000000-0006-0000-0700-00001D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35" authorId="0" shapeId="0" xr:uid="{00000000-0006-0000-0700-00001E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36" authorId="0" shapeId="0" xr:uid="{00000000-0006-0000-0700-00001F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6" authorId="1" shapeId="0" xr:uid="{00000000-0006-0000-0700-000020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37" authorId="0" shapeId="0" xr:uid="{00000000-0006-0000-0700-000021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8" authorId="0" shapeId="0" xr:uid="{00000000-0006-0000-0700-000022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41" authorId="1" shapeId="0" xr:uid="{00000000-0006-0000-0700-000023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4" authorId="1" shapeId="0" xr:uid="{00000000-0006-0000-0700-000024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5" authorId="0" shapeId="0" xr:uid="{00000000-0006-0000-0700-000025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7" authorId="0" shapeId="0" xr:uid="{00000000-0006-0000-0700-000026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47" authorId="0" shapeId="0" xr:uid="{00000000-0006-0000-0700-000027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t>
        </r>
      </text>
    </comment>
    <comment ref="B48" authorId="0" shapeId="0" xr:uid="{00000000-0006-0000-0700-000028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I48" authorId="0" shapeId="0" xr:uid="{00000000-0006-0000-0700-000029000000}">
      <text>
        <r>
          <rPr>
            <b/>
            <sz val="8"/>
            <color indexed="81"/>
            <rFont val="Tahoma"/>
            <family val="2"/>
          </rPr>
          <t xml:space="preserve">Erlass, Erstattung oder Vergütung in Sonderfällen § 55 EnergieStG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Abweichend von Satz 1 wird im Fall des Absatzes 1a Satz 1 Nr. 3 die Steuerentlastung für das Jahr 2012 nur in Höhe von 80 Prozent des nach den Sätzen 1 und 2 berechneten Betrages gewährt, es sei denn, die Bundesregierung stellt auf der Grundlage eines Berichts nach Absatz 1a Satz 2 im Jahr 2013 fest, dass die in der Klimaschutzvereinbarung genannten Emissionsminderungsziele bis zum 31. Dezember 2012 in Höhe von 100 Prozent erfüllt wurden, und diese Feststellung bis zum 31. Dezember 2013 im Bundesgesetzblatt bekannt gemacht wird.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(4)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(10) Entlastungsberechtigt ist das Unternehmen des Produzierenden Gewerbes, das die Energieerzeugnisse verwendet hat.</t>
        </r>
      </text>
    </comment>
    <comment ref="B49" authorId="0" shapeId="0" xr:uid="{00000000-0006-0000-0700-00002A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53" authorId="2" shapeId="0" xr:uid="{00000000-0006-0000-0700-00002B000000}">
      <text>
        <r>
          <rPr>
            <b/>
            <sz val="8"/>
            <color indexed="81"/>
            <rFont val="Tahoma"/>
            <family val="2"/>
          </rPr>
          <t xml:space="preserve">Hinweis:
</t>
        </r>
        <r>
          <rPr>
            <sz val="8"/>
            <color indexed="81"/>
            <rFont val="Tahoma"/>
            <family val="2"/>
          </rPr>
          <t xml:space="preserve">Die hier angewandten Steuersätze der Energiesteuer stellen die "Ökosteuersätze" dar und nicht die vollen Energiesteuersätze, die auch den früheren Mineralölsteueranteil enthalten.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Matthias Carl</author>
  </authors>
  <commentList>
    <comment ref="B8" authorId="0" shapeId="0" xr:uid="{00000000-0006-0000-0800-000001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1 (2)),
- Strom aus eigenen Anlagen mit einer Nennleistung bis 2 MW zum
  Eigenverbrauch (Abs. 1 (3)),
- Strom aus Notstromaggregaten (Abs. 1 (4))</t>
        </r>
      </text>
    </comment>
    <comment ref="B9" authorId="0" shapeId="0" xr:uid="{00000000-0006-0000-0800-000002000000}">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3. 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 für chemische Reduktionsverfahren
entnommen hat.
(2) Erlass-, erstattungs- oder vergütungsberechtigt ist das Unternehmen des Produzierenden Gewerbes, das den Strom entnommen hat.</t>
        </r>
      </text>
    </comment>
    <comment ref="H9" authorId="1" shapeId="0" xr:uid="{00000000-0006-0000-0800-000003000000}">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00000000-0006-0000-0800-000004000000}">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nach § 9 Absatz 1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00000000-0006-0000-0800-000005000000}">
      <text>
        <r>
          <rPr>
            <b/>
            <sz val="8"/>
            <color indexed="81"/>
            <rFont val="Tahoma"/>
            <family val="2"/>
          </rPr>
          <t>Bitte hier den aktuellen Arbeitgeberanteil an der allgemeinen Rentenversicherung (halber Beitrag) eintragen.</t>
        </r>
        <r>
          <rPr>
            <sz val="8"/>
            <color indexed="81"/>
            <rFont val="Tahoma"/>
            <family val="2"/>
          </rPr>
          <t xml:space="preserve">
Der allgemeine Rentenversicherungsbeitrag beträgt für die Jahre 2016 und 2017 18,7 % (Arbeitgeberanteil: 9,35 %). (Der anrechenbare Rentenbeitrag darf nicht höher als 19,5 % sein, anrechenbarer AGA: 9,75 %). Die Absenkung des Arbeitgeberanteils an den allgemeinen Rentenversicherungsbeiträgen bezieht sich auf die Arbeitgeberbeiträge zur allgemeinen Rentenversicherung  im Jahr 1998 (20,3%) unter Anwendung der Beitragssätze des aktuellen Steuerjahres (§ 10 (2) StromStG). </t>
        </r>
        <r>
          <rPr>
            <b/>
            <sz val="8"/>
            <color indexed="81"/>
            <rFont val="Tahoma"/>
            <family val="2"/>
          </rPr>
          <t xml:space="preserve">
</t>
        </r>
        <r>
          <rPr>
            <sz val="8"/>
            <color indexed="81"/>
            <rFont val="Tahoma"/>
            <family val="2"/>
          </rPr>
          <t xml:space="preserve">
</t>
        </r>
      </text>
    </comment>
    <comment ref="B12" authorId="0" shapeId="0" xr:uid="{00000000-0006-0000-0800-000006000000}">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die Jahre 2016 und 2017 18,7 %. Der anrechenbare Rentenbeitrag darf nicht höher als 19,5 % sein.
</t>
        </r>
      </text>
    </comment>
    <comment ref="H13" authorId="0" shapeId="0" xr:uid="{00000000-0006-0000-0800-000007000000}">
      <text>
        <r>
          <rPr>
            <b/>
            <sz val="8"/>
            <color indexed="81"/>
            <rFont val="Tahoma"/>
            <family val="2"/>
          </rPr>
          <t xml:space="preserve">§ 10 StromStG
</t>
        </r>
        <r>
          <rPr>
            <sz val="8"/>
            <color indexed="81"/>
            <rFont val="Tahoma"/>
            <family val="2"/>
          </rPr>
          <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t>
        </r>
      </text>
    </comment>
    <comment ref="B14" authorId="0" shapeId="0" xr:uid="{00000000-0006-0000-0800-000008000000}">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volle </t>
        </r>
        <r>
          <rPr>
            <b/>
            <sz val="8"/>
            <color indexed="81"/>
            <rFont val="Tahoma"/>
            <family val="2"/>
          </rPr>
          <t>knappschaftliche</t>
        </r>
        <r>
          <rPr>
            <sz val="8"/>
            <color indexed="81"/>
            <rFont val="Tahoma"/>
            <family val="2"/>
          </rPr>
          <t xml:space="preserve"> Rentenversicherungsbeitrag beträgt für die Jahre 2016 und 2017 24,8 %; der Arbeitgeberanteil beträgt 15,45 %. (Der anrechenbare Rentenbeitrag darf nicht höher als 25,9 % sein; -&gt; AGA nicht höher als 16,15 %). Die Absenkung des Arbeitgeberanteils an den knappschaftlichen Rentenversicherungsbeiträgen bezieht sich auf die Arbeitgeberbeiträge zur knappschaftlichen Rentenversicherung  im Jahr 1998 (26,9%) unter Anwendung der Beitragssätze des aktuellen Steuerjahres (§ 10 (2) StromStG).</t>
        </r>
        <r>
          <rPr>
            <b/>
            <sz val="8"/>
            <color indexed="81"/>
            <rFont val="Tahoma"/>
            <family val="2"/>
          </rPr>
          <t xml:space="preserve"> 
</t>
        </r>
        <r>
          <rPr>
            <sz val="8"/>
            <color indexed="81"/>
            <rFont val="Tahoma"/>
            <family val="2"/>
          </rPr>
          <t xml:space="preserve">
</t>
        </r>
      </text>
    </comment>
    <comment ref="H14" authorId="0" shapeId="0" xr:uid="{00000000-0006-0000-0800-000009000000}">
      <text>
        <r>
          <rPr>
            <b/>
            <sz val="8"/>
            <color indexed="81"/>
            <rFont val="Tahoma"/>
            <family val="2"/>
          </rPr>
          <t xml:space="preserve">§ 10 StromStG
</t>
        </r>
        <r>
          <rPr>
            <sz val="8"/>
            <color indexed="81"/>
            <rFont val="Tahoma"/>
            <family val="2"/>
          </rPr>
          <t xml:space="preserve">(1) Die Steuer für nachweislich versteuerten Strom, den ein Unternehmen des Produzierenden Gewerbes für betriebliche Zwecke, ausgenommen solche nach § 9 Abs. 2 Nr. 2, entnommen hat, wird auf Antrag nach Maßgabe des Absatzes 2 erlassen, erstattet oder vergütet, soweit die Steuer im Kalenderjahr den Betrag von 1.000 Euro übersteigt. Eine nach § 9b mögliche Steuerentlastung wird dabei abgezogen. Die Steuerfür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
(3)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t>
        </r>
      </text>
    </comment>
    <comment ref="B15" authorId="0" shapeId="0" xr:uid="{00000000-0006-0000-0800-00000A000000}">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die Jahre 2016 und 2017 24,8 %. Der anrechenbare Rentenbeitrag nicht höher als 25,9 % sein. Die Absenkung des Arbeitgeberanteils an den knappschaftlichen Rentenversicherungsbeiträgen bezieht sich auf die Arbeitgeberbeiträge zur knappschaftlichen Rentenversicherung  im Jahr 1998 (26,9%) unter Anwendung der Beitragssätze des aktuellen Steuerjahres (§ 10 (2) StromStG). 
</t>
        </r>
      </text>
    </comment>
    <comment ref="I17" authorId="0" shapeId="0" xr:uid="{00000000-0006-0000-0800-00000B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00000000-0006-0000-0800-00000C000000}">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00000000-0006-0000-0800-00000D000000}">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00000000-0006-0000-0800-00000E000000}">
      <text>
        <r>
          <rPr>
            <sz val="8"/>
            <color indexed="81"/>
            <rFont val="Tahoma"/>
            <family val="2"/>
          </rPr>
          <t xml:space="preserve">Wenn Schweröl zum Steuersatz von 61,35 Euro versteuert worden ist und zum Verheizen verwendet wird, bitte hier eintragen. 
</t>
        </r>
      </text>
    </comment>
    <comment ref="B20" authorId="0" shapeId="0" xr:uid="{00000000-0006-0000-0800-00000F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t>
        </r>
        <r>
          <rPr>
            <sz val="8"/>
            <color indexed="81"/>
            <rFont val="Arial"/>
            <family val="2"/>
          </rPr>
          <t xml:space="preserve">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
</t>
        </r>
      </text>
    </comment>
    <comment ref="B21" authorId="0" shapeId="0" xr:uid="{00000000-0006-0000-0800-000010000000}">
      <text>
        <r>
          <rPr>
            <b/>
            <sz val="8"/>
            <color indexed="81"/>
            <rFont val="Arial"/>
            <family val="2"/>
          </rPr>
          <t>§ 53 Steuerentlastung für die Stromerzeugung in Anlagen mit einer elektrischen Nennleistung von mehr als zwei Megawatt</t>
        </r>
        <r>
          <rPr>
            <sz val="8"/>
            <color indexed="81"/>
            <rFont val="Arial"/>
            <family val="2"/>
          </rPr>
          <t xml:space="preserve">
(1)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22" authorId="0" shapeId="0" xr:uid="{00000000-0006-0000-0800-000011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(2)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22" authorId="1" shapeId="0" xr:uid="{00000000-0006-0000-0800-000012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23" authorId="0" shapeId="0" xr:uid="{00000000-0006-0000-0800-000013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5" authorId="0" shapeId="0" xr:uid="{00000000-0006-0000-0800-000014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6" authorId="0" shapeId="0" xr:uid="{00000000-0006-0000-0800-000015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8" authorId="0" shapeId="0" xr:uid="{00000000-0006-0000-0800-000016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29" authorId="0" shapeId="0" xr:uid="{00000000-0006-0000-0800-000017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H29" authorId="1" shapeId="0" xr:uid="{00000000-0006-0000-0800-000018000000}">
      <text>
        <r>
          <rPr>
            <sz val="8"/>
            <color indexed="81"/>
            <rFont val="Tahoma"/>
            <family val="2"/>
          </rPr>
          <t>Aufgrund des Mindeststeuersatzes der EU gilt laut Erlass vom 18.12.2012 abweichend von § 53b Absatz 2 Nr. 2 eine Steuerermäßigung von nur 4,00 Euro/1000 kg.</t>
        </r>
      </text>
    </comment>
    <comment ref="B30" authorId="0" shapeId="0" xr:uid="{00000000-0006-0000-0800-000019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0" authorId="1" shapeId="0" xr:uid="{00000000-0006-0000-0800-00001A000000}">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
</t>
        </r>
      </text>
    </comment>
    <comment ref="B31" authorId="0" shapeId="0" xr:uid="{00000000-0006-0000-0800-00001B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2" authorId="0" shapeId="0" xr:uid="{00000000-0006-0000-0800-00001C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4" authorId="0" shapeId="0" xr:uid="{00000000-0006-0000-0800-00001D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35" authorId="0" shapeId="0" xr:uid="{00000000-0006-0000-0800-00001E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36" authorId="0" shapeId="0" xr:uid="{00000000-0006-0000-0800-00001F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6" authorId="1" shapeId="0" xr:uid="{00000000-0006-0000-0800-000020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37" authorId="0" shapeId="0" xr:uid="{00000000-0006-0000-0800-000021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8" authorId="0" shapeId="0" xr:uid="{00000000-0006-0000-0800-000022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41" authorId="1" shapeId="0" xr:uid="{00000000-0006-0000-0800-000023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4" authorId="1" shapeId="0" xr:uid="{00000000-0006-0000-0800-000024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5" authorId="0" shapeId="0" xr:uid="{00000000-0006-0000-0800-000025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7" authorId="0" shapeId="0" xr:uid="{00000000-0006-0000-0800-000026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47" authorId="0" shapeId="0" xr:uid="{00000000-0006-0000-0800-000027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t>
        </r>
      </text>
    </comment>
    <comment ref="B48" authorId="0" shapeId="0" xr:uid="{00000000-0006-0000-0800-000028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I48" authorId="0" shapeId="0" xr:uid="{00000000-0006-0000-0800-000029000000}">
      <text>
        <r>
          <rPr>
            <b/>
            <sz val="8"/>
            <color indexed="81"/>
            <rFont val="Tahoma"/>
            <family val="2"/>
          </rPr>
          <t xml:space="preserve">Erlass, Erstattung oder Vergütung in Sonderfällen § 55 EnergieStG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Abweichend von Satz 1 wird im Fall des Absatzes 1a Satz 1 Nr. 3 die Steuerentlastung für das Jahr 2012 nur in Höhe von 80 Prozent des nach den Sätzen 1 und 2 berechneten Betrages gewährt, es sei denn, die Bundesregierung stellt auf der Grundlage eines Berichts nach Absatz 1a Satz 2 im Jahr 2013 fest, dass die in der Klimaschutzvereinbarung genannten Emissionsminderungsziele bis zum 31. Dezember 2012 in Höhe von 100 Prozent erfüllt wurden, und diese Feststellung bis zum 31. Dezember 2013 im Bundesgesetzblatt bekannt gemacht wird.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(4)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(10) Entlastungsberechtigt ist das Unternehmen des Produzierenden Gewerbes, das die Energieerzeugnisse verwendet hat.</t>
        </r>
      </text>
    </comment>
    <comment ref="B49" authorId="0" shapeId="0" xr:uid="{00000000-0006-0000-0800-00002A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53" authorId="2" shapeId="0" xr:uid="{00000000-0006-0000-0800-00002B000000}">
      <text>
        <r>
          <rPr>
            <b/>
            <sz val="8"/>
            <color indexed="81"/>
            <rFont val="Tahoma"/>
            <family val="2"/>
          </rPr>
          <t xml:space="preserve">Hinweis:
</t>
        </r>
        <r>
          <rPr>
            <sz val="8"/>
            <color indexed="81"/>
            <rFont val="Tahoma"/>
            <family val="2"/>
          </rPr>
          <t xml:space="preserve">Die hier angewandten Steuersätze der Energiesteuer stellen die "Ökosteuersätze" dar und nicht die vollen Energiesteuersätze, die auch den früheren Mineralölsteueranteil enthalten.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Matthias Carl</author>
  </authors>
  <commentList>
    <comment ref="B8" authorId="0" shapeId="0" xr:uid="{00000000-0006-0000-0900-000001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1 (2)),
- Strom aus eigenen Anlagen mit einer Nennleistung bis 2 MW zum
  Eigenverbrauch (Abs. 1 (3)),
- Strom aus Notstromaggregaten (Abs. 1 (4))</t>
        </r>
      </text>
    </comment>
    <comment ref="B9" authorId="0" shapeId="0" xr:uid="{00000000-0006-0000-0900-000002000000}">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3. 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 für chemische Reduktionsverfahren
entnommen hat.
(2) Erlass-, erstattungs- oder vergütungsberechtigt ist das Unternehmen des Produzierenden Gewerbes, das den Strom entnommen hat.</t>
        </r>
      </text>
    </comment>
    <comment ref="H9" authorId="1" shapeId="0" xr:uid="{00000000-0006-0000-0900-000003000000}">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00000000-0006-0000-0900-000004000000}">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nach § 9 Absatz 1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00000000-0006-0000-0900-000005000000}">
      <text>
        <r>
          <rPr>
            <b/>
            <sz val="8"/>
            <color indexed="81"/>
            <rFont val="Tahoma"/>
            <family val="2"/>
          </rPr>
          <t>Bitte hier den aktuellen Arbeitgeberanteil an der allgemeinen Rentenversicherung (halber Beitrag) eintragen.</t>
        </r>
        <r>
          <rPr>
            <sz val="8"/>
            <color indexed="81"/>
            <rFont val="Tahoma"/>
            <family val="2"/>
          </rPr>
          <t xml:space="preserve">
Der allgemeine Rentenversicherungsbeitrag beträgt für das Jahr 2015 18,7 % (Arbeitgeberanteil: 9,35 %). (Der anrechenbare Rentenbeitrag darf nicht höher als 19,5 % sein, anrechenbarer AGA: 9,75 %). Die Absenkung des Arbeitgeberanteils an den allgemeinen Rentenversicherungsbeiträgen bezieht sich auf die Arbeitgeberbeiträge zur allgemeinen Rentenversicherung  im Jahr 1998 (20,3%) unter Anwendung der Beitragssätze des aktuellen Steuerjahres (§ 10 (2) StromStG). </t>
        </r>
        <r>
          <rPr>
            <b/>
            <sz val="8"/>
            <color indexed="81"/>
            <rFont val="Tahoma"/>
            <family val="2"/>
          </rPr>
          <t xml:space="preserve">
</t>
        </r>
        <r>
          <rPr>
            <sz val="8"/>
            <color indexed="81"/>
            <rFont val="Tahoma"/>
            <family val="2"/>
          </rPr>
          <t xml:space="preserve">
</t>
        </r>
      </text>
    </comment>
    <comment ref="B12" authorId="0" shapeId="0" xr:uid="{00000000-0006-0000-0900-000006000000}">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das Jahr 2015 18,7 %. Der anrechenbare Rentenbeitrag darf nicht höher als 19,5 % sein.</t>
        </r>
        <r>
          <rPr>
            <sz val="8"/>
            <color indexed="81"/>
            <rFont val="Tahoma"/>
            <family val="2"/>
          </rPr>
          <t xml:space="preserve">
</t>
        </r>
      </text>
    </comment>
    <comment ref="H13" authorId="0" shapeId="0" xr:uid="{00000000-0006-0000-0900-000007000000}">
      <text>
        <r>
          <rPr>
            <b/>
            <sz val="8"/>
            <color indexed="81"/>
            <rFont val="Tahoma"/>
            <family val="2"/>
          </rPr>
          <t xml:space="preserve">§ 10 StromStG
</t>
        </r>
        <r>
          <rPr>
            <sz val="8"/>
            <color indexed="81"/>
            <rFont val="Tahoma"/>
            <family val="2"/>
          </rPr>
          <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t>
        </r>
      </text>
    </comment>
    <comment ref="B14" authorId="0" shapeId="0" xr:uid="{00000000-0006-0000-0900-000008000000}">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volle </t>
        </r>
        <r>
          <rPr>
            <b/>
            <sz val="8"/>
            <color indexed="81"/>
            <rFont val="Tahoma"/>
            <family val="2"/>
          </rPr>
          <t>knappschaftliche</t>
        </r>
        <r>
          <rPr>
            <sz val="8"/>
            <color indexed="81"/>
            <rFont val="Tahoma"/>
            <family val="2"/>
          </rPr>
          <t xml:space="preserve"> Rentenversicherungsbeitrag beträgt für das Jahr 2015 24,8 %; der Arbeitgeberanteil beträgt 15,45 %. (Der anrechenbare Rentenbeitrag darf nicht höher als 25,9 % sein; -&gt; AGA nicht höher als 16,15 %). Die Absenkung des Arbeitgeberanteils an den knappschaftlichen Rentenversicherungsbeiträgen bezieht sich auf die Arbeitgeberbeiträge zur knappschaftlichen Rentenversicherung  im Jahr 1998 (26,9%) unter Anwendung der Beitragssätze des aktuellen Steuerjahres (§ 10 (2) StromStG).</t>
        </r>
        <r>
          <rPr>
            <b/>
            <sz val="8"/>
            <color indexed="81"/>
            <rFont val="Tahoma"/>
            <family val="2"/>
          </rPr>
          <t xml:space="preserve"> 
</t>
        </r>
        <r>
          <rPr>
            <sz val="8"/>
            <color indexed="81"/>
            <rFont val="Tahoma"/>
            <family val="2"/>
          </rPr>
          <t xml:space="preserve">
</t>
        </r>
      </text>
    </comment>
    <comment ref="H14" authorId="0" shapeId="0" xr:uid="{00000000-0006-0000-0900-000009000000}">
      <text>
        <r>
          <rPr>
            <b/>
            <sz val="8"/>
            <color indexed="81"/>
            <rFont val="Tahoma"/>
            <family val="2"/>
          </rPr>
          <t xml:space="preserve">§ 10 StromStG
</t>
        </r>
        <r>
          <rPr>
            <sz val="8"/>
            <color indexed="81"/>
            <rFont val="Tahoma"/>
            <family val="2"/>
          </rPr>
          <t xml:space="preserve">(1) Die Steuer für nachweislich versteuerten Strom, den ein Unternehmen des Produzierenden Gewerbes für betriebliche Zwecke, ausgenommen solche nach § 9 Abs. 2 Nr. 2, entnommen hat, wird auf Antrag nach Maßgabe des Absatzes 2 erlassen, erstattet oder vergütet, soweit die Steuer im Kalenderjahr den Betrag von 1.000 Euro übersteigt. Eine nach § 9b mögliche Steuerentlastung wird dabei abgezogen. Die Steuerfür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
(3)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t>
        </r>
      </text>
    </comment>
    <comment ref="B15" authorId="0" shapeId="0" xr:uid="{00000000-0006-0000-0900-00000A000000}">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das Jahr 2015 24,8 %. Der anrechenbare Rentenbeitrag nicht höher als 25,9 % sein. Die Absenkung des Arbeitgeberanteils an den knappschaftlichen Rentenversicherungsbeiträgen bezieht sich auf die Arbeitgeberbeiträge zur knappschaftlichen Rentenversicherung  im Jahr 1998 (26,9%) unter Anwendung der Beitragssätze des aktuellen Steuerjahres (§ 10 (2) StromStG). </t>
        </r>
        <r>
          <rPr>
            <sz val="8"/>
            <color indexed="81"/>
            <rFont val="Tahoma"/>
            <family val="2"/>
          </rPr>
          <t xml:space="preserve">
</t>
        </r>
      </text>
    </comment>
    <comment ref="I17" authorId="0" shapeId="0" xr:uid="{00000000-0006-0000-0900-00000B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00000000-0006-0000-0900-00000C000000}">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00000000-0006-0000-0900-00000D000000}">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00000000-0006-0000-0900-00000E000000}">
      <text>
        <r>
          <rPr>
            <sz val="8"/>
            <color indexed="81"/>
            <rFont val="Tahoma"/>
            <family val="2"/>
          </rPr>
          <t xml:space="preserve">Wenn Schweröl zum Steuersatz von 61,35 Euro versteuert worden ist und zum Verheizen verwendet wird, bitte hier eintragen. 
</t>
        </r>
      </text>
    </comment>
    <comment ref="B20" authorId="0" shapeId="0" xr:uid="{00000000-0006-0000-0900-00000F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t>
        </r>
        <r>
          <rPr>
            <sz val="8"/>
            <color indexed="81"/>
            <rFont val="Arial"/>
            <family val="2"/>
          </rPr>
          <t xml:space="preserve">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
</t>
        </r>
      </text>
    </comment>
    <comment ref="B21" authorId="0" shapeId="0" xr:uid="{00000000-0006-0000-0900-000010000000}">
      <text>
        <r>
          <rPr>
            <b/>
            <sz val="8"/>
            <color indexed="81"/>
            <rFont val="Arial"/>
            <family val="2"/>
          </rPr>
          <t>§ 53 Steuerentlastung für die Stromerzeugung in Anlagen mit einer elektrischen Nennleistung von mehr als zwei Megawatt</t>
        </r>
        <r>
          <rPr>
            <sz val="8"/>
            <color indexed="81"/>
            <rFont val="Arial"/>
            <family val="2"/>
          </rPr>
          <t xml:space="preserve">
(1)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22" authorId="0" shapeId="0" xr:uid="{00000000-0006-0000-0900-000011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22" authorId="1" shapeId="0" xr:uid="{00000000-0006-0000-0900-000012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23" authorId="0" shapeId="0" xr:uid="{00000000-0006-0000-0900-000013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5" authorId="0" shapeId="0" xr:uid="{00000000-0006-0000-0900-000014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6" authorId="0" shapeId="0" xr:uid="{00000000-0006-0000-0900-000015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8" authorId="0" shapeId="0" xr:uid="{00000000-0006-0000-0900-000016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29" authorId="0" shapeId="0" xr:uid="{00000000-0006-0000-0900-000017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H29" authorId="1" shapeId="0" xr:uid="{00000000-0006-0000-0900-000018000000}">
      <text>
        <r>
          <rPr>
            <sz val="8"/>
            <color indexed="81"/>
            <rFont val="Tahoma"/>
            <family val="2"/>
          </rPr>
          <t>Aufgrund des Mindeststeuersatzes der EU gilt laut Erlass vom 18.12.2012 abweichend von § 53b Absatz 2 Nr. 2 eine Steuerermäßigung von nur 4,00 Euro/1000 kg.</t>
        </r>
      </text>
    </comment>
    <comment ref="B30" authorId="0" shapeId="0" xr:uid="{00000000-0006-0000-0900-000019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0" authorId="1" shapeId="0" xr:uid="{00000000-0006-0000-0900-00001A000000}">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
</t>
        </r>
      </text>
    </comment>
    <comment ref="B31" authorId="0" shapeId="0" xr:uid="{00000000-0006-0000-0900-00001B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2" authorId="0" shapeId="0" xr:uid="{00000000-0006-0000-0900-00001C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4" authorId="0" shapeId="0" xr:uid="{00000000-0006-0000-0900-00001D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35" authorId="0" shapeId="0" xr:uid="{00000000-0006-0000-0900-00001E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36" authorId="0" shapeId="0" xr:uid="{00000000-0006-0000-0900-00001F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6" authorId="1" shapeId="0" xr:uid="{00000000-0006-0000-0900-000020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37" authorId="0" shapeId="0" xr:uid="{00000000-0006-0000-0900-000021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8" authorId="0" shapeId="0" xr:uid="{00000000-0006-0000-0900-000022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41" authorId="1" shapeId="0" xr:uid="{00000000-0006-0000-0900-000023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4" authorId="1" shapeId="0" xr:uid="{00000000-0006-0000-0900-000024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5" authorId="0" shapeId="0" xr:uid="{00000000-0006-0000-0900-000025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7" authorId="0" shapeId="0" xr:uid="{00000000-0006-0000-0900-000026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47" authorId="0" shapeId="0" xr:uid="{00000000-0006-0000-0900-000027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t>
        </r>
      </text>
    </comment>
    <comment ref="B48" authorId="0" shapeId="0" xr:uid="{00000000-0006-0000-0900-000028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I48" authorId="0" shapeId="0" xr:uid="{00000000-0006-0000-0900-000029000000}">
      <text>
        <r>
          <rPr>
            <b/>
            <sz val="8"/>
            <color indexed="81"/>
            <rFont val="Tahoma"/>
            <family val="2"/>
          </rPr>
          <t xml:space="preserve">Erlass, Erstattung oder Vergütung in Sonderfällen § 55 EnergieStG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Abweichend von Satz 1 wird im Fall des Absatzes 1a Satz 1 Nr. 3 die Steuerentlastung für das Jahr 2012 nur in Höhe von 80 Prozent des nach den Sätzen 1 und 2 berechneten Betrages gewährt, es sei denn, die Bundesregierung stellt auf der Grundlage eines Berichts nach Absatz 1a Satz 2 im Jahr 2013 fest, dass die in der Klimaschutzvereinbarung genannten Emissionsminderungsziele bis zum 31. Dezember 2012 in Höhe von 100 Prozent erfüllt wurden, und diese Feststellung bis zum 31. Dezember 2013 im Bundesgesetzblatt bekannt gemacht wird.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(4)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(10) Entlastungsberechtigt ist das Unternehmen des Produzierenden Gewerbes, das die Energieerzeugnisse verwendet hat.</t>
        </r>
      </text>
    </comment>
    <comment ref="B49" authorId="0" shapeId="0" xr:uid="{00000000-0006-0000-0900-00002A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53" authorId="2" shapeId="0" xr:uid="{00000000-0006-0000-0900-00002B000000}">
      <text>
        <r>
          <rPr>
            <b/>
            <sz val="8"/>
            <color indexed="81"/>
            <rFont val="Tahoma"/>
            <family val="2"/>
          </rPr>
          <t xml:space="preserve">Hinweis:
</t>
        </r>
        <r>
          <rPr>
            <sz val="8"/>
            <color indexed="81"/>
            <rFont val="Tahoma"/>
            <family val="2"/>
          </rPr>
          <t xml:space="preserve">Die hier angewandten Steuersätze der Energiesteuer stellen die "Ökosteuersätze" dar und nicht die vollen Energiesteuersätze, die auch den früheren Mineralölsteueranteil enthalten.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Matthias Carl</author>
  </authors>
  <commentList>
    <comment ref="B8" authorId="0" shapeId="0" xr:uid="{00000000-0006-0000-0A00-000001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1 (2)),
- Strom aus eigenen Anlagen mit einer Nennleistung bis 2 MW zum
  Eigenverbrauch (Abs. 1 (3)),
- Strom aus Notstromaggregaten (Abs. 1 (4))</t>
        </r>
      </text>
    </comment>
    <comment ref="B9" authorId="0" shapeId="0" xr:uid="{00000000-0006-0000-0A00-000002000000}">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3. 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 für chemische Reduktionsverfahren
entnommen hat.
(2) Erlass-, erstattungs- oder vergütungsberechtigt ist das Unternehmen des Produzierenden Gewerbes, das den Strom entnommen hat.</t>
        </r>
      </text>
    </comment>
    <comment ref="H9" authorId="1" shapeId="0" xr:uid="{00000000-0006-0000-0A00-000003000000}">
      <text>
        <r>
          <rPr>
            <sz val="8"/>
            <color indexed="81"/>
            <rFont val="Tahoma"/>
            <family val="2"/>
          </rPr>
          <t>(2) Die Steuerentlastung beträgt 5,13 Euro für eine Megawattstunde.</t>
        </r>
      </text>
    </comment>
    <comment ref="B10" authorId="0" shapeId="0" xr:uid="{00000000-0006-0000-0A00-000004000000}">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nach § 9 Absatz 1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00000000-0006-0000-0A00-000005000000}">
      <text>
        <r>
          <rPr>
            <b/>
            <sz val="8"/>
            <color indexed="81"/>
            <rFont val="Tahoma"/>
            <family val="2"/>
          </rPr>
          <t>Bitte hier den aktuellen Arbeitgeberanteil an der allgemeinen Rentenversicherung (halber Beitrag) eintragen.</t>
        </r>
        <r>
          <rPr>
            <sz val="8"/>
            <color indexed="81"/>
            <rFont val="Tahoma"/>
            <family val="2"/>
          </rPr>
          <t xml:space="preserve">
Der allgemeine Rentenversicherungsbeitrag beträgt für das Jahr 2015 18,7 % (Arbeitgeberanteil: 9,35 %). (Der anrechenbare Rentenbeitrag darf nicht höher als 19,5 % sein, anrechenbarer AGA: 9,75 %). Die Absenkung des Arbeitgeberanteils an den allgemeinen Rentenversicherungsbeiträgen bezieht sich auf die Arbeitgeberbeiträge zur allgemeinen Rentenversicherung  im Jahr 1998 (20,3%) unter Anwendung der Beitragssätze des aktuellen Steuerjahres (§ 10 (2) StromStG). </t>
        </r>
        <r>
          <rPr>
            <b/>
            <sz val="8"/>
            <color indexed="81"/>
            <rFont val="Tahoma"/>
            <family val="2"/>
          </rPr>
          <t xml:space="preserve">
</t>
        </r>
        <r>
          <rPr>
            <sz val="8"/>
            <color indexed="81"/>
            <rFont val="Tahoma"/>
            <family val="2"/>
          </rPr>
          <t xml:space="preserve">
</t>
        </r>
      </text>
    </comment>
    <comment ref="B12" authorId="0" shapeId="0" xr:uid="{00000000-0006-0000-0A00-000006000000}">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das Jahr 2015 18,7 %. Der anrechenbare Rentenbeitrag darf nicht höher als 19,5 % sein.</t>
        </r>
        <r>
          <rPr>
            <sz val="8"/>
            <color indexed="81"/>
            <rFont val="Tahoma"/>
            <family val="2"/>
          </rPr>
          <t xml:space="preserve">
</t>
        </r>
      </text>
    </comment>
    <comment ref="H13" authorId="0" shapeId="0" xr:uid="{00000000-0006-0000-0A00-000007000000}">
      <text>
        <r>
          <rPr>
            <b/>
            <sz val="8"/>
            <color indexed="81"/>
            <rFont val="Tahoma"/>
            <family val="2"/>
          </rPr>
          <t xml:space="preserve">§ 10 StromStG
</t>
        </r>
        <r>
          <rPr>
            <sz val="8"/>
            <color indexed="81"/>
            <rFont val="Tahoma"/>
            <family val="2"/>
          </rPr>
          <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t>
        </r>
      </text>
    </comment>
    <comment ref="B14" authorId="0" shapeId="0" xr:uid="{00000000-0006-0000-0A00-000008000000}">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volle </t>
        </r>
        <r>
          <rPr>
            <b/>
            <sz val="8"/>
            <color indexed="81"/>
            <rFont val="Tahoma"/>
            <family val="2"/>
          </rPr>
          <t>knappschaftliche</t>
        </r>
        <r>
          <rPr>
            <sz val="8"/>
            <color indexed="81"/>
            <rFont val="Tahoma"/>
            <family val="2"/>
          </rPr>
          <t xml:space="preserve"> Rentenversicherungsbeitrag beträgt für das Jahr 2015 24,8 %; der Arbeitgeberanteil beträgt 15,45 %. (Der anrechenbare Rentenbeitrag darf nicht höher als 25,9 % sein; -&gt; AGA nicht höher als 16,15 %). Die Absenkung des Arbeitgeberanteils an den knappschaftlichen Rentenversicherungsbeiträgen bezieht sich auf die Arbeitgeberbeiträge zur knappschaftlichen Rentenversicherung  im Jahr 1998 (26,9%) unter Anwendung der Beitragssätze des aktuellen Steuerjahres (§ 10 (2) StromStG). </t>
        </r>
        <r>
          <rPr>
            <sz val="8"/>
            <color indexed="81"/>
            <rFont val="Tahoma"/>
            <family val="2"/>
          </rPr>
          <t xml:space="preserve">
</t>
        </r>
      </text>
    </comment>
    <comment ref="H14" authorId="0" shapeId="0" xr:uid="{00000000-0006-0000-0A00-000009000000}">
      <text>
        <r>
          <rPr>
            <b/>
            <sz val="8"/>
            <color indexed="81"/>
            <rFont val="Tahoma"/>
            <family val="2"/>
          </rPr>
          <t>§ 10 StromStG</t>
        </r>
        <r>
          <rPr>
            <sz val="8"/>
            <color indexed="81"/>
            <rFont val="Tahoma"/>
            <family val="2"/>
          </rPr>
          <t xml:space="preserve">
(1) Die Steuer für nachweislich versteuerten Strom, den ein Unternehmen des Produzierenden Gewerbes für betriebliche Zwecke, ausgenommen solche nach § 9 Abs. 2 Nr. 2, entnommen hat, wird auf Antrag nach Maßgabe des Absatzes 2 erlassen, erstattet oder vergütet, soweit die Steuer im Kalenderjahr den Betrag von 1.000 Euro übersteigt. Eine nach § 9b mögliche Steuerentlastung wird dabei abgezogen. Die Steuerfür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
(3)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t>
        </r>
      </text>
    </comment>
    <comment ref="B15" authorId="0" shapeId="0" xr:uid="{00000000-0006-0000-0A00-00000A000000}">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das Jahr 2015 24,8 %. Der anrechenbare Rentenbeitrag nicht höher als 25,9 % sein. Die Absenkung des Arbeitgeberanteils an den knappschaftlichen Rentenversicherungsbeiträgen bezieht sich auf die Arbeitgeberbeiträge zur knappschaftlichen Rentenversicherung  im Jahr 1998 (26,9%) unter Anwendung der Beitragssätze des aktuellen Steuerjahres (§ 10 (2) StromStG). 
</t>
        </r>
        <r>
          <rPr>
            <sz val="8"/>
            <color indexed="81"/>
            <rFont val="Tahoma"/>
            <family val="2"/>
          </rPr>
          <t xml:space="preserve">
</t>
        </r>
      </text>
    </comment>
    <comment ref="I17" authorId="0" shapeId="0" xr:uid="{00000000-0006-0000-0A00-00000B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00000000-0006-0000-0A00-00000C000000}">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00000000-0006-0000-0A00-00000D000000}">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00000000-0006-0000-0A00-00000E000000}">
      <text>
        <r>
          <rPr>
            <sz val="8"/>
            <color indexed="81"/>
            <rFont val="Tahoma"/>
            <family val="2"/>
          </rPr>
          <t xml:space="preserve">Wenn Schweröl zum Steuersatz von 61,35 Euro versteuert worden ist und zum Verheizen verwendet wird, bitte hier eintragen. 
</t>
        </r>
      </text>
    </comment>
    <comment ref="B20" authorId="0" shapeId="0" xr:uid="{00000000-0006-0000-0A00-00000F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t>
        </r>
        <r>
          <rPr>
            <sz val="8"/>
            <color indexed="81"/>
            <rFont val="Arial"/>
            <family val="2"/>
          </rPr>
          <t xml:space="preserve">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
</t>
        </r>
      </text>
    </comment>
    <comment ref="B21" authorId="0" shapeId="0" xr:uid="{00000000-0006-0000-0A00-000010000000}">
      <text>
        <r>
          <rPr>
            <b/>
            <sz val="8"/>
            <color indexed="81"/>
            <rFont val="Arial"/>
            <family val="2"/>
          </rPr>
          <t>§ 53 Steuerentlastung für die Stromerzeugung in Anlagen mit einer elektrischen Nennleistung von mehr als zwei Megawatt</t>
        </r>
        <r>
          <rPr>
            <sz val="8"/>
            <color indexed="81"/>
            <rFont val="Arial"/>
            <family val="2"/>
          </rPr>
          <t xml:space="preserve">
(1)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22" authorId="0" shapeId="0" xr:uid="{00000000-0006-0000-0A00-000011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22" authorId="1" shapeId="0" xr:uid="{00000000-0006-0000-0A00-000012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23" authorId="0" shapeId="0" xr:uid="{00000000-0006-0000-0A00-000013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5" authorId="0" shapeId="0" xr:uid="{00000000-0006-0000-0A00-000014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6" authorId="0" shapeId="0" xr:uid="{00000000-0006-0000-0A00-000015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8" authorId="0" shapeId="0" xr:uid="{00000000-0006-0000-0A00-000016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29" authorId="0" shapeId="0" xr:uid="{00000000-0006-0000-0A00-000017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H29" authorId="1" shapeId="0" xr:uid="{00000000-0006-0000-0A00-000018000000}">
      <text>
        <r>
          <rPr>
            <sz val="8"/>
            <color indexed="81"/>
            <rFont val="Tahoma"/>
            <family val="2"/>
          </rPr>
          <t xml:space="preserve">Aufgrund des Mindeststeuersatzes der EU gilt laut Erlass vom 18.12.2012 abweichend von § 53b Absatz 2 Nr. 2 eine Steuerermäßigung von nur 4,00 Euro/1000 kg.
</t>
        </r>
      </text>
    </comment>
    <comment ref="B30" authorId="0" shapeId="0" xr:uid="{00000000-0006-0000-0A00-000019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0" authorId="1" shapeId="0" xr:uid="{00000000-0006-0000-0A00-00001A000000}">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
</t>
        </r>
      </text>
    </comment>
    <comment ref="B31" authorId="0" shapeId="0" xr:uid="{00000000-0006-0000-0A00-00001B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2" authorId="0" shapeId="0" xr:uid="{00000000-0006-0000-0A00-00001C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4" authorId="0" shapeId="0" xr:uid="{00000000-0006-0000-0A00-00001D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35" authorId="0" shapeId="0" xr:uid="{00000000-0006-0000-0A00-00001E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36" authorId="0" shapeId="0" xr:uid="{00000000-0006-0000-0A00-00001F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6" authorId="1" shapeId="0" xr:uid="{00000000-0006-0000-0A00-000020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37" authorId="0" shapeId="0" xr:uid="{00000000-0006-0000-0A00-000021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8" authorId="0" shapeId="0" xr:uid="{00000000-0006-0000-0A00-000022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41" authorId="1" shapeId="0" xr:uid="{00000000-0006-0000-0A00-000023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4" authorId="1" shapeId="0" xr:uid="{00000000-0006-0000-0A00-000024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5" authorId="0" shapeId="0" xr:uid="{00000000-0006-0000-0A00-000025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7" authorId="0" shapeId="0" xr:uid="{00000000-0006-0000-0A00-000026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47" authorId="0" shapeId="0" xr:uid="{00000000-0006-0000-0A00-000027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t>
        </r>
      </text>
    </comment>
    <comment ref="B48" authorId="0" shapeId="0" xr:uid="{00000000-0006-0000-0A00-000028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I48" authorId="0" shapeId="0" xr:uid="{00000000-0006-0000-0A00-000029000000}">
      <text>
        <r>
          <rPr>
            <b/>
            <sz val="8"/>
            <color indexed="81"/>
            <rFont val="Tahoma"/>
            <family val="2"/>
          </rPr>
          <t xml:space="preserve">Erlass, Erstattung oder Vergütung in Sonderfällen § 55 EnergieStG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Abweichend von Satz 1 wird im Fall des Absatzes 1a Satz 1 Nr. 3 die Steuerentlastung für das Jahr 2012 nur in Höhe von 80 Prozent des nach den Sätzen 1 und 2 berechneten Betrages gewährt, es sei denn, die Bundesregierung stellt auf der Grundlage eines Berichts nach Absatz 1a Satz 2 im Jahr 2013 fest, dass die in der Klimaschutzvereinbarung genannten Emissionsminderungsziele bis zum 31. Dezember 2012 in Höhe von 100 Prozent erfüllt wurden, und diese Feststellung bis zum 31. Dezember 2013 im Bundesgesetzblatt bekannt gemacht wird.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(4)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(10) Entlastungsberechtigt ist das Unternehmen des Produzierenden Gewerbes, das die Energieerzeugnisse verwendet hat.</t>
        </r>
      </text>
    </comment>
    <comment ref="B49" authorId="0" shapeId="0" xr:uid="{00000000-0006-0000-0A00-00002A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53" authorId="2" shapeId="0" xr:uid="{00000000-0006-0000-0A00-00002B000000}">
      <text>
        <r>
          <rPr>
            <b/>
            <sz val="8"/>
            <color indexed="81"/>
            <rFont val="Tahoma"/>
            <family val="2"/>
          </rPr>
          <t>Hinweis:</t>
        </r>
        <r>
          <rPr>
            <sz val="8"/>
            <color indexed="81"/>
            <rFont val="Tahoma"/>
            <family val="2"/>
          </rPr>
          <t xml:space="preserve">
Die hier angewandten Steuersätze der Energiesteuer stellen die "Ökosteuersätze" dar und nicht die vollen Energiesteuersätze, die auch den früheren Mineralölsteueranteil enthalten.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s>
  <commentList>
    <comment ref="B8" authorId="0" shapeId="0" xr:uid="{00000000-0006-0000-0C00-000001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1 (2)),
- Strom aus eigenen Anlagen mit einer Nennleistung bis 2 MW zum
  Eigenverbrauch (Abs. 1 (3)),
- Strom aus Notstromaggregaten (Abs. 1 (4))</t>
        </r>
      </text>
    </comment>
    <comment ref="B9" authorId="0" shapeId="0" xr:uid="{00000000-0006-0000-0C00-000002000000}">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3. 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 für chemische Reduktionsverfahren
entnommen hat.
(2) Erlass-, erstattungs- oder vergütungsberechtigt ist das Unternehmen des Produzierenden Gewerbes, das den Strom entnommen hat.</t>
        </r>
      </text>
    </comment>
    <comment ref="H9" authorId="1" shapeId="0" xr:uid="{00000000-0006-0000-0C00-000003000000}">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00000000-0006-0000-0C00-000004000000}">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nach § 9 Absatz 1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00000000-0006-0000-0C00-000005000000}">
      <text>
        <r>
          <rPr>
            <b/>
            <sz val="8"/>
            <color indexed="81"/>
            <rFont val="Tahoma"/>
            <family val="2"/>
          </rPr>
          <t>Bitte hier den aktuellen Arbeitgeberanteil an der allgemeinen Rentenversicherung (halber Beitrag) eintragen.</t>
        </r>
        <r>
          <rPr>
            <sz val="8"/>
            <color indexed="81"/>
            <rFont val="Tahoma"/>
            <family val="2"/>
          </rPr>
          <t xml:space="preserve">
Der allgemeine Rentenversicherungsbeitrag beträgt für das Jahr 2014 18,9 % (Arbeitgeberanteil: 9,45 %). (Der anrechenbare Rentenbeitrag darf nicht höher als 19,5 % sein, anrechenbarer AGA: 9,75 %). Die Absenkung des Arbeitgeberanteils an den allgemeinen Rentenversicherungsbeiträgen bezieht sich auf die Arbeitgeberbeiträge zur allgemeinen Rentenversicherung  im Jahr 1998 (20,3%) unter Anwendung der Beitragssätze des aktuellen Steuerjahres (§ 10 (2) StromStG). </t>
        </r>
      </text>
    </comment>
    <comment ref="B12" authorId="0" shapeId="0" xr:uid="{00000000-0006-0000-0C00-000006000000}">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das Jahr 2014 18,9 %. Der anrechenbare Rentenbeitrag darf nicht höher als 19,5 % sein.</t>
        </r>
        <r>
          <rPr>
            <sz val="8"/>
            <color indexed="81"/>
            <rFont val="Tahoma"/>
            <family val="2"/>
          </rPr>
          <t xml:space="preserve">
</t>
        </r>
      </text>
    </comment>
    <comment ref="H13" authorId="0" shapeId="0" xr:uid="{00000000-0006-0000-0C00-000007000000}">
      <text>
        <r>
          <rPr>
            <b/>
            <sz val="8"/>
            <color indexed="81"/>
            <rFont val="Tahoma"/>
            <family val="2"/>
          </rPr>
          <t xml:space="preserve">§ 10 StromStG
</t>
        </r>
        <r>
          <rPr>
            <sz val="8"/>
            <color indexed="81"/>
            <rFont val="Tahoma"/>
            <family val="2"/>
          </rPr>
          <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t>
        </r>
      </text>
    </comment>
    <comment ref="B14" authorId="0" shapeId="0" xr:uid="{00000000-0006-0000-0C00-000008000000}">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volle </t>
        </r>
        <r>
          <rPr>
            <b/>
            <sz val="8"/>
            <color indexed="81"/>
            <rFont val="Tahoma"/>
            <family val="2"/>
          </rPr>
          <t>knappschaftliche</t>
        </r>
        <r>
          <rPr>
            <sz val="8"/>
            <color indexed="81"/>
            <rFont val="Tahoma"/>
            <family val="2"/>
          </rPr>
          <t xml:space="preserve"> Rentenversicherungsbeitrag beträgt für das Jahr 2014 25,1 %; der Arbeitgeberanteil beträgt 15,65 %. (Der anrechenbare Rentenbeitrag darf nicht höher als 25,9 % sein; -&gt; AGA nicht höher als 16,15 %). Die Absenkung des Arbeitgeberanteils an den knappschaftlichen Rentenversicherungsbeiträgen bezieht sich auf die Arbeitgeberbeiträge zur knappschaftlichen Rentenversicherung  im Jahr 1998 (26,9%) unter Anwendung der Beitragssätze des aktuellen Steuerjahres (§ 10 (2) StromStG).</t>
        </r>
        <r>
          <rPr>
            <b/>
            <sz val="8"/>
            <color indexed="81"/>
            <rFont val="Tahoma"/>
            <family val="2"/>
          </rPr>
          <t xml:space="preserve"> 
</t>
        </r>
        <r>
          <rPr>
            <sz val="8"/>
            <color indexed="81"/>
            <rFont val="Tahoma"/>
            <family val="2"/>
          </rPr>
          <t xml:space="preserve">
</t>
        </r>
      </text>
    </comment>
    <comment ref="H14" authorId="0" shapeId="0" xr:uid="{00000000-0006-0000-0C00-000009000000}">
      <text>
        <r>
          <rPr>
            <b/>
            <sz val="8"/>
            <color indexed="81"/>
            <rFont val="Tahoma"/>
            <family val="2"/>
          </rPr>
          <t xml:space="preserve">§ 10 StromStG
</t>
        </r>
        <r>
          <rPr>
            <sz val="8"/>
            <color indexed="81"/>
            <rFont val="Tahoma"/>
            <family val="2"/>
          </rPr>
          <t xml:space="preserve">(1) Die Steuer für nachweislich versteuerten Strom, den ein Unternehmen des Produzierenden Gewerbes für betriebliche Zwecke, ausgenommen solche nach § 9 Abs. 2 Nr. 2, entnommen hat, wird auf Antrag nach Maßgabe des Absatzes 2 erlassen, erstattet oder vergütet, soweit die Steuer im Kalenderjahr den Betrag von 1.000 Euro übersteigt. Eine nach § 9b mögliche Steuerentlastung wird dabei abgezogen. Die Steuerfür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
</t>
        </r>
        <r>
          <rPr>
            <b/>
            <sz val="8"/>
            <color indexed="81"/>
            <rFont val="Tahoma"/>
            <family val="2"/>
          </rPr>
          <t xml:space="preserve">Hinweis - Der folgende Auszug aus dem Gesetzestext ist geküzt und mit eigenen Ergänzungen versehen, die den Regelungsbezug zu den Antragsjahren 2013 und 2014 verdeutlichen:
</t>
        </r>
        <r>
          <rPr>
            <sz val="8"/>
            <color indexed="81"/>
            <rFont val="Tahoma"/>
            <family val="2"/>
          </rPr>
          <t xml:space="preserve">
(3-9) Eine Steuerentlastung in den Antragsjahren 2013 und 2014 wird gewährt, wenn das Unternehmen nachweist, dass es im Antragsjahr oder früher  mit der Einführung
- eines Energiemanagementsystems nach DIN EN ISO 50001 oder 
- eines Umweltmanagementsystems nach EMAS (EU-Ökoaudit) bzw.
- als kleines und mittleres Unternehmen mit der Einführung eines alternativen Energiecontrollings entsprechend den Anforderungen der DIN EN 16247-1 
begonnen hat. (...) 
</t>
        </r>
        <r>
          <rPr>
            <b/>
            <sz val="8"/>
            <color indexed="81"/>
            <rFont val="Tahoma"/>
            <family val="2"/>
          </rPr>
          <t>Die Art des Nachweises wird über eine zu erlassende Rechtsverordnung dargestellt werden.</t>
        </r>
        <r>
          <rPr>
            <sz val="8"/>
            <color indexed="81"/>
            <rFont val="Tahoma"/>
            <family val="2"/>
          </rPr>
          <t xml:space="preserve">
</t>
        </r>
      </text>
    </comment>
    <comment ref="B15" authorId="0" shapeId="0" xr:uid="{00000000-0006-0000-0C00-00000A000000}">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das Jahr 2014 25,1 %. Der anrechenbare Rentenbeitrag nicht höher als 25,9 % sein. Die Absenkung des Arbeitgeberanteils an den knappschaftlichen Rentenversicherungsbeiträgen bezieht sich auf die Arbeitgeberbeiträge zur knappschaftlichen Rentenversicherung  im Jahr 1998 (26,9%) unter Anwendung der Beitragssätze des aktuellen Steuerjahres (§ 10 (2) StromStG). </t>
        </r>
        <r>
          <rPr>
            <sz val="8"/>
            <color indexed="81"/>
            <rFont val="Tahoma"/>
            <family val="2"/>
          </rPr>
          <t xml:space="preserve">
</t>
        </r>
      </text>
    </comment>
    <comment ref="I17" authorId="0" shapeId="0" xr:uid="{00000000-0006-0000-0C00-00000B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00000000-0006-0000-0C00-00000C000000}">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00000000-0006-0000-0C00-00000D000000}">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00000000-0006-0000-0C00-00000E000000}">
      <text>
        <r>
          <rPr>
            <sz val="8"/>
            <color indexed="81"/>
            <rFont val="Tahoma"/>
            <family val="2"/>
          </rPr>
          <t xml:space="preserve">Wenn Schweröl zum Steuersatz von 61,35 Euro versteuert worden ist und zum Verheizen verwendet wird, bitte hier eintragen. 
</t>
        </r>
      </text>
    </comment>
    <comment ref="B20" authorId="0" shapeId="0" xr:uid="{00000000-0006-0000-0C00-00000F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t>
        </r>
        <r>
          <rPr>
            <sz val="8"/>
            <color indexed="81"/>
            <rFont val="Arial"/>
            <family val="2"/>
          </rPr>
          <t xml:space="preserve">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
</t>
        </r>
      </text>
    </comment>
    <comment ref="B21" authorId="0" shapeId="0" xr:uid="{00000000-0006-0000-0C00-000010000000}">
      <text>
        <r>
          <rPr>
            <b/>
            <sz val="8"/>
            <color indexed="81"/>
            <rFont val="Arial"/>
            <family val="2"/>
          </rPr>
          <t>§ 53 Steuerentlastung für die Stromerzeugung in Anlagen mit einer elektrischen Nennleistung von mehr als zwei Megawatt</t>
        </r>
        <r>
          <rPr>
            <sz val="8"/>
            <color indexed="81"/>
            <rFont val="Arial"/>
            <family val="2"/>
          </rPr>
          <t xml:space="preserve">
(1)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22" authorId="0" shapeId="0" xr:uid="{00000000-0006-0000-0C00-000011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22" authorId="1" shapeId="0" xr:uid="{00000000-0006-0000-0C00-000012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23" authorId="0" shapeId="0" xr:uid="{00000000-0006-0000-0C00-000013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5" authorId="0" shapeId="0" xr:uid="{00000000-0006-0000-0C00-000014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6" authorId="0" shapeId="0" xr:uid="{00000000-0006-0000-0C00-000015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8" authorId="0" shapeId="0" xr:uid="{00000000-0006-0000-0C00-000016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29" authorId="0" shapeId="0" xr:uid="{00000000-0006-0000-0C00-000017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H29" authorId="1" shapeId="0" xr:uid="{00000000-0006-0000-0C00-000018000000}">
      <text>
        <r>
          <rPr>
            <sz val="8"/>
            <color indexed="81"/>
            <rFont val="Tahoma"/>
            <family val="2"/>
          </rPr>
          <t>Aufgrund des Mindeststeuersatzes der EU gilt laut Erlass vom 18.12.2012 abweichend von § 53b Absatz 2 Nr. 2 eine Steuerermäßigung von nur 4,00 Euro/1000 kg.</t>
        </r>
      </text>
    </comment>
    <comment ref="B30" authorId="0" shapeId="0" xr:uid="{00000000-0006-0000-0C00-000019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0" authorId="1" shapeId="0" xr:uid="{00000000-0006-0000-0C00-00001A000000}">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
</t>
        </r>
      </text>
    </comment>
    <comment ref="B31" authorId="0" shapeId="0" xr:uid="{00000000-0006-0000-0C00-00001B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2" authorId="0" shapeId="0" xr:uid="{00000000-0006-0000-0C00-00001C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4" authorId="0" shapeId="0" xr:uid="{00000000-0006-0000-0C00-00001D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35" authorId="0" shapeId="0" xr:uid="{00000000-0006-0000-0C00-00001E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36" authorId="0" shapeId="0" xr:uid="{00000000-0006-0000-0C00-00001F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6" authorId="1" shapeId="0" xr:uid="{00000000-0006-0000-0C00-000020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37" authorId="0" shapeId="0" xr:uid="{00000000-0006-0000-0C00-000021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8" authorId="0" shapeId="0" xr:uid="{00000000-0006-0000-0C00-000022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41" authorId="1" shapeId="0" xr:uid="{00000000-0006-0000-0C00-000023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4" authorId="1" shapeId="0" xr:uid="{00000000-0006-0000-0C00-000024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5" authorId="0" shapeId="0" xr:uid="{00000000-0006-0000-0C00-000025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7" authorId="0" shapeId="0" xr:uid="{00000000-0006-0000-0C00-000026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47" authorId="0" shapeId="0" xr:uid="{00000000-0006-0000-0C00-000027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t>
        </r>
      </text>
    </comment>
    <comment ref="B48" authorId="0" shapeId="0" xr:uid="{00000000-0006-0000-0C00-000028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I48" authorId="0" shapeId="0" xr:uid="{00000000-0006-0000-0C00-000029000000}">
      <text>
        <r>
          <rPr>
            <b/>
            <sz val="8"/>
            <color indexed="81"/>
            <rFont val="Tahoma"/>
            <family val="2"/>
          </rPr>
          <t xml:space="preserve">Erlass, Erstattung oder Vergütung in Sonderfällen § 55 EnergieStG
</t>
        </r>
        <r>
          <rPr>
            <sz val="8"/>
            <color indexed="81"/>
            <rFont val="Tahoma"/>
            <family val="2"/>
          </rPr>
          <t xml:space="preserve">(1)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Abweichend von Satz 1 wird im Fall des Absatzes 1a Satz 1 Nr. 3 die Steuerentlastung für das Jahr 2012 nur in Höhe von 80 Prozent des nach den Sätzen 1 und 2 berechneten Betrages gewährt, es sei denn, die Bundesregierung stellt auf der Grundlage eines Berichts nach Absatz 1a Satz 2 im Jahr 2013 fest, dass die in der Klimaschutzvereinbarung genannten Emissionsminderungsziele bis zum 31. Dezember 2012 in Höhe von 100 Prozent erfüllt wurden, und diese Feststellung bis zum 31. Dezember 2013 im Bundesgesetzblatt bekannt gemacht wird.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t>
        </r>
        <r>
          <rPr>
            <b/>
            <sz val="8"/>
            <color indexed="81"/>
            <rFont val="Tahoma"/>
            <family val="2"/>
          </rPr>
          <t xml:space="preserve">Hinweis - Der folgende Auszug aus dem Gesetzestext ist geküzt und mit eigenen Ergänzungen versehen, die den Regelungsbezug zu den Antragsjahren 2013 und 2014 verdeutlichen:
</t>
        </r>
        <r>
          <rPr>
            <sz val="8"/>
            <color indexed="81"/>
            <rFont val="Tahoma"/>
            <family val="2"/>
          </rPr>
          <t xml:space="preserve">
(4-9) Eine Steuerentlastung in den Antragsjahren 2013 und 2014 wird gewährt, wenn das Unternehmen nachweist, dass es im Antragsjahr oder früher  mit der Einführung
- eines Energiemanagementsystems nach DIN EN ISO 50001 oder 
- eines Umweltmanagementsystems nach EMAS (EU-Ökoaudit) bzw.
- als kleines und mittleres Unternehmen mit der Einführung eines alternativen Energiecontrollings entsprechend den Anforderungen der DIN EN 16247-1 
begonnen hat. (...) 
</t>
        </r>
        <r>
          <rPr>
            <b/>
            <sz val="8"/>
            <color indexed="81"/>
            <rFont val="Tahoma"/>
            <family val="2"/>
          </rPr>
          <t>Die Art des Nachweises wird über eine zu erlassende Rechtsverordnung dargestellt werden.</t>
        </r>
        <r>
          <rPr>
            <sz val="8"/>
            <color indexed="81"/>
            <rFont val="Tahoma"/>
            <family val="2"/>
          </rPr>
          <t xml:space="preserve">
(10) Entlastungsberechtigt ist das Unternehmen des Produzierenden Gewerbes, das die Energieerzeugnisse verwendet hat.</t>
        </r>
      </text>
    </comment>
    <comment ref="B49" authorId="0" shapeId="0" xr:uid="{00000000-0006-0000-0C00-00002A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s>
  <commentList>
    <comment ref="B8" authorId="0" shapeId="0" xr:uid="{00000000-0006-0000-0D00-000001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text>
    </comment>
    <comment ref="B9" authorId="0" shapeId="0" xr:uid="{00000000-0006-0000-0D00-000002000000}">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3. 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 für chemische Reduktionsverfahren
entnommen hat.
(2) Erlass-, erstattungs- oder vergütungsberechtigt ist das Unternehmen des Produzierenden Gewerbes, das den Strom entnommen hat.</t>
        </r>
      </text>
    </comment>
    <comment ref="H9" authorId="1" shapeId="0" xr:uid="{00000000-0006-0000-0D00-000003000000}">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00000000-0006-0000-0D00-000004000000}">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nach § 9 Absatz 1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00000000-0006-0000-0D00-000005000000}">
      <text>
        <r>
          <rPr>
            <b/>
            <sz val="8"/>
            <color indexed="81"/>
            <rFont val="Tahoma"/>
            <family val="2"/>
          </rPr>
          <t>Bitte hier den aktuellen Arbeitgeberanteil an der allgemeinen Rentenversicherung (halber Beitrag) eintragen.</t>
        </r>
        <r>
          <rPr>
            <sz val="8"/>
            <color indexed="81"/>
            <rFont val="Tahoma"/>
            <family val="2"/>
          </rPr>
          <t xml:space="preserve">
Der</t>
        </r>
        <r>
          <rPr>
            <b/>
            <sz val="8"/>
            <color indexed="81"/>
            <rFont val="Tahoma"/>
            <family val="2"/>
          </rPr>
          <t xml:space="preserve"> allgemeine </t>
        </r>
        <r>
          <rPr>
            <sz val="8"/>
            <color indexed="81"/>
            <rFont val="Tahoma"/>
            <family val="2"/>
          </rPr>
          <t xml:space="preserve">Rentenversicherungsbeitrag beträgt für das Jahr 2012 19,6 %. Der anrechenbare Rentenbeitrag nicht höher als 19,5 % sein </t>
        </r>
        <r>
          <rPr>
            <b/>
            <sz val="8"/>
            <color indexed="81"/>
            <rFont val="Tahoma"/>
            <family val="2"/>
          </rPr>
          <t>(-&gt; anrechenbarer Arbeitgeberanteil: 9,75 %)</t>
        </r>
        <r>
          <rPr>
            <sz val="8"/>
            <color indexed="81"/>
            <rFont val="Tahoma"/>
            <family val="2"/>
          </rPr>
          <t xml:space="preserve">. Die Absenkung des Arbeitgeberanteils an den </t>
        </r>
        <r>
          <rPr>
            <b/>
            <sz val="8"/>
            <color indexed="81"/>
            <rFont val="Tahoma"/>
            <family val="2"/>
          </rPr>
          <t xml:space="preserve">allgemeinen </t>
        </r>
        <r>
          <rPr>
            <sz val="8"/>
            <color indexed="81"/>
            <rFont val="Tahoma"/>
            <family val="2"/>
          </rPr>
          <t xml:space="preserve">Rentenversicherungsbeiträgen bezieht sich auf die Arbeitgeberbeiträge zur allgemeinen Rentenversicherung  im Jahr 1998 (20,3%) unter Anwendung der Beitragssätze des aktuellen Steuerjahres 
(§ 10 (2) StromStG). </t>
        </r>
        <r>
          <rPr>
            <b/>
            <sz val="8"/>
            <color indexed="81"/>
            <rFont val="Tahoma"/>
            <family val="2"/>
          </rPr>
          <t xml:space="preserve">
</t>
        </r>
        <r>
          <rPr>
            <sz val="8"/>
            <color indexed="81"/>
            <rFont val="Tahoma"/>
            <family val="2"/>
          </rPr>
          <t xml:space="preserve">
</t>
        </r>
      </text>
    </comment>
    <comment ref="B12" authorId="0" shapeId="0" xr:uid="{00000000-0006-0000-0D00-000006000000}">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das Jahr 2012 19,6 %. Der anrechenbare Rentenbeitrag nicht höher als 19,5 % sein </t>
        </r>
        <r>
          <rPr>
            <b/>
            <sz val="8"/>
            <color indexed="81"/>
            <rFont val="Tahoma"/>
            <family val="2"/>
          </rPr>
          <t>(-&gt; als Arbeitgeberbeitrag voll anrechenbarer Rentenbeitrag: 19,5 %)</t>
        </r>
        <r>
          <rPr>
            <sz val="8"/>
            <color indexed="81"/>
            <rFont val="Tahoma"/>
            <family val="2"/>
          </rPr>
          <t xml:space="preserve">. </t>
        </r>
        <r>
          <rPr>
            <b/>
            <sz val="8"/>
            <color indexed="81"/>
            <rFont val="Tahoma"/>
            <family val="2"/>
          </rPr>
          <t xml:space="preserve">
</t>
        </r>
        <r>
          <rPr>
            <sz val="8"/>
            <color indexed="81"/>
            <rFont val="Tahoma"/>
            <family val="2"/>
          </rPr>
          <t xml:space="preserve">
</t>
        </r>
      </text>
    </comment>
    <comment ref="H13" authorId="0" shapeId="0" xr:uid="{00000000-0006-0000-0D00-000007000000}">
      <text>
        <r>
          <rPr>
            <b/>
            <sz val="8"/>
            <color indexed="81"/>
            <rFont val="Tahoma"/>
            <family val="2"/>
          </rPr>
          <t xml:space="preserve">§ 10 StromStG
</t>
        </r>
        <r>
          <rPr>
            <sz val="8"/>
            <color indexed="81"/>
            <rFont val="Tahoma"/>
            <family val="2"/>
          </rPr>
          <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t>
        </r>
      </text>
    </comment>
    <comment ref="B14" authorId="0" shapeId="0" xr:uid="{00000000-0006-0000-0D00-000008000000}">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das Jahr 2012 26,0 %. Der anrechenbare Rentenbeitrag nicht höher als 25,9 % sein </t>
        </r>
        <r>
          <rPr>
            <b/>
            <sz val="8"/>
            <color indexed="81"/>
            <rFont val="Tahoma"/>
            <family val="2"/>
          </rPr>
          <t>(-&gt; anrechenbarer Arbeitgeberanteil: 16,15 %).</t>
        </r>
        <r>
          <rPr>
            <sz val="8"/>
            <color indexed="81"/>
            <rFont val="Tahoma"/>
            <family val="2"/>
          </rPr>
          <t xml:space="preserve"> Die Absenkung des Arbeitgeberanteils an den knappschaftlichen Rentenversicherungsbeiträgen bezieht sich auf die Arbeitgeberbeiträge zur knappschaftlichen Rentenversicherung  im Jahr 1998 (26,9%) unter Anwendung der Beitragssätze des aktuellen Steuerjahres (§ 10 (2) StromStG).</t>
        </r>
        <r>
          <rPr>
            <b/>
            <sz val="8"/>
            <color indexed="81"/>
            <rFont val="Tahoma"/>
            <family val="2"/>
          </rPr>
          <t xml:space="preserve"> 
</t>
        </r>
        <r>
          <rPr>
            <sz val="8"/>
            <color indexed="81"/>
            <rFont val="Tahoma"/>
            <family val="2"/>
          </rPr>
          <t xml:space="preserve">
</t>
        </r>
      </text>
    </comment>
    <comment ref="H14" authorId="0" shapeId="0" xr:uid="{00000000-0006-0000-0D00-000009000000}">
      <text>
        <r>
          <rPr>
            <b/>
            <sz val="8"/>
            <color indexed="81"/>
            <rFont val="Tahoma"/>
            <family val="2"/>
          </rPr>
          <t xml:space="preserve">§ 10 StromStG
</t>
        </r>
        <r>
          <rPr>
            <sz val="8"/>
            <color indexed="81"/>
            <rFont val="Tahoma"/>
            <family val="2"/>
          </rPr>
          <t xml:space="preserve">(1) Die Steuer für nachweislich versteuerten Strom, den ein Unternehmen des Produzierenden Gewerbes für betriebliche Zwecke, ausgenommen solche nach § 9 Abs. 2 Nr. 2, entnommen hat, wird auf Antrag nach Maßgabe des Absatzes 2 erlassen, erstattet oder vergütet, soweit die Steuer im Kalenderjahr den Betrag von 1.000 Euro übersteigt. Eine nach § 9b mögliche Steuerentlastung wird dabei abgezogen. Die Steuerfür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
</t>
        </r>
        <r>
          <rPr>
            <b/>
            <sz val="8"/>
            <color indexed="81"/>
            <rFont val="Tahoma"/>
            <family val="2"/>
          </rPr>
          <t xml:space="preserve">Hinweis - Der folgende Auszug aus dem Gesetzestext ist geküzt und mit eigenen Ergänzungen versehen, die den Regelungsbezug zu den Antragsjahren 2013 und 2014 verdeutlichen:
</t>
        </r>
        <r>
          <rPr>
            <sz val="8"/>
            <color indexed="81"/>
            <rFont val="Tahoma"/>
            <family val="2"/>
          </rPr>
          <t xml:space="preserve">
(3-9) Eine Steuerentlastung in den Antragsjahren 2013 und 2014 wird gewährt, wenn das Unternehmen nachweist, dass es im Antragsjahr oder früher  mit der Einführung
- eines Energiemanagementsystems nach DIN EN ISO 50001 oder 
- eines Umweltmanagementsystems nach EMAS (EU-Ökoaudit) bzw.
- als kleines und mittleres Unternehmen mit der Einführung eines alternativen Energiecontrollings entsprechend den Anforderungen der DIN EN 16247-1 
begonnen hat. (...) 
</t>
        </r>
        <r>
          <rPr>
            <b/>
            <sz val="8"/>
            <color indexed="81"/>
            <rFont val="Tahoma"/>
            <family val="2"/>
          </rPr>
          <t>Die Art des Nachweises wird über eine zu erlassende Rechtsverordnung dargestellt werden.</t>
        </r>
        <r>
          <rPr>
            <sz val="8"/>
            <color indexed="81"/>
            <rFont val="Tahoma"/>
            <family val="2"/>
          </rPr>
          <t xml:space="preserve">
</t>
        </r>
      </text>
    </comment>
    <comment ref="B15" authorId="0" shapeId="0" xr:uid="{00000000-0006-0000-0D00-00000A000000}">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das Jahr 2012 26,0 %. Der anrechenbare Rentenbeitrag nicht höher als 25,9 % sein </t>
        </r>
        <r>
          <rPr>
            <b/>
            <sz val="8"/>
            <color indexed="81"/>
            <rFont val="Tahoma"/>
            <family val="2"/>
          </rPr>
          <t>(-&gt; als Arbeitgeberbeitrag voll anrechenbarer Rentenversicherungsbeitrag: 25,9 %)</t>
        </r>
        <r>
          <rPr>
            <sz val="8"/>
            <color indexed="81"/>
            <rFont val="Tahoma"/>
            <family val="2"/>
          </rPr>
          <t xml:space="preserve">. Die Absenkung des Arbeitgeberanteils an den knappschaftlichen Rentenversicherungsbeiträgen bezieht sich auf die Arbeitgeberbeiträge zur knappschaftlichen Rentenversicherung  im Jahr 1998 (26,9%) unter Anwendung der Beitragssätze des aktuellen Steuerjahres (§ 10 (2) StromStG). </t>
        </r>
        <r>
          <rPr>
            <sz val="8"/>
            <color indexed="81"/>
            <rFont val="Tahoma"/>
            <family val="2"/>
          </rPr>
          <t xml:space="preserve">
</t>
        </r>
      </text>
    </comment>
    <comment ref="I17" authorId="0" shapeId="0" xr:uid="{00000000-0006-0000-0D00-00000B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00000000-0006-0000-0D00-00000C000000}">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00000000-0006-0000-0D00-00000D000000}">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00000000-0006-0000-0D00-00000E000000}">
      <text>
        <r>
          <rPr>
            <sz val="8"/>
            <color indexed="81"/>
            <rFont val="Tahoma"/>
            <family val="2"/>
          </rPr>
          <t xml:space="preserve">Wenn Schweröl zum Steuersatz von 61,35 Euro versteuert worden ist und zum Verheizen verwendet wird, bitte hier eintragen. </t>
        </r>
      </text>
    </comment>
    <comment ref="B20" authorId="0" shapeId="0" xr:uid="{00000000-0006-0000-0D00-00000F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t>
        </r>
        <r>
          <rPr>
            <sz val="8"/>
            <color indexed="81"/>
            <rFont val="Arial"/>
            <family val="2"/>
          </rPr>
          <t xml:space="preserve">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
</t>
        </r>
      </text>
    </comment>
    <comment ref="B21" authorId="0" shapeId="0" xr:uid="{00000000-0006-0000-0D00-000010000000}">
      <text>
        <r>
          <rPr>
            <b/>
            <sz val="8"/>
            <color indexed="81"/>
            <rFont val="Arial"/>
            <family val="2"/>
          </rPr>
          <t>§ 53 Steuerentlastung für die Stromerzeugung und die gekoppelte Erzeugung von Kraft und Wärme</t>
        </r>
        <r>
          <rPr>
            <sz val="8"/>
            <color indexed="81"/>
            <rFont val="Arial"/>
            <family val="2"/>
          </rPr>
          <t xml:space="preserve">
(1) Eine Steuerentlastung wird auf Antrag vorbehaltlich Absatz 2 gewährt für Energieerzeugnisse, die nachweislich nach § 2 Abs. 1 Nr. 9, 10 oder Abs. 3 Satz 1 versteuert worden sind und die
1. zur Stromerzeugung in ortsfesten Anlagen oder
2. zur gekoppelten Erzeugung von Kraft und Wärme in ortsfesten Anlagen mit einem Monats- oder Jahresnutzungsgrad von mindestens 70 Prozent 
verwendet worden sind. Wenn im Falle von Satz 1 Nr. 1 die in der Anlage erzeugte mechanische Energie neben der Stromerzeugung auch anderen Zwecken dient, wird nur für den auf die Stromerzeugung entfallenden Anteil an Energieerzeugnissen eine Steuerentlastung gewährt. 
(1a) Abweichend von Absatz 1 beträgt die Steuerentlastung ab dem 1. Januar 2009 für nachweilich nach § 2 Abs. 3 Satz 1 Nr. 1 Buchstabe a versteuerte Energieerzeugnisse 61,35 Euro für 1000 Liter.
(2) Absatz 1 Satz 1 Nr. 1 gilt nur für Anlagen mit einer elektrischen Nennleistung von mehr als zwei Megawatt.
(3) Entlastungsberechtigt ist derjenige, der die Energieerzeugnisse verwendet hat.
(4) Für die Berechnung des Monatsnutzungsgrades gilt § 3 Abs. 3 sinngemäß.
(5) Die Steuerentlastung nach Absatz 1 Satz 1 Nr. 2 wird nur für den Monat oder das Jahr gewährt, in dem die dort genannten Nutzungsgrade erreicht wurden.
</t>
        </r>
      </text>
    </comment>
    <comment ref="B22" authorId="0" shapeId="0" xr:uid="{00000000-0006-0000-0D00-000011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23" authorId="0" shapeId="0" xr:uid="{00000000-0006-0000-0D00-000012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r>
          <rPr>
            <b/>
            <sz val="8"/>
            <color indexed="81"/>
            <rFont val="Arial"/>
            <family val="2"/>
          </rPr>
          <t xml:space="preserve">
</t>
        </r>
      </text>
    </comment>
    <comment ref="H23" authorId="1" shapeId="0" xr:uid="{00000000-0006-0000-0D00-000013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24" authorId="0" shapeId="0" xr:uid="{00000000-0006-0000-0D00-000014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6" authorId="0" shapeId="0" xr:uid="{00000000-0006-0000-0D00-000015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7" authorId="0" shapeId="0" xr:uid="{00000000-0006-0000-0D00-000016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9" authorId="0" shapeId="0" xr:uid="{00000000-0006-0000-0D00-000017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30" authorId="0" shapeId="0" xr:uid="{00000000-0006-0000-0D00-000018000000}">
      <text>
        <r>
          <rPr>
            <b/>
            <sz val="8"/>
            <color indexed="81"/>
            <rFont val="Arial"/>
            <family val="2"/>
          </rPr>
          <t>§ 53 Steuerentlastung für die Stromerzeugung und die gekoppelte Erzeugung von Kraft und Wärme</t>
        </r>
        <r>
          <rPr>
            <sz val="8"/>
            <color indexed="81"/>
            <rFont val="Arial"/>
            <family val="2"/>
          </rPr>
          <t xml:space="preserve">
(1) Eine Steuerentlastung wird auf Antrag vorbehaltlich Absatz 2 gewährt für Energieerzeugnisse, die nachweislich nach § 2 Abs. 1 Nr. 9, 10 oder Abs. 3 Satz 1 versteuert worden sind und die
1. zur Stromerzeugung in ortsfesten Anlagen oder
2. zur gekoppelten Erzeugung von Kraft und Wärme in ortsfesten Anlagen mit einem Monats- oder Jahresnutzungsgrad von mindestens 70 Prozent 
verwendet worden sind. Wenn im Falle von Satz 1 Nr. 1 die in der Anlage erzeugte mechanische Energie neben der Stromerzeugung auch anderen Zwecken dient, wird nur für den auf die Stromerzeugung entfallenden Anteil an Energieerzeugnissen eine Steuerentlastung gewährt. 
(1a) Abweichend von Absatz 1 beträgt die Steuerentlastung ab dem 1. Januar 2009 für nachweilich nach § 2 Abs. 3 Satz 1 Nr. 1 Buchstabe a versteuerte Energieerzeugnisse 61,35 Euro für 1000 Liter.
(2) Absatz 1 Satz 1 Nr. 1 gilt nur für Anlagen mit einer elektrischen Nennleistung von mehr als zwei Megawatt.
(3) Entlastungsberechtigt ist derjenige, der die Energieerzeugnisse verwendet hat.
(4) Für die Berechnung des Monatsnutzungsgrades gilt § 3 Abs. 3 sinngemäß.
(5) Die Steuerentlastung nach Absatz 1 Satz 1 Nr. 2 wird nur für den Monat oder das Jahr gewährt, in dem die dort genannten Nutzungsgrade erreicht wurden.
</t>
        </r>
      </text>
    </comment>
    <comment ref="H30" authorId="1" shapeId="0" xr:uid="{00000000-0006-0000-0D00-000019000000}">
      <text>
        <r>
          <rPr>
            <sz val="8"/>
            <color indexed="81"/>
            <rFont val="Tahoma"/>
            <family val="2"/>
          </rPr>
          <t>Aufgrund des Mindeststeuersatzes der EU gilt laut Erlass vom 18.12.2012 abweichend von § 53b Absatz 2 Nr. 2 rückwirkend ab 1.4.2012 eine Steuerermäßigung von nur 4,00 Euro/1000 kg.</t>
        </r>
      </text>
    </comment>
    <comment ref="B31" authorId="0" shapeId="0" xr:uid="{00000000-0006-0000-0D00-00001A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H31" authorId="1" shapeId="0" xr:uid="{00000000-0006-0000-0D00-00001B000000}">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
</t>
        </r>
      </text>
    </comment>
    <comment ref="B32" authorId="0" shapeId="0" xr:uid="{00000000-0006-0000-0D00-00001C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33" authorId="0" shapeId="0" xr:uid="{00000000-0006-0000-0D00-00001D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4" authorId="0" shapeId="0" xr:uid="{00000000-0006-0000-0D00-00001E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6" authorId="0" shapeId="0" xr:uid="{00000000-0006-0000-0D00-00001F000000}">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
</t>
        </r>
        <r>
          <rPr>
            <b/>
            <sz val="8"/>
            <color indexed="81"/>
            <rFont val="Tahoma"/>
            <family val="2"/>
          </rPr>
          <t>§ 53 Steuerentlastung für die Stromerzeugung und die gekoppelte Erzeugung von Kraft und Wärme</t>
        </r>
        <r>
          <rPr>
            <sz val="8"/>
            <color indexed="81"/>
            <rFont val="Tahoma"/>
            <family val="2"/>
          </rPr>
          <t xml:space="preserve">
(1) Eine Steuerentlastung wird auf Antrag vorbehaltlich Absatz 2 gewährt für Energieerzeugnisse, die nachweislich nach § 2 Abs. 1 Nr. 9, 10 oder Abs. 3 Satz 1 versteuert worden sind und die
1. zur Stromerzeugung in ortsfesten Anlagen oder
2. zur gekoppelten Erzeugung von Kraft und Wärme in ortsfesten Anlagen mit einem Monats- oder Jahresnutzungsgrad von mindestens 70 Prozent 
verwendet worden sind. Wenn im Falle von Satz 1 Nr. 1 die in der Anlage erzeugte mechanische Energie neben der Stromerzeugung auch anderen Zwecken dient, wird nur für den auf die Stromerzeugung entfallenden Anteil an Energieerzeugnissen eine Steuerentlastung gewährt. 
(1a) Abweichend von Absatz 1 beträgt die Steuerentlastung ab dem 1. Januar 2009 für nachweilich nach § 2 Abs. 3 Satz 1 Nr. 1 Buchstabe a versteuerte Energieerzeugnisse 61,35 Euro für 1000 Liter.
(2) Absatz 1 Satz 1 Nr. 1 gilt nur für Anlagen mit einer elektrischen Nennleistung von mehr als zwei Megawatt.
(3) Entlastungsberechtigt ist derjenige, der die Energieerzeugnisse verwendet hat.
(4) Für die Berechnung des Monatsnutzungsgrades gilt § 3 Abs. 3 sinngemäß.
(5) Die Steuerentlastung nach Absatz 1 Satz 1 Nr. 2 wird nur für den Monat oder das Jahr gewährt, in dem die dort genannten Nutzungsgrade erreicht wurden.</t>
        </r>
      </text>
    </comment>
    <comment ref="B37" authorId="0" shapeId="0" xr:uid="{00000000-0006-0000-0D00-000020000000}">
      <text>
        <r>
          <rPr>
            <b/>
            <sz val="8"/>
            <color indexed="81"/>
            <rFont val="Arial"/>
            <family val="2"/>
          </rPr>
          <t>§ 53 Steuerentlastung für die Stromerzeugung und die gekoppelte Erzeugung von Kraft und Wärme</t>
        </r>
        <r>
          <rPr>
            <sz val="8"/>
            <color indexed="81"/>
            <rFont val="Arial"/>
            <family val="2"/>
          </rPr>
          <t xml:space="preserve">
(1) Eine Steuerentlastung wird auf Antrag vorbehaltlich Absatz 2 gewährt für Energieerzeugnisse, die nachweislich nach § 2 Abs. 1 Nr. 9, 10 oder Abs. 3 Satz 1 versteuert worden sind und die
1. zur Stromerzeugung in ortsfesten Anlagen oder
2. zur gekoppelten Erzeugung von Kraft und Wärme in ortsfesten Anlagen mit einem Monats- oder Jahresnutzungsgrad von mindestens 70 Prozent 
verwendet worden sind. Wenn im Falle von Satz 1 Nr. 1 die in der Anlage erzeugte mechanische Energie neben der Stromerzeugung auch anderen Zwecken dient, wird nur für den auf die Stromerzeugung entfallenden Anteil an Energieerzeugnissen eine Steuerentlastung gewährt. 
(1a) Abweichend von Absatz 1 beträgt die Steuerentlastung ab dem 1. Januar 2009 für nachweilich nach § 2 Abs. 3 Satz 1 Nr. 1 Buchstabe a versteuerte Energieerzeugnisse 61,35 Euro für 1000 Liter.
(2) Absatz 1 Satz 1 Nr. 1 gilt nur für Anlagen mit einer elektrischen Nennleistung von mehr als zwei Megawatt.
(3) Entlastungsberechtigt ist derjenige, der die Energieerzeugnisse verwendet hat.
(4) Für die Berechnung des Monatsnutzungsgrades gilt § 3 Abs. 3 sinngemäß.
(5) Die Steuerentlastung nach Absatz 1 Satz 1 Nr. 2 wird nur für den Monat oder das Jahr gewährt, in dem die dort genannten Nutzungsgrade erreicht wurden.
</t>
        </r>
      </text>
    </comment>
    <comment ref="H37" authorId="1" shapeId="0" xr:uid="{00000000-0006-0000-0D00-000021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38" authorId="0" shapeId="0" xr:uid="{00000000-0006-0000-0D00-000022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39" authorId="0" shapeId="0" xr:uid="{00000000-0006-0000-0D00-000023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0" authorId="0" shapeId="0" xr:uid="{00000000-0006-0000-0D00-000024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41" authorId="0" shapeId="0" xr:uid="{00000000-0006-0000-0D00-000025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44" authorId="1" shapeId="0" xr:uid="{00000000-0006-0000-0D00-000026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6" authorId="0" shapeId="0" xr:uid="{00000000-0006-0000-0D00-000027000000}">
      <text>
        <r>
          <rPr>
            <b/>
            <sz val="8"/>
            <color indexed="81"/>
            <rFont val="Arial"/>
            <family val="2"/>
          </rPr>
          <t>§ 53 Steuerentlastung für die Stromerzeugung und die gekoppelte Erzeugung von Kraft und Wärme</t>
        </r>
        <r>
          <rPr>
            <sz val="8"/>
            <color indexed="81"/>
            <rFont val="Arial"/>
            <family val="2"/>
          </rPr>
          <t xml:space="preserve">
(1) Eine Steuerentlastung wird auf Antrag vorbehaltlich Absatz 2 gewährt für Energieerzeugnisse, die nachweislich nach § 2 Abs. 1 Nr. 9, 10 oder Abs. 3 Satz 1 versteuert worden sind und die
1. zur Stromerzeugung in ortsfesten Anlagen oder
2. zur gekoppelten Erzeugung von Kraft und Wärme in ortsfesten Anlagen mit einem Monats- oder Jahresnutzungsgrad von mindestens 70 Prozent 
verwendet worden sind. Wenn im Falle von Satz 1 Nr. 1 die in der Anlage erzeugte mechanische Energie neben der Stromerzeugung auch anderen Zwecken dient, wird nur für den auf die Stromerzeugung entfallenden Anteil an Energieerzeugnissen eine Steuerentlastung gewährt. 
(1a) Abweichend von Absatz 1 beträgt die Steuerentlastung ab dem 1. Januar 2009 für nachweilich nach § 2 Abs. 3 Satz 1 Nr. 1 Buchstabe a versteuerte Energieerzeugnisse 61,35 Euro für 1000 Liter.
(2) Absatz 1 Satz 1 Nr. 1 gilt nur für Anlagen mit einer elektrischen Nennleistung von mehr als zwei Megawatt.
(3) Entlastungsberechtigt ist derjenige, der die Energieerzeugnisse verwendet hat.
(4) Für die Berechnung des Monatsnutzungsgrades gilt § 3 Abs. 3 sinngemäß.
(5) Die Steuerentlastung nach Absatz 1 Satz 1 Nr. 2 wird nur für den Monat oder das Jahr gewährt, in dem die dort genannten Nutzungsgrade erreicht wurden.
</t>
        </r>
      </text>
    </comment>
    <comment ref="B47" authorId="0" shapeId="0" xr:uid="{00000000-0006-0000-0D00-000028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47" authorId="0" shapeId="0" xr:uid="{00000000-0006-0000-0D00-000029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t>
        </r>
      </text>
    </comment>
    <comment ref="I48" authorId="0" shapeId="0" xr:uid="{00000000-0006-0000-0D00-00002A000000}">
      <text>
        <r>
          <rPr>
            <b/>
            <sz val="8"/>
            <color indexed="81"/>
            <rFont val="Tahoma"/>
            <family val="2"/>
          </rPr>
          <t xml:space="preserve">Erlass, Erstattung oder Vergütung in Sonderfällen § 55 EnergieStG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Abweichend von Satz 1 wird im Fall des Absatzes 1a Satz 1 Nr. 3 die Steuerentlastung für das Jahr 2012 nur in Höhe von 80 Prozent des nach den Sätzen 1 und 2 berechneten Betrages gewährt, es sei denn, die Bundesregierung stellt auf der Grundlage eines Berichts nach Absatz 1a Satz 2 im Jahr 2013 fest, dass die in der Klimaschutzvereinbarung genannten Emissionsminderungsziele bis zum 31. Dezember 2012 in Höhe von 100 Prozent erfüllt wurden, und diese Feststellung bis zum 31. Dezember 2013 im Bundesgesetzblatt bekannt gemacht wird.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(4) Entlastungsberechtigt ist das Unternehmen des Produzierenden Gewerbes, das die Energieerzeugnisse verwendet hat.</t>
        </r>
      </text>
    </comment>
    <comment ref="B50" authorId="0" shapeId="0" xr:uid="{00000000-0006-0000-0D00-00002B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50" authorId="0" shapeId="0" xr:uid="{00000000-0006-0000-0D00-00002C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t>
        </r>
      </text>
    </comment>
    <comment ref="B51" authorId="0" shapeId="0" xr:uid="{00000000-0006-0000-0D00-00002D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52" authorId="0" shapeId="0" xr:uid="{00000000-0006-0000-0D00-00002E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s>
  <commentList>
    <comment ref="B8" authorId="0" shapeId="0" xr:uid="{00000000-0006-0000-0E00-000001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text>
    </comment>
    <comment ref="B9" authorId="0" shapeId="0" xr:uid="{00000000-0006-0000-0E00-000002000000}">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3. 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 für chemische Reduktionsverfahren
entnommen hat.
(2) Erlass-, erstattungs- oder vergütungsberechtigt ist das Unternehmen des Produzierenden Gewerbes, das den Strom entnommen hat.</t>
        </r>
      </text>
    </comment>
    <comment ref="H9" authorId="1" shapeId="0" xr:uid="{00000000-0006-0000-0E00-000003000000}">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00000000-0006-0000-0E00-000004000000}">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nach § 9 Absatz 1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00000000-0006-0000-0E00-000005000000}">
      <text>
        <r>
          <rPr>
            <b/>
            <sz val="8"/>
            <color indexed="81"/>
            <rFont val="Tahoma"/>
            <family val="2"/>
          </rPr>
          <t>Bitte hier den aktuellen Arbeitgeberanteil an der allgemeinen Rentenversicherung (halber Beitrag) eintragen.</t>
        </r>
        <r>
          <rPr>
            <sz val="8"/>
            <color indexed="81"/>
            <rFont val="Tahoma"/>
            <family val="2"/>
          </rPr>
          <t xml:space="preserve">
Der</t>
        </r>
        <r>
          <rPr>
            <b/>
            <sz val="8"/>
            <color indexed="81"/>
            <rFont val="Tahoma"/>
            <family val="2"/>
          </rPr>
          <t xml:space="preserve"> allgemeine </t>
        </r>
        <r>
          <rPr>
            <sz val="8"/>
            <color indexed="81"/>
            <rFont val="Tahoma"/>
            <family val="2"/>
          </rPr>
          <t xml:space="preserve">Rentenversicherungsbeitrag beträgt für das Jahr 2012 19,6 %. Der anrechenbare Rentenbeitrag nicht höher als 19,5 % sein </t>
        </r>
        <r>
          <rPr>
            <b/>
            <sz val="8"/>
            <color indexed="81"/>
            <rFont val="Tahoma"/>
            <family val="2"/>
          </rPr>
          <t>(-&gt; anrechenbarer Arbeitgeberanteil: 9,75 %)</t>
        </r>
        <r>
          <rPr>
            <sz val="8"/>
            <color indexed="81"/>
            <rFont val="Tahoma"/>
            <family val="2"/>
          </rPr>
          <t xml:space="preserve">. Die Absenkung des Arbeitgeberanteils an den </t>
        </r>
        <r>
          <rPr>
            <b/>
            <sz val="8"/>
            <color indexed="81"/>
            <rFont val="Tahoma"/>
            <family val="2"/>
          </rPr>
          <t xml:space="preserve">allgemeinen </t>
        </r>
        <r>
          <rPr>
            <sz val="8"/>
            <color indexed="81"/>
            <rFont val="Tahoma"/>
            <family val="2"/>
          </rPr>
          <t xml:space="preserve">Rentenversicherungsbeiträgen bezieht sich auf die Arbeitgeberbeiträge zur allgemeinen Rentenversicherung  im Jahr 1998 (20,3%) unter Anwendung der Beitragssätze des aktuellen Steuerjahres 
(§ 10 (2) StromStG). </t>
        </r>
        <r>
          <rPr>
            <b/>
            <sz val="8"/>
            <color indexed="81"/>
            <rFont val="Tahoma"/>
            <family val="2"/>
          </rPr>
          <t xml:space="preserve">
</t>
        </r>
        <r>
          <rPr>
            <sz val="8"/>
            <color indexed="81"/>
            <rFont val="Tahoma"/>
            <family val="2"/>
          </rPr>
          <t xml:space="preserve">
</t>
        </r>
      </text>
    </comment>
    <comment ref="B12" authorId="0" shapeId="0" xr:uid="{00000000-0006-0000-0E00-000006000000}">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das Jahr 2012 19,6 %. Der anrechenbare Rentenbeitrag nicht höher als 19,5 % sein </t>
        </r>
        <r>
          <rPr>
            <b/>
            <sz val="8"/>
            <color indexed="81"/>
            <rFont val="Tahoma"/>
            <family val="2"/>
          </rPr>
          <t>(-&gt; als Arbeitgeberbeitrag voll anrechenbarer Rentenbeitrag: 19,5 %)</t>
        </r>
        <r>
          <rPr>
            <sz val="8"/>
            <color indexed="81"/>
            <rFont val="Tahoma"/>
            <family val="2"/>
          </rPr>
          <t xml:space="preserve">. </t>
        </r>
        <r>
          <rPr>
            <b/>
            <sz val="8"/>
            <color indexed="81"/>
            <rFont val="Tahoma"/>
            <family val="2"/>
          </rPr>
          <t xml:space="preserve">
</t>
        </r>
        <r>
          <rPr>
            <sz val="8"/>
            <color indexed="81"/>
            <rFont val="Tahoma"/>
            <family val="2"/>
          </rPr>
          <t xml:space="preserve">
</t>
        </r>
      </text>
    </comment>
    <comment ref="H13" authorId="0" shapeId="0" xr:uid="{00000000-0006-0000-0E00-000007000000}">
      <text>
        <r>
          <rPr>
            <b/>
            <sz val="8"/>
            <color indexed="81"/>
            <rFont val="Tahoma"/>
            <family val="2"/>
          </rPr>
          <t xml:space="preserve">§ 10 StromStG
</t>
        </r>
        <r>
          <rPr>
            <sz val="8"/>
            <color indexed="81"/>
            <rFont val="Tahoma"/>
            <family val="2"/>
          </rPr>
          <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t>
        </r>
      </text>
    </comment>
    <comment ref="B14" authorId="0" shapeId="0" xr:uid="{00000000-0006-0000-0E00-000008000000}">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das Jahr 2012 26,0 %. Der anrechenbare Rentenbeitrag nicht höher als 25,9 % sein </t>
        </r>
        <r>
          <rPr>
            <b/>
            <sz val="8"/>
            <color indexed="81"/>
            <rFont val="Tahoma"/>
            <family val="2"/>
          </rPr>
          <t>(-&gt; anrechenbarer Arbeitgeberanteil: 16,15 %).</t>
        </r>
        <r>
          <rPr>
            <sz val="8"/>
            <color indexed="81"/>
            <rFont val="Tahoma"/>
            <family val="2"/>
          </rPr>
          <t xml:space="preserve"> Die Absenkung des Arbeitgeberanteils an den knappschaftlichen Rentenversicherungsbeiträgen bezieht sich auf die Arbeitgeberbeiträge zur knappschaftlichen Rentenversicherung  im Jahr 1998 (26,9%) unter Anwendung der Beitragssätze des aktuellen Steuerjahres (§ 10 (2) StromStG).</t>
        </r>
        <r>
          <rPr>
            <b/>
            <sz val="8"/>
            <color indexed="81"/>
            <rFont val="Tahoma"/>
            <family val="2"/>
          </rPr>
          <t xml:space="preserve"> 
</t>
        </r>
        <r>
          <rPr>
            <sz val="8"/>
            <color indexed="81"/>
            <rFont val="Tahoma"/>
            <family val="2"/>
          </rPr>
          <t xml:space="preserve">
</t>
        </r>
      </text>
    </comment>
    <comment ref="H14" authorId="0" shapeId="0" xr:uid="{00000000-0006-0000-0E00-000009000000}">
      <text>
        <r>
          <rPr>
            <b/>
            <sz val="8"/>
            <color indexed="81"/>
            <rFont val="Tahoma"/>
            <family val="2"/>
          </rPr>
          <t xml:space="preserve">§ 10 StromStG
</t>
        </r>
        <r>
          <rPr>
            <sz val="8"/>
            <color indexed="81"/>
            <rFont val="Tahoma"/>
            <family val="2"/>
          </rPr>
          <t xml:space="preserve">(1) Die Steuer für nachweislich versteuerten Strom, den ein Unternehmen des Produzierenden Gewerbes für betriebliche Zwecke, ausgenommen solche nach § 9 Abs. 2 Nr. 2, entnommen hat, wird auf Antrag nach Maßgabe des Absatzes 2 erlassen, erstattet oder vergütet, soweit die Steuer im Kalenderjahr den Betrag von 1.000 Euro übersteigt. Eine nach § 9b mögliche Steuerentlastung wird dabei abgezogen. Die Steuerfür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
</t>
        </r>
        <r>
          <rPr>
            <b/>
            <sz val="8"/>
            <color indexed="81"/>
            <rFont val="Tahoma"/>
            <family val="2"/>
          </rPr>
          <t xml:space="preserve">Hinweis - Der folgende Auszug aus dem Gesetzestext ist geküzt und mit eigenen Ergänzungen versehen, die den Regelungsbezug zu den Antragsjahren 2013 und 2014 verdeutlichen:
</t>
        </r>
        <r>
          <rPr>
            <sz val="8"/>
            <color indexed="81"/>
            <rFont val="Tahoma"/>
            <family val="2"/>
          </rPr>
          <t xml:space="preserve">
(3-9) Eine Steuerentlastung in den Antragsjahren 2013 und 2014 wird gewährt, wenn das Unternehmen nachweist, dass es im Antragsjahr oder früher  mit der Einführung
- eines Energiemanagementsystems nach DIN EN ISO 50001 oder 
- eines Umweltmanagementsystems nach EMAS (EU-Ökoaudit) bzw.
- als kleines und mittleres Unternehmen mit der Einführung eines alternativen Energiecontrollings entsprechend den Anforderungen der DIN EN 16247-1 
begonnen hat. (...) 
</t>
        </r>
        <r>
          <rPr>
            <b/>
            <sz val="8"/>
            <color indexed="81"/>
            <rFont val="Tahoma"/>
            <family val="2"/>
          </rPr>
          <t>Die Art des Nachweises wird über eine zu erlassende Rechtsverordnung dargestellt werden.</t>
        </r>
        <r>
          <rPr>
            <sz val="8"/>
            <color indexed="81"/>
            <rFont val="Tahoma"/>
            <family val="2"/>
          </rPr>
          <t xml:space="preserve">
</t>
        </r>
      </text>
    </comment>
    <comment ref="B15" authorId="0" shapeId="0" xr:uid="{00000000-0006-0000-0E00-00000A000000}">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das Jahr 2012 26,0 %. Der anrechenbare Rentenbeitrag nicht höher als 25,9 % sein </t>
        </r>
        <r>
          <rPr>
            <b/>
            <sz val="8"/>
            <color indexed="81"/>
            <rFont val="Tahoma"/>
            <family val="2"/>
          </rPr>
          <t>(-&gt; als Arbeitgeberbeitrag voll anrechenbarer Rentenversicherungsbeitrag: 25,9 %)</t>
        </r>
        <r>
          <rPr>
            <sz val="8"/>
            <color indexed="81"/>
            <rFont val="Tahoma"/>
            <family val="2"/>
          </rPr>
          <t xml:space="preserve">. Die Absenkung des Arbeitgeberanteils an den knappschaftlichen Rentenversicherungsbeiträgen bezieht sich auf die Arbeitgeberbeiträge zur knappschaftlichen Rentenversicherung  im Jahr 1998 (26,9%) unter Anwendung der Beitragssätze des aktuellen Steuerjahres (§ 10 (2) StromStG). </t>
        </r>
        <r>
          <rPr>
            <sz val="8"/>
            <color indexed="81"/>
            <rFont val="Tahoma"/>
            <family val="2"/>
          </rPr>
          <t xml:space="preserve">
</t>
        </r>
      </text>
    </comment>
    <comment ref="I17" authorId="0" shapeId="0" xr:uid="{00000000-0006-0000-0E00-00000B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00000000-0006-0000-0E00-00000C000000}">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00000000-0006-0000-0E00-00000D000000}">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00000000-0006-0000-0E00-00000E000000}">
      <text>
        <r>
          <rPr>
            <sz val="8"/>
            <color indexed="81"/>
            <rFont val="Tahoma"/>
            <family val="2"/>
          </rPr>
          <t>Wenn Schweröl zum Steuersatz von 61,35 Euro versteuert worden ist und zum Verheizen verwendet wird, bitte hier eintragen.</t>
        </r>
        <r>
          <rPr>
            <b/>
            <sz val="8"/>
            <color indexed="81"/>
            <rFont val="Tahoma"/>
            <family val="2"/>
          </rPr>
          <t xml:space="preserve"> </t>
        </r>
        <r>
          <rPr>
            <sz val="8"/>
            <color indexed="81"/>
            <rFont val="Tahoma"/>
            <family val="2"/>
          </rPr>
          <t xml:space="preserve">
</t>
        </r>
      </text>
    </comment>
    <comment ref="B20" authorId="0" shapeId="0" xr:uid="{00000000-0006-0000-0E00-00000F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t>
        </r>
        <r>
          <rPr>
            <sz val="8"/>
            <color indexed="81"/>
            <rFont val="Arial"/>
            <family val="2"/>
          </rPr>
          <t xml:space="preserve">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
</t>
        </r>
      </text>
    </comment>
    <comment ref="B21" authorId="0" shapeId="0" xr:uid="{00000000-0006-0000-0E00-000010000000}">
      <text>
        <r>
          <rPr>
            <b/>
            <sz val="8"/>
            <color indexed="81"/>
            <rFont val="Arial"/>
            <family val="2"/>
          </rPr>
          <t>§ 53 Steuerentlastung für die Stromerzeugung und die gekoppelte Erzeugung von Kraft und Wärme</t>
        </r>
        <r>
          <rPr>
            <sz val="8"/>
            <color indexed="81"/>
            <rFont val="Arial"/>
            <family val="2"/>
          </rPr>
          <t xml:space="preserve">
(1) Eine Steuerentlastung wird auf Antrag vorbehaltlich Absatz 2 gewährt für Energieerzeugnisse, die nachweislich nach § 2 Abs. 1 Nr. 9, 10 oder Abs. 3 Satz 1 versteuert worden sind und die
1. zur Stromerzeugung in ortsfesten Anlagen oder
2. zur gekoppelten Erzeugung von Kraft und Wärme in ortsfesten Anlagen mit einem Monats- oder Jahresnutzungsgrad von mindestens 70 Prozent 
verwendet worden sind. Wenn im Falle von Satz 1 Nr. 1 die in der Anlage erzeugte mechanische Energie neben der Stromerzeugung auch anderen Zwecken dient, wird nur für den auf die Stromerzeugung entfallenden Anteil an Energieerzeugnissen eine Steuerentlastung gewährt. 
(1a) Abweichend von Absatz 1 beträgt die Steuerentlastung ab dem 1. Januar 2009 für nachweilich nach § 2 Abs. 3 Satz 1 Nr. 1 Buchstabe a versteuerte Energieerzeugnisse 61,35 Euro für 1000 Liter.
(2) Absatz 1 Satz 1 Nr. 1 gilt nur für Anlagen mit einer elektrischen Nennleistung von mehr als zwei Megawatt.
(3) Entlastungsberechtigt ist derjenige, der die Energieerzeugnisse verwendet hat.
(4) Für die Berechnung des Monatsnutzungsgrades gilt § 3 Abs. 3 sinngemäß.
(5) Die Steuerentlastung nach Absatz 1 Satz 1 Nr. 2 wird nur für den Monat oder das Jahr gewährt, in dem die dort genannten Nutzungsgrade erreicht wurden.
</t>
        </r>
      </text>
    </comment>
    <comment ref="B22" authorId="0" shapeId="0" xr:uid="{00000000-0006-0000-0E00-000011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23" authorId="0" shapeId="0" xr:uid="{00000000-0006-0000-0E00-000012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r>
          <rPr>
            <b/>
            <sz val="8"/>
            <color indexed="81"/>
            <rFont val="Arial"/>
            <family val="2"/>
          </rPr>
          <t xml:space="preserve">
</t>
        </r>
      </text>
    </comment>
    <comment ref="H23" authorId="1" shapeId="0" xr:uid="{00000000-0006-0000-0E00-000013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24" authorId="0" shapeId="0" xr:uid="{00000000-0006-0000-0E00-000014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6" authorId="0" shapeId="0" xr:uid="{00000000-0006-0000-0E00-000015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7" authorId="0" shapeId="0" xr:uid="{00000000-0006-0000-0E00-000016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8" authorId="0" shapeId="0" xr:uid="{00000000-0006-0000-0E00-000017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0" authorId="0" shapeId="0" xr:uid="{00000000-0006-0000-0E00-000018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H30" authorId="1" shapeId="0" xr:uid="{00000000-0006-0000-0E00-000019000000}">
      <text>
        <r>
          <rPr>
            <sz val="8"/>
            <color indexed="81"/>
            <rFont val="Tahoma"/>
            <family val="2"/>
          </rPr>
          <t xml:space="preserve">Aufgrund des Mindeststeuersatzes der EU gilt laut Erlass vom 18.12.2012 abweichend von § 53b Absatz 2 Nr. 2 rückwirkend ab 1.4.2012 eine Steuerermäßigung von nur 4,00 Euro/1000 kg.
</t>
        </r>
      </text>
    </comment>
    <comment ref="B31" authorId="0" shapeId="0" xr:uid="{00000000-0006-0000-0E00-00001A000000}">
      <text>
        <r>
          <rPr>
            <b/>
            <sz val="8"/>
            <color indexed="81"/>
            <rFont val="Arial"/>
            <family val="2"/>
          </rPr>
          <t>§ 53 Steuerentlastung für die Stromerzeugung und die gekoppelte Erzeugung von Kraft und Wärme</t>
        </r>
        <r>
          <rPr>
            <sz val="8"/>
            <color indexed="81"/>
            <rFont val="Arial"/>
            <family val="2"/>
          </rPr>
          <t xml:space="preserve">
(1) Eine Steuerentlastung wird auf Antrag vorbehaltlich Absatz 2 gewährt für Energieerzeugnisse, die nachweislich nach § 2 Abs. 1 Nr. 9, 10 oder Abs. 3 Satz 1 versteuert worden sind und die
1. zur Stromerzeugung in ortsfesten Anlagen oder
2. zur gekoppelten Erzeugung von Kraft und Wärme in ortsfesten Anlagen mit einem Monats- oder Jahresnutzungsgrad von mindestens 70 Prozent 
verwendet worden sind. Wenn im Falle von Satz 1 Nr. 1 die in der Anlage erzeugte mechanische Energie neben der Stromerzeugung auch anderen Zwecken dient, wird nur für den auf die Stromerzeugung entfallenden Anteil an Energieerzeugnissen eine Steuerentlastung gewährt. 
(1a) Abweichend von Absatz 1 beträgt die Steuerentlastung ab dem 1. Januar 2009 für nachweilich nach § 2 Abs. 3 Satz 1 Nr. 1 Buchstabe a versteuerte Energieerzeugnisse 61,35 Euro für 1000 Liter.
(2) Absatz 1 Satz 1 Nr. 1 gilt nur für Anlagen mit einer elektrischen Nennleistung von mehr als zwei Megawatt.
(3) Entlastungsberechtigt ist derjenige, der die Energieerzeugnisse verwendet hat.
(4) Für die Berechnung des Monatsnutzungsgrades gilt § 3 Abs. 3 sinngemäß.
(5) Die Steuerentlastung nach Absatz 1 Satz 1 Nr. 2 wird nur für den Monat oder das Jahr gewährt, in dem die dort genannten Nutzungsgrade erreicht wurden.
</t>
        </r>
      </text>
    </comment>
    <comment ref="H31" authorId="1" shapeId="0" xr:uid="{00000000-0006-0000-0E00-00001B000000}">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
</t>
        </r>
      </text>
    </comment>
    <comment ref="B32" authorId="0" shapeId="0" xr:uid="{00000000-0006-0000-0E00-00001C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33" authorId="0" shapeId="0" xr:uid="{00000000-0006-0000-0E00-00001D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34" authorId="0" shapeId="0" xr:uid="{00000000-0006-0000-0E00-00001E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5" authorId="0" shapeId="0" xr:uid="{00000000-0006-0000-0E00-00001F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7" authorId="0" shapeId="0" xr:uid="{00000000-0006-0000-0E00-000020000000}">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
</t>
        </r>
        <r>
          <rPr>
            <b/>
            <sz val="8"/>
            <color indexed="81"/>
            <rFont val="Tahoma"/>
            <family val="2"/>
          </rPr>
          <t>§ 53 Steuerentlastung für die Stromerzeugung und die gekoppelte Erzeugung von Kraft und Wärme</t>
        </r>
        <r>
          <rPr>
            <sz val="8"/>
            <color indexed="81"/>
            <rFont val="Tahoma"/>
            <family val="2"/>
          </rPr>
          <t xml:space="preserve">
(1) Eine Steuerentlastung wird auf Antrag vorbehaltlich Absatz 2 gewährt für Energieerzeugnisse, die nachweislich nach § 2 Abs. 1 Nr. 9, 10 oder Abs. 3 Satz 1 versteuert worden sind und die
1. zur Stromerzeugung in ortsfesten Anlagen oder
2. zur gekoppelten Erzeugung von Kraft und Wärme in ortsfesten Anlagen mit einem Monats- oder Jahresnutzungsgrad von mindestens 70 Prozent 
verwendet worden sind. Wenn im Falle von Satz 1 Nr. 1 die in der Anlage erzeugte mechanische Energie neben der Stromerzeugung auch anderen Zwecken dient, wird nur für den auf die Stromerzeugung entfallenden Anteil an Energieerzeugnissen eine Steuerentlastung gewährt. 
(1a) Abweichend von Absatz 1 beträgt die Steuerentlastung ab dem 1. Januar 2009 für nachweilich nach § 2 Abs. 3 Satz 1 Nr. 1 Buchstabe a versteuerte Energieerzeugnisse 61,35 Euro für 1000 Liter.
(2) Absatz 1 Satz 1 Nr. 1 gilt nur für Anlagen mit einer elektrischen Nennleistung von mehr als zwei Megawatt.
(3) Entlastungsberechtigt ist derjenige, der die Energieerzeugnisse verwendet hat.
(4) Für die Berechnung des Monatsnutzungsgrades gilt § 3 Abs. 3 sinngemäß.
(5) Die Steuerentlastung nach Absatz 1 Satz 1 Nr. 2 wird nur für den Monat oder das Jahr gewährt, in dem die dort genannten Nutzungsgrade erreicht wurden.</t>
        </r>
      </text>
    </comment>
    <comment ref="H37" authorId="1" shapeId="0" xr:uid="{00000000-0006-0000-0E00-000021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38" authorId="0" shapeId="0" xr:uid="{00000000-0006-0000-0E00-000022000000}">
      <text>
        <r>
          <rPr>
            <b/>
            <sz val="8"/>
            <color indexed="81"/>
            <rFont val="Arial"/>
            <family val="2"/>
          </rPr>
          <t>§ 53 Steuerentlastung für die Stromerzeugung und die gekoppelte Erzeugung von Kraft und Wärme</t>
        </r>
        <r>
          <rPr>
            <sz val="8"/>
            <color indexed="81"/>
            <rFont val="Arial"/>
            <family val="2"/>
          </rPr>
          <t xml:space="preserve">
(1) Eine Steuerentlastung wird auf Antrag vorbehaltlich Absatz 2 gewährt für Energieerzeugnisse, die nachweislich nach § 2 Abs. 1 Nr. 9, 10 oder Abs. 3 Satz 1 versteuert worden sind und die
1. zur Stromerzeugung in ortsfesten Anlagen oder
2. zur gekoppelten Erzeugung von Kraft und Wärme in ortsfesten Anlagen mit einem Monats- oder Jahresnutzungsgrad von mindestens 70 Prozent 
verwendet worden sind. Wenn im Falle von Satz 1 Nr. 1 die in der Anlage erzeugte mechanische Energie neben der Stromerzeugung auch anderen Zwecken dient, wird nur für den auf die Stromerzeugung entfallenden Anteil an Energieerzeugnissen eine Steuerentlastung gewährt. 
(1a) Abweichend von Absatz 1 beträgt die Steuerentlastung ab dem 1. Januar 2009 für nachweilich nach § 2 Abs. 3 Satz 1 Nr. 1 Buchstabe a versteuerte Energieerzeugnisse 61,35 Euro für 1000 Liter.
(2) Absatz 1 Satz 1 Nr. 1 gilt nur für Anlagen mit einer elektrischen Nennleistung von mehr als zwei Megawatt.
(3) Entlastungsberechtigt ist derjenige, der die Energieerzeugnisse verwendet hat.
(4) Für die Berechnung des Monatsnutzungsgrades gilt § 3 Abs. 3 sinngemäß.
(5) Die Steuerentlastung nach Absatz 1 Satz 1 Nr. 2 wird nur für den Monat oder das Jahr gewährt, in dem die dort genannten Nutzungsgrade erreicht wurden.
</t>
        </r>
      </text>
    </comment>
    <comment ref="B39" authorId="0" shapeId="0" xr:uid="{00000000-0006-0000-0E00-000023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40" authorId="0" shapeId="0" xr:uid="{00000000-0006-0000-0E00-000024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1" authorId="0" shapeId="0" xr:uid="{00000000-0006-0000-0E00-000025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42" authorId="0" shapeId="0" xr:uid="{00000000-0006-0000-0E00-000026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44" authorId="1" shapeId="0" xr:uid="{00000000-0006-0000-0E00-000027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6" authorId="0" shapeId="0" xr:uid="{00000000-0006-0000-0E00-000028000000}">
      <text>
        <r>
          <rPr>
            <b/>
            <sz val="8"/>
            <color indexed="81"/>
            <rFont val="Arial"/>
            <family val="2"/>
          </rPr>
          <t>§ 53 Steuerentlastung für die Stromerzeugung und die gekoppelte Erzeugung von Kraft und Wärme</t>
        </r>
        <r>
          <rPr>
            <sz val="8"/>
            <color indexed="81"/>
            <rFont val="Arial"/>
            <family val="2"/>
          </rPr>
          <t xml:space="preserve">
(1) Eine Steuerentlastung wird auf Antrag vorbehaltlich Absatz 2 gewährt für Energieerzeugnisse, die nachweislich nach § 2 Abs. 1 Nr. 9, 10 oder Abs. 3 Satz 1 versteuert worden sind und die
1. zur Stromerzeugung in ortsfesten Anlagen oder
2. zur gekoppelten Erzeugung von Kraft und Wärme in ortsfesten Anlagen mit einem Monats- oder Jahresnutzungsgrad von mindestens 70 Prozent 
verwendet worden sind. Wenn im Falle von Satz 1 Nr. 1 die in der Anlage erzeugte mechanische Energie neben der Stromerzeugung auch anderen Zwecken dient, wird nur für den auf die Stromerzeugung entfallenden Anteil an Energieerzeugnissen eine Steuerentlastung gewährt. 
(1a) Abweichend von Absatz 1 beträgt die Steuerentlastung ab dem 1. Januar 2009 für nachweilich nach § 2 Abs. 3 Satz 1 Nr. 1 Buchstabe a versteuerte Energieerzeugnisse 61,35 Euro für 1000 Liter.
(2) Absatz 1 Satz 1 Nr. 1 gilt nur für Anlagen mit einer elektrischen Nennleistung von mehr als zwei Megawatt.
(3) Entlastungsberechtigt ist derjenige, der die Energieerzeugnisse verwendet hat.
(4) Für die Berechnung des Monatsnutzungsgrades gilt § 3 Abs. 3 sinngemäß.
(5) Die Steuerentlastung nach Absatz 1 Satz 1 Nr. 2 wird nur für den Monat oder das Jahr gewährt, in dem die dort genannten Nutzungsgrade erreicht wurden.
</t>
        </r>
      </text>
    </comment>
    <comment ref="B47" authorId="0" shapeId="0" xr:uid="{00000000-0006-0000-0E00-000029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47" authorId="0" shapeId="0" xr:uid="{00000000-0006-0000-0E00-00002A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t>
        </r>
      </text>
    </comment>
    <comment ref="I48" authorId="0" shapeId="0" xr:uid="{00000000-0006-0000-0E00-00002B000000}">
      <text>
        <r>
          <rPr>
            <b/>
            <sz val="8"/>
            <color indexed="81"/>
            <rFont val="Tahoma"/>
            <family val="2"/>
          </rPr>
          <t xml:space="preserve">Erlass, Erstattung oder Vergütung in Sonderfällen § 55 EnergieStG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Abweichend von Satz 1 wird im Fall des Absatzes 1a Satz 1 Nr. 3 die Steuerentlastung für das Jahr 2012 nur in Höhe von 80 Prozent des nach den Sätzen 1 und 2 berechneten Betrages gewährt, es sei denn, die Bundesregierung stellt auf der Grundlage eines Berichts nach Absatz 1a Satz 2 im Jahr 2013 fest, dass die in der Klimaschutzvereinbarung genannten Emissionsminderungsziele bis zum 31. Dezember 2012 in Höhe von 100 Prozent erfüllt wurden, und diese Feststellung bis zum 31. Dezember 2013 im Bundesgesetzblatt bekannt gemacht wird.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(4) Entlastungsberechtigt ist das Unternehmen des Produzierenden Gewerbes, das die Energieerzeugnisse verwendet hat.</t>
        </r>
      </text>
    </comment>
    <comment ref="B50" authorId="0" shapeId="0" xr:uid="{00000000-0006-0000-0E00-00002C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50" authorId="0" shapeId="0" xr:uid="{00000000-0006-0000-0E00-00002D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t>
        </r>
      </text>
    </comment>
    <comment ref="B51" authorId="0" shapeId="0" xr:uid="{00000000-0006-0000-0E00-00002E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52" authorId="0" shapeId="0" xr:uid="{00000000-0006-0000-0E00-00002F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s>
  <commentList>
    <comment ref="B8" authorId="0" shapeId="0" xr:uid="{00000000-0006-0000-0F00-000001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text>
    </comment>
    <comment ref="B9" authorId="0" shapeId="0" xr:uid="{00000000-0006-0000-0F00-000002000000}">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3. 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 für chemische Reduktionsverfahren
entnommen hat.
(2) Erlass-, erstattungs- oder vergütungsberechtigt ist das Unternehmen des Produzierenden Gewerbes, das den Strom entnommen hat.</t>
        </r>
      </text>
    </comment>
    <comment ref="H9" authorId="1" shapeId="0" xr:uid="{00000000-0006-0000-0F00-000003000000}">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00000000-0006-0000-0F00-000004000000}">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nach § 9 Absatz 1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00000000-0006-0000-0F00-000005000000}">
      <text>
        <r>
          <rPr>
            <b/>
            <sz val="8"/>
            <color indexed="81"/>
            <rFont val="Tahoma"/>
            <family val="2"/>
          </rPr>
          <t>Bitte hier den aktuellen Arbeitgeberanteil an der allgemeinen Rentenversicherung (halber Beitrag) eintragen.</t>
        </r>
        <r>
          <rPr>
            <sz val="8"/>
            <color indexed="81"/>
            <rFont val="Tahoma"/>
            <family val="2"/>
          </rPr>
          <t xml:space="preserve">
Der allgemeine Rentenversicherungsbeitrag beträgt für das Jahr 2014 18,9 % (Arbeitgeberanteil: 9,45 %). (Der anrechenbare Rentenbeitrag darf nicht höher als 19,5 % sein, anrechenbarer AGA: 9,75 %). Die Absenkung des Arbeitgeberanteils an den allgemeinen Rentenversicherungsbeiträgen bezieht sich auf die Arbeitgeberbeiträge zur allgemeinen Rentenversicherung  im Jahr 1998 (20,3%) unter Anwendung der Beitragssätze des aktuellen Steuerjahres (§ 10 (2) StromStG). </t>
        </r>
      </text>
    </comment>
    <comment ref="B12" authorId="0" shapeId="0" xr:uid="{00000000-0006-0000-0F00-000006000000}">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das Jahr 2014 18,9 %. Der anrechenbare Rentenbeitrag darf nicht höher als 19,5 % sein.</t>
        </r>
        <r>
          <rPr>
            <sz val="8"/>
            <color indexed="81"/>
            <rFont val="Tahoma"/>
            <family val="2"/>
          </rPr>
          <t xml:space="preserve">
</t>
        </r>
      </text>
    </comment>
    <comment ref="H13" authorId="0" shapeId="0" xr:uid="{00000000-0006-0000-0F00-000007000000}">
      <text>
        <r>
          <rPr>
            <b/>
            <sz val="8"/>
            <color indexed="81"/>
            <rFont val="Tahoma"/>
            <family val="2"/>
          </rPr>
          <t xml:space="preserve">§ 10 StromStG
</t>
        </r>
        <r>
          <rPr>
            <sz val="8"/>
            <color indexed="81"/>
            <rFont val="Tahoma"/>
            <family val="2"/>
          </rPr>
          <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t>
        </r>
      </text>
    </comment>
    <comment ref="B14" authorId="0" shapeId="0" xr:uid="{00000000-0006-0000-0F00-000008000000}">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volle </t>
        </r>
        <r>
          <rPr>
            <b/>
            <sz val="8"/>
            <color indexed="81"/>
            <rFont val="Tahoma"/>
            <family val="2"/>
          </rPr>
          <t>knappschaftliche</t>
        </r>
        <r>
          <rPr>
            <sz val="8"/>
            <color indexed="81"/>
            <rFont val="Tahoma"/>
            <family val="2"/>
          </rPr>
          <t xml:space="preserve"> Rentenversicherungsbeitrag beträgt für das Jahr 2014 25,1 %; der Arbeitgeberanteil beträgt 15,65 %. (Der anrechenbare Rentenbeitrag darf nicht höher als 25,9 % sein; -&gt; AGA nicht höher als 16,15 %). Die Absenkung des Arbeitgeberanteils an den knappschaftlichen Rentenversicherungsbeiträgen bezieht sich auf die Arbeitgeberbeiträge zur knappschaftlichen Rentenversicherung  im Jahr 1998 (26,9%) unter Anwendung der Beitragssätze des aktuellen Steuerjahres (§ 10 (2) StromStG).</t>
        </r>
        <r>
          <rPr>
            <b/>
            <sz val="8"/>
            <color indexed="81"/>
            <rFont val="Tahoma"/>
            <family val="2"/>
          </rPr>
          <t xml:space="preserve"> 
</t>
        </r>
        <r>
          <rPr>
            <sz val="8"/>
            <color indexed="81"/>
            <rFont val="Tahoma"/>
            <family val="2"/>
          </rPr>
          <t xml:space="preserve">
</t>
        </r>
      </text>
    </comment>
    <comment ref="H14" authorId="0" shapeId="0" xr:uid="{00000000-0006-0000-0F00-000009000000}">
      <text>
        <r>
          <rPr>
            <b/>
            <sz val="8"/>
            <color indexed="81"/>
            <rFont val="Tahoma"/>
            <family val="2"/>
          </rPr>
          <t xml:space="preserve">§ 10 StromStG
</t>
        </r>
        <r>
          <rPr>
            <sz val="8"/>
            <color indexed="81"/>
            <rFont val="Tahoma"/>
            <family val="2"/>
          </rPr>
          <t xml:space="preserve">(1) Die Steuer für nachweislich versteuerten Strom, den ein Unternehmen des Produzierenden Gewerbes für betriebliche Zwecke, ausgenommen solche nach § 9 Abs. 2 Nr. 2, entnommen hat, wird auf Antrag nach Maßgabe des Absatzes 2 erlassen, erstattet oder vergütet, soweit die Steuer im Kalenderjahr den Betrag von 1.000 Euro übersteigt. Eine nach § 9b mögliche Steuerentlastung wird dabei abgezogen. Die Steuerfür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
</t>
        </r>
        <r>
          <rPr>
            <b/>
            <sz val="8"/>
            <color indexed="81"/>
            <rFont val="Tahoma"/>
            <family val="2"/>
          </rPr>
          <t xml:space="preserve">Hinweis - Der folgende Auszug aus dem Gesetzestext ist geküzt und mit eigenen Ergänzungen versehen, die den Regelungsbezug zu den Antragsjahren 2013 und 2014 verdeutlichen:
</t>
        </r>
        <r>
          <rPr>
            <sz val="8"/>
            <color indexed="81"/>
            <rFont val="Tahoma"/>
            <family val="2"/>
          </rPr>
          <t xml:space="preserve">
(3-9) Eine Steuerentlastung in den Antragsjahren 2013 und 2014 wird gewährt, wenn das Unternehmen nachweist, dass es im Antragsjahr oder früher  mit der Einführung
- eines Energiemanagementsystems nach DIN EN ISO 50001 oder 
- eines Umweltmanagementsystems nach EMAS (EU-Ökoaudit) bzw.
- als kleines und mittleres Unternehmen mit der Einführung eines alternativen Energiecontrollings entsprechend den Anforderungen der DIN EN 16247-1 
begonnen hat. (...) 
</t>
        </r>
        <r>
          <rPr>
            <b/>
            <sz val="8"/>
            <color indexed="81"/>
            <rFont val="Tahoma"/>
            <family val="2"/>
          </rPr>
          <t>Die Art des Nachweises wird über eine zu erlassende Rechtsverordnung dargestellt werden.</t>
        </r>
        <r>
          <rPr>
            <sz val="8"/>
            <color indexed="81"/>
            <rFont val="Tahoma"/>
            <family val="2"/>
          </rPr>
          <t xml:space="preserve">
</t>
        </r>
      </text>
    </comment>
    <comment ref="B15" authorId="0" shapeId="0" xr:uid="{00000000-0006-0000-0F00-00000A000000}">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das Jahr 2014 25,1 %. Der anrechenbare Rentenbeitrag nicht höher als 25,9 % sein. Die Absenkung des Arbeitgeberanteils an den knappschaftlichen Rentenversicherungsbeiträgen bezieht sich auf die Arbeitgeberbeiträge zur knappschaftlichen Rentenversicherung  im Jahr 1998 (26,9%) unter Anwendung der Beitragssätze des aktuellen Steuerjahres (§ 10 (2) StromStG). </t>
        </r>
        <r>
          <rPr>
            <sz val="8"/>
            <color indexed="81"/>
            <rFont val="Tahoma"/>
            <family val="2"/>
          </rPr>
          <t xml:space="preserve">
</t>
        </r>
      </text>
    </comment>
    <comment ref="I17" authorId="0" shapeId="0" xr:uid="{00000000-0006-0000-0F00-00000B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00000000-0006-0000-0F00-00000C000000}">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00000000-0006-0000-0F00-00000D000000}">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00000000-0006-0000-0F00-00000E000000}">
      <text>
        <r>
          <rPr>
            <sz val="8"/>
            <color indexed="81"/>
            <rFont val="Tahoma"/>
            <family val="2"/>
          </rPr>
          <t xml:space="preserve">Wenn Schweröl zum Steuersatz von 61,35 Euro versteuert worden ist und zum Verheizen verwendet wird, bitte hier eintragen. 
</t>
        </r>
      </text>
    </comment>
    <comment ref="B20" authorId="0" shapeId="0" xr:uid="{00000000-0006-0000-0F00-00000F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t>
        </r>
        <r>
          <rPr>
            <sz val="8"/>
            <color indexed="81"/>
            <rFont val="Arial"/>
            <family val="2"/>
          </rPr>
          <t xml:space="preserve">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
</t>
        </r>
      </text>
    </comment>
    <comment ref="B21" authorId="0" shapeId="0" xr:uid="{00000000-0006-0000-0F00-000010000000}">
      <text>
        <r>
          <rPr>
            <b/>
            <sz val="8"/>
            <color indexed="81"/>
            <rFont val="Arial"/>
            <family val="2"/>
          </rPr>
          <t>§ 53 Steuerentlastung für die Stromerzeugung in Anlagen mit einer elektrischen Nennleistung von mehr als zwei Megawatt</t>
        </r>
        <r>
          <rPr>
            <sz val="8"/>
            <color indexed="81"/>
            <rFont val="Arial"/>
            <family val="2"/>
          </rPr>
          <t xml:space="preserve">
(1)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22" authorId="0" shapeId="0" xr:uid="{00000000-0006-0000-0F00-000011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22" authorId="1" shapeId="0" xr:uid="{00000000-0006-0000-0F00-000012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23" authorId="0" shapeId="0" xr:uid="{00000000-0006-0000-0F00-000013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5" authorId="0" shapeId="0" xr:uid="{00000000-0006-0000-0F00-000014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6" authorId="0" shapeId="0" xr:uid="{00000000-0006-0000-0F00-000015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8" authorId="0" shapeId="0" xr:uid="{00000000-0006-0000-0F00-000016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29" authorId="0" shapeId="0" xr:uid="{00000000-0006-0000-0F00-000017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H29" authorId="1" shapeId="0" xr:uid="{00000000-0006-0000-0F00-000018000000}">
      <text>
        <r>
          <rPr>
            <sz val="8"/>
            <color indexed="81"/>
            <rFont val="Tahoma"/>
            <family val="2"/>
          </rPr>
          <t>Aufgrund des Mindeststeuersatzes der EU gilt laut Erlass vom 18.12.2012 abweichend von § 53b Absatz 2 Nr. 2 eine Steuerermäßigung von nur 4,00 Euro/1000 kg.</t>
        </r>
      </text>
    </comment>
    <comment ref="B30" authorId="0" shapeId="0" xr:uid="{00000000-0006-0000-0F00-000019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0" authorId="1" shapeId="0" xr:uid="{00000000-0006-0000-0F00-00001A000000}">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
</t>
        </r>
      </text>
    </comment>
    <comment ref="B31" authorId="0" shapeId="0" xr:uid="{00000000-0006-0000-0F00-00001B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2" authorId="0" shapeId="0" xr:uid="{00000000-0006-0000-0F00-00001C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4" authorId="0" shapeId="0" xr:uid="{00000000-0006-0000-0F00-00001D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35" authorId="0" shapeId="0" xr:uid="{00000000-0006-0000-0F00-00001E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36" authorId="0" shapeId="0" xr:uid="{00000000-0006-0000-0F00-00001F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6" authorId="1" shapeId="0" xr:uid="{00000000-0006-0000-0F00-000020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37" authorId="0" shapeId="0" xr:uid="{00000000-0006-0000-0F00-000021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8" authorId="0" shapeId="0" xr:uid="{00000000-0006-0000-0F00-000022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41" authorId="1" shapeId="0" xr:uid="{00000000-0006-0000-0F00-000023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4" authorId="1" shapeId="0" xr:uid="{00000000-0006-0000-0F00-000024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5" authorId="0" shapeId="0" xr:uid="{00000000-0006-0000-0F00-000025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7" authorId="0" shapeId="0" xr:uid="{00000000-0006-0000-0F00-000026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47" authorId="0" shapeId="0" xr:uid="{00000000-0006-0000-0F00-000027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t>
        </r>
      </text>
    </comment>
    <comment ref="B48" authorId="0" shapeId="0" xr:uid="{00000000-0006-0000-0F00-000028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I48" authorId="0" shapeId="0" xr:uid="{00000000-0006-0000-0F00-000029000000}">
      <text>
        <r>
          <rPr>
            <b/>
            <sz val="8"/>
            <color indexed="81"/>
            <rFont val="Tahoma"/>
            <family val="2"/>
          </rPr>
          <t xml:space="preserve">Erlass, Erstattung oder Vergütung in Sonderfällen § 55 EnergieStG
</t>
        </r>
        <r>
          <rPr>
            <sz val="8"/>
            <color indexed="81"/>
            <rFont val="Tahoma"/>
            <family val="2"/>
          </rPr>
          <t xml:space="preserve">(1)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Abweichend von Satz 1 wird im Fall des Absatzes 1a Satz 1 Nr. 3 die Steuerentlastung für das Jahr 2012 nur in Höhe von 80 Prozent des nach den Sätzen 1 und 2 berechneten Betrages gewährt, es sei denn, die Bundesregierung stellt auf der Grundlage eines Berichts nach Absatz 1a Satz 2 im Jahr 2013 fest, dass die in der Klimaschutzvereinbarung genannten Emissionsminderungsziele bis zum 31. Dezember 2012 in Höhe von 100 Prozent erfüllt wurden, und diese Feststellung bis zum 31. Dezember 2013 im Bundesgesetzblatt bekannt gemacht wird.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t>
        </r>
        <r>
          <rPr>
            <b/>
            <sz val="8"/>
            <color indexed="81"/>
            <rFont val="Tahoma"/>
            <family val="2"/>
          </rPr>
          <t xml:space="preserve">Hinweis - Der folgende Auszug aus dem Gesetzestext ist geküzt und mit eigenen Ergänzungen versehen, die den Regelungsbezug zu den Antragsjahren 2013 und 2014 verdeutlichen:
</t>
        </r>
        <r>
          <rPr>
            <sz val="8"/>
            <color indexed="81"/>
            <rFont val="Tahoma"/>
            <family val="2"/>
          </rPr>
          <t xml:space="preserve">
(4-9) Eine Steuerentlastung in den Antragsjahren 2013 und 2014 wird gewährt, wenn das Unternehmen nachweist, dass es im Antragsjahr oder früher  mit der Einführung
- eines Energiemanagementsystems nach DIN EN ISO 50001 oder 
- eines Umweltmanagementsystems nach EMAS (EU-Ökoaudit) bzw.
- als kleines und mittleres Unternehmen mit der Einführung eines alternativen Energiecontrollings entsprechend den Anforderungen der DIN EN 16247-1 
begonnen hat. (...) 
</t>
        </r>
        <r>
          <rPr>
            <b/>
            <sz val="8"/>
            <color indexed="81"/>
            <rFont val="Tahoma"/>
            <family val="2"/>
          </rPr>
          <t>Die Art des Nachweises wird über eine zu erlassende Rechtsverordnung dargestellt werden.</t>
        </r>
        <r>
          <rPr>
            <sz val="8"/>
            <color indexed="81"/>
            <rFont val="Tahoma"/>
            <family val="2"/>
          </rPr>
          <t xml:space="preserve">
(10) Entlastungsberechtigt ist das Unternehmen des Produzierenden Gewerbes, das die Energieerzeugnisse verwendet hat.</t>
        </r>
      </text>
    </comment>
    <comment ref="B49" authorId="0" shapeId="0" xr:uid="{00000000-0006-0000-0F00-00002A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List>
</comments>
</file>

<file path=xl/sharedStrings.xml><?xml version="1.0" encoding="utf-8"?>
<sst xmlns="http://schemas.openxmlformats.org/spreadsheetml/2006/main" count="2042" uniqueCount="229">
  <si>
    <t>Erstattungsanspruch nach § 55 EnergieStG</t>
  </si>
  <si>
    <t>nachrichtlich: verbleibende Belastung aus der Stromsteuer</t>
  </si>
  <si>
    <t>Eintragung der Unternehmensdaten</t>
  </si>
  <si>
    <t>Position</t>
  </si>
  <si>
    <t>Menge</t>
  </si>
  <si>
    <t>Abzug Sockelbetrag</t>
  </si>
  <si>
    <t>€</t>
  </si>
  <si>
    <t>Erläuterung</t>
  </si>
  <si>
    <t>Menge Erdgas [MWh]</t>
  </si>
  <si>
    <t>Menge Flüssiggase [1.000 kg]</t>
  </si>
  <si>
    <t xml:space="preserve">Gesamt-Stromverbrauchsmenge [MWh] </t>
  </si>
  <si>
    <t>anrechenbare Stromsteuer abzügl. Entlastung RVB</t>
  </si>
  <si>
    <t>abzüglich Entlastung Rentenversicherungsbeiträge (RVB)</t>
  </si>
  <si>
    <r>
      <t xml:space="preserve">bitte Daten nur unter "Menge" und für den Zeitraum </t>
    </r>
    <r>
      <rPr>
        <b/>
        <sz val="7"/>
        <rFont val="Arial"/>
        <family val="2"/>
      </rPr>
      <t>innerhalb des Kalenderjahres</t>
    </r>
    <r>
      <rPr>
        <sz val="7"/>
        <rFont val="Arial"/>
        <family val="2"/>
      </rPr>
      <t xml:space="preserve"> eintragen, der vom </t>
    </r>
    <r>
      <rPr>
        <sz val="7"/>
        <rFont val="Arial"/>
        <family val="2"/>
      </rPr>
      <t>Unternehmen und mit dem Hauptzollamt abgestimmt zur Erstattung gewählt worden ist.</t>
    </r>
  </si>
  <si>
    <r>
      <t xml:space="preserve">Senkung des Arbeitgeberanteils** </t>
    </r>
    <r>
      <rPr>
        <sz val="10"/>
        <rFont val="Arial"/>
        <family val="2"/>
      </rPr>
      <t>an den Rentenversicherungsbeiträgen</t>
    </r>
  </si>
  <si>
    <t>Grenzen RVB</t>
  </si>
  <si>
    <t>anrechenbarer Betrag</t>
  </si>
  <si>
    <t>Stromsteuer</t>
  </si>
  <si>
    <t>davon voll erstattungsfähig (nach § 51 EnergieStG)</t>
  </si>
  <si>
    <t>davon voll erstattungsfähig (nach § 53 EnergieStG)</t>
  </si>
  <si>
    <t>Energiesteuer Gasöl (§ 51 EnergieStG)</t>
  </si>
  <si>
    <t>Energiesteuer Gasöl (§ 53 EnergieStG)</t>
  </si>
  <si>
    <t>Energiesteuer Erdgas (§ 51 EnergieStG)</t>
  </si>
  <si>
    <t>Energiesteuer Erdgas (§ 53 EnergieStG)</t>
  </si>
  <si>
    <t>Energiesteuervergünstigung Gasöl für produzierende Unternehmen (§ 54 EnergieStG)</t>
  </si>
  <si>
    <t>Energiesteuervergünstigung Erdgas für produzierende Unternehmen (§ 54 EnergieStG)</t>
  </si>
  <si>
    <t>Energiesteuervergünstigung Flüssiggas für produzierende Unternehmen (§ 54 EnergieStG)</t>
  </si>
  <si>
    <t>Energiesteuer Flüssiggas (§ 51 EnergieStG)</t>
  </si>
  <si>
    <t>Energiesteuer Flüssiggas (§ 53 EnergieStG)</t>
  </si>
  <si>
    <t>davon steuerbefreiter Strom (§ 9 Abs. 1 StromStG) [MWh]</t>
  </si>
  <si>
    <r>
      <t>Erstattungsanspruch</t>
    </r>
    <r>
      <rPr>
        <sz val="12"/>
        <rFont val="Arial"/>
        <family val="2"/>
      </rPr>
      <t xml:space="preserve"> für </t>
    </r>
    <r>
      <rPr>
        <u/>
        <sz val="12"/>
        <rFont val="Arial"/>
        <family val="2"/>
      </rPr>
      <t>versteuerten</t>
    </r>
    <r>
      <rPr>
        <sz val="12"/>
        <rFont val="Arial"/>
        <family val="2"/>
      </rPr>
      <t xml:space="preserve"> Strom für befreite Anwendungen (§ 9 Abs. 1 StromStG)</t>
    </r>
  </si>
  <si>
    <t>nachrichtlich: Vergütungsanspruch insgesamt</t>
  </si>
  <si>
    <t>Energie- und Stromsteuerberechnung</t>
  </si>
  <si>
    <t>(61,35 € / 1000 l)</t>
  </si>
  <si>
    <t>(5,50 € / MWh)</t>
  </si>
  <si>
    <t>(60,60 € / 1000 kg)</t>
  </si>
  <si>
    <t>Menge Gasöl (leichtes Heizöl) [1.000 l]</t>
  </si>
  <si>
    <r>
      <t xml:space="preserve">Regelfall: Arbeitgeberanteil AGA* (halber Beitrag an allg. Rentenversicherung) </t>
    </r>
    <r>
      <rPr>
        <sz val="10"/>
        <rFont val="Arial"/>
        <family val="2"/>
      </rPr>
      <t>[€]</t>
    </r>
  </si>
  <si>
    <t>Ausnahme: AGA* (voller Beitrag an allgemeiner Rentenversicherung) [€]</t>
  </si>
  <si>
    <r>
      <t>Regelfall: AGA* (Teil-Beitrag an knappschaftlicher Rentenversicherung)</t>
    </r>
    <r>
      <rPr>
        <sz val="10"/>
        <rFont val="Arial"/>
        <family val="2"/>
      </rPr>
      <t xml:space="preserve"> ([€]</t>
    </r>
  </si>
  <si>
    <t>Ausnahme: AGA* (voller Beitrag an knappschaftlicher Rentenversicherung) ([€]</t>
  </si>
  <si>
    <t>Vergütungsanspruch Energiesteuer</t>
  </si>
  <si>
    <t>Berechnung Vergütung der Energiesteuer in Sonderfällen (§ 55 EnergieStG)</t>
  </si>
  <si>
    <t>potenzielle Steuerentlastung Strommenge zur Versteuerung nach § 9b StromStG</t>
  </si>
  <si>
    <t>abzugspflichtiger nicht erstattungsfähiger Sockelbetrag  (§ 9b (1) StromStG)</t>
  </si>
  <si>
    <t>Erstattungsanspruch Stromsteuer nach § 9b StromStG</t>
  </si>
  <si>
    <t>verbleibende Steuerbelastung (nach Abzug der Erstattung nach § 9b StromStG)</t>
  </si>
  <si>
    <t>Steueranteil nach § 55 Abs. 3 EnergieStG</t>
  </si>
  <si>
    <t>Sockelbetrag wurde bereits in früheren Quartalen gezahlt</t>
  </si>
  <si>
    <t>Steueranteil nach § 55 Abs. 3 EnergieStG (Sockelbetrag wurde bereits in früheren Quartalen gezahlt)</t>
  </si>
  <si>
    <t>Strommenge zur Versteuerung nach § 9b StromStG</t>
  </si>
  <si>
    <t>nachrichtlich: verbleibende Energie- und Stromsteuerbelastung</t>
  </si>
  <si>
    <t>(Gesamtstrommenge x 5,13 €)</t>
  </si>
  <si>
    <t>(~49 MWh x 5,13 €))</t>
  </si>
  <si>
    <t>davon 90 %</t>
  </si>
  <si>
    <t>(15,34 €/1.000 l)</t>
  </si>
  <si>
    <t>(1,38 € / MWh)</t>
  </si>
  <si>
    <t>(15,15 € / 1000 kg)</t>
  </si>
  <si>
    <t>der Sockelbetrag von 250,00 € wurde bereits in einem Erstattungsantrag des gleichen Kalenderjahres abgezogen</t>
  </si>
  <si>
    <t>der Sockelbetrag von 1000,00 € wurde bereits in einem Erstattungsantrag des gleichen Kalenderjahres abgezogen</t>
  </si>
  <si>
    <r>
      <t xml:space="preserve">verbleibende Steuerbelastung abzüglich Sockelbetrag </t>
    </r>
    <r>
      <rPr>
        <sz val="10"/>
        <rFont val="Arial"/>
        <family val="2"/>
      </rPr>
      <t>(1000,00 €</t>
    </r>
    <r>
      <rPr>
        <sz val="10"/>
        <rFont val="Arial"/>
        <family val="2"/>
      </rPr>
      <t>)</t>
    </r>
  </si>
  <si>
    <t>nachrichtlich: Energie- und Stromsteuer vor Entlastung</t>
  </si>
  <si>
    <t>Allgemeiner Rentenversicherungssatz (aRVS) 2012 / Anrechenbarer aRVS</t>
  </si>
  <si>
    <t>voller knappschaftlicher Rentenversicherungssatz (kRVS) 2012 / Anrechenbarer kRVS</t>
  </si>
  <si>
    <t>Teilbeitrag am kRVS 2012 / Anrechenbarer kRVS</t>
  </si>
  <si>
    <r>
      <rPr>
        <sz val="16"/>
        <rFont val="Arial"/>
        <family val="2"/>
      </rPr>
      <t xml:space="preserve">Steuerjahr 2012  - </t>
    </r>
    <r>
      <rPr>
        <sz val="12"/>
        <rFont val="Arial"/>
        <family val="2"/>
      </rPr>
      <t xml:space="preserve"> Bitte beachten Sie die </t>
    </r>
    <r>
      <rPr>
        <b/>
        <sz val="12"/>
        <rFont val="Arial"/>
        <family val="2"/>
      </rPr>
      <t>Verweise</t>
    </r>
    <r>
      <rPr>
        <sz val="12"/>
        <rFont val="Arial"/>
        <family val="2"/>
      </rPr>
      <t xml:space="preserve">.  </t>
    </r>
  </si>
  <si>
    <t>davon teilweise erstattungsfähig (nach § 53b EnergieStG)</t>
  </si>
  <si>
    <t>Energiesteuer Gasöl (§ 53a EnergieStG)</t>
  </si>
  <si>
    <t>Energiesteuer Gasöl (§ 53b EnergieStG)</t>
  </si>
  <si>
    <t>(40,35 € / 1000 l)</t>
  </si>
  <si>
    <t>(25,00 € / 1000 kg)</t>
  </si>
  <si>
    <t>Energiesteuer "Schweres" Heizöl für KWK (§§ 51, 53 bzw. 53a EnergieStG)</t>
  </si>
  <si>
    <t>Energiesteuer Erdgas (§ 53a EnergieStG)</t>
  </si>
  <si>
    <t>(4,96 € / MWh)</t>
  </si>
  <si>
    <t>Energiesteuer Flüssiggas (§ 53a EnergieStG)</t>
  </si>
  <si>
    <t>Energiesteuer Flüssiggas (§ 53b (1) EnergieStG)</t>
  </si>
  <si>
    <t>Energiesteuer Flüssiggas (§ 53b (4) EnergieStG)</t>
  </si>
  <si>
    <t>(19,60 € / 1000 kg)</t>
  </si>
  <si>
    <t>Energiesteuer Erdgas (§ 53b (3) EnergieStG)</t>
  </si>
  <si>
    <t>Energiesteuer Erdgas (§ 53b (4) EnergieStG)</t>
  </si>
  <si>
    <t>(4,42 € / MWh)</t>
  </si>
  <si>
    <t>davon teilweise erstattungsfähig (nach § 53b (3) EnergieStG)</t>
  </si>
  <si>
    <t>davon teilweise erstattungsfähig (nach § 53b (4) EnergieStG)</t>
  </si>
  <si>
    <r>
      <rPr>
        <b/>
        <sz val="8"/>
        <rFont val="Arial"/>
        <family val="2"/>
      </rPr>
      <t>Antragsfristen</t>
    </r>
    <r>
      <rPr>
        <sz val="8"/>
        <rFont val="Arial"/>
        <family val="2"/>
      </rPr>
      <t xml:space="preserve">
Für alle Arten der Steuerentlastung bzw. -ermäßigung des Energie- und des Stromsteuergesetzes gilt: 
Anträge müssen beim zuständigen Hauptzollamt bis zum 31. Dezember des Jahres beantragt werden, das auf das Jahr der Verwendung folgt. 
Der "Abrechnungs"zeitraum der Steuererstattung kann vom Antragsteller gewählt werden: In der Regel erfolgt die Entlastung viertel-, halb- oder ganzjährlich, auf besonderen Antrag auch monatlich oder sofort. Bei unterjährigen Erstattungsanträgen muss abschließend in jedem Fall ein zusammenfassender Jahresantrag gestellt werden.</t>
    </r>
  </si>
  <si>
    <t>Vergütungsanspruch der Energiesteuer (§§ 51, 53; 53a; 53b und 54 EnergieStG)</t>
  </si>
  <si>
    <t>davon voll erstattungsfähig (nach § 53b (1) EnergieStG)</t>
  </si>
  <si>
    <t>Vergütungsanspruch Energiesteuer (§§ 51, 53; 53a; 53b und 54 EnergieStG)</t>
  </si>
  <si>
    <t>davon Strom für bestimmte Prozesse und Verfahren nach § 9a StromStG) [MWh]</t>
  </si>
  <si>
    <r>
      <t>Erstattungsanspruch</t>
    </r>
    <r>
      <rPr>
        <sz val="12"/>
        <rFont val="Arial"/>
        <family val="2"/>
      </rPr>
      <t xml:space="preserve"> für </t>
    </r>
    <r>
      <rPr>
        <u/>
        <sz val="12"/>
        <rFont val="Arial"/>
        <family val="2"/>
      </rPr>
      <t>versteuerten</t>
    </r>
    <r>
      <rPr>
        <sz val="12"/>
        <rFont val="Arial"/>
        <family val="2"/>
      </rPr>
      <t xml:space="preserve"> Strom für bestimmte Prozesse und Verfahren (§ 9a StromStG)</t>
    </r>
  </si>
  <si>
    <t>davon voll erstattungsfähig (nach § 53 EnergieStG alt) → bis 31.3.2012</t>
  </si>
  <si>
    <t>davon teilweise erstattungsfähig (nach § 53b EnergieStG neu) → ab 1.4.2012</t>
  </si>
  <si>
    <t>davon voll erstattungsfähig (nach § 53 EnergieStG) → ab 1.4.2012</t>
  </si>
  <si>
    <t>davon teilweise erstattungsfähig (nach § 53b (3) EnergieStG) → ab 1.4.2012</t>
  </si>
  <si>
    <t>davon teilweise erstattungsfähig (nach § 53b (4) EnergieStG) → ab 1.4.2012</t>
  </si>
  <si>
    <t>davon voll erstattungsfähig (nach § 53b (1) EnergieStG) → ab 1.4.2012</t>
  </si>
  <si>
    <t>Energiesteuer Erdgas (§ 53b (3) EnergieStG) ab 1.4.2012</t>
  </si>
  <si>
    <t>Energiesteuer Erdgas (§ 53b (4) EnergieStG) ab 1.4.2012</t>
  </si>
  <si>
    <t>Energiesteuer Flüssiggas (§ 53b (1) EnergieStG) ab 1.4.2012</t>
  </si>
  <si>
    <t>Energiesteuer Flüssiggas (§ 53b (4) EnergieStG) ab 1.4.2012</t>
  </si>
  <si>
    <r>
      <rPr>
        <b/>
        <sz val="13"/>
        <rFont val="Arial"/>
        <family val="2"/>
      </rPr>
      <t>Erstattungsanspruch nach § 55 EnergieStG</t>
    </r>
    <r>
      <rPr>
        <b/>
        <sz val="13"/>
        <color indexed="9"/>
        <rFont val="Arial"/>
        <family val="2"/>
      </rPr>
      <t xml:space="preserve">
</t>
    </r>
    <r>
      <rPr>
        <sz val="10"/>
        <rFont val="Arial"/>
        <family val="2"/>
      </rPr>
      <t>Bei unterjährigen Erstattungsanträgen muss bis 31.12. des Jahres, das auf das Verbrauchsjahr folgt, ein zusammenfassender Jahresantrag gestellt werden.</t>
    </r>
  </si>
  <si>
    <t>davon voll erstattungsfähig (nach § 53a EnergieStG)</t>
  </si>
  <si>
    <r>
      <rPr>
        <b/>
        <sz val="10"/>
        <rFont val="Arial"/>
        <family val="2"/>
      </rPr>
      <t>Antragsfristen</t>
    </r>
    <r>
      <rPr>
        <sz val="10"/>
        <rFont val="Arial"/>
        <family val="2"/>
      </rPr>
      <t xml:space="preserve">
Für alle Arten der Steuerentlastung bzw. -ermäßigung des Energie- und des Stromsteuergesetzes gilt: 
Anträge müssen beim zuständigen Hauptzollamt bis zum 31. Dezember des Jahres beantragt werden, das auf das Jahr der Verwendung folgt. 
Der "Abrechnungs"zeitraum der Steuererstattung kann vom Antragsteller gewählt werden: In der Regel erfolgt die Entlastung viertel-, halb- oder ganzjährlich, auf besonderen Antrag auch monatlich oder sofort. Bei unterjährigen Erstattungsanträgen muss abschließend in jedem Fall ein zusammenfassender Jahresantrag gestellt werden.
</t>
    </r>
    <r>
      <rPr>
        <b/>
        <sz val="10"/>
        <rFont val="Arial"/>
        <family val="2"/>
      </rPr>
      <t xml:space="preserve">Formulare: </t>
    </r>
    <r>
      <rPr>
        <sz val="10"/>
        <rFont val="Arial"/>
        <family val="2"/>
      </rPr>
      <t>www.zoll.de</t>
    </r>
    <r>
      <rPr>
        <b/>
        <sz val="10"/>
        <rFont val="Arial"/>
        <family val="2"/>
      </rPr>
      <t xml:space="preserve"> </t>
    </r>
  </si>
  <si>
    <t>davon voll erstattungsfähig (nach § 53a EnergieStG neu) → ab 1.4.2012</t>
  </si>
  <si>
    <t>davon voll erstattungsfähig (nach § 53a EnergieStG) → ab 1.4.2012</t>
  </si>
  <si>
    <t>Energiesteuer Erdgas (§ 53a EnergieStG) ab 1.4.2012</t>
  </si>
  <si>
    <t>Energiesteuer Gasöl (§ 53a EnergieStG) ab 1.4.2012</t>
  </si>
  <si>
    <t>Energiesteuer Gasöl (§ 53b EnergieStG) ab 1.4.2012</t>
  </si>
  <si>
    <t>Energiesteuer Flüssiggas (§ 53a EnergieStG) ab 1.4.2012</t>
  </si>
  <si>
    <t>Energiesteuer "Schweres" Heizöl für KWK (§§ 51 bzw. 53 EnergieStG)</t>
  </si>
  <si>
    <r>
      <rPr>
        <b/>
        <sz val="8"/>
        <rFont val="Arial"/>
        <family val="2"/>
      </rPr>
      <t xml:space="preserve">* AGA = Arbeitgeberanteil an den Rentenversicherungsbeiträgen (bitte verschiedene Eingabefelder nutzen)
</t>
    </r>
    <r>
      <rPr>
        <sz val="8"/>
        <rFont val="Arial"/>
        <family val="2"/>
      </rPr>
      <t xml:space="preserve">
**    = Die Absenkung des Arbeitgeberanteils entspricht gemäß Energiesteuergesetz dem
           Unterschiedsbeitrag zwischen 
           1. dem Arbeitgeberanteil an den Rentenvericherungsbeiträgen, der sich für das Unternehmen
               errechnet, wenn der Beitragssatz in der 
               a) allgemeinen Rentenversicherung 20,3 und in der
               b) knappschaftlichen Rentenversicherung 26,9 Prozent betragen hätte, und
           2. dem Arbeitgeberanteil an den Rentenvericherungsbeiträgen, der sich für das Unternehmen
               errechnet,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                  </t>
    </r>
  </si>
  <si>
    <r>
      <rPr>
        <b/>
        <sz val="8.5"/>
        <rFont val="Arial"/>
        <family val="2"/>
      </rPr>
      <t xml:space="preserve">Benzin </t>
    </r>
    <r>
      <rPr>
        <sz val="8.5"/>
        <rFont val="Arial"/>
        <family val="2"/>
      </rPr>
      <t xml:space="preserve">- mit einem Schwefelgehalt von mehr als 10 mg/kg (Tarif: 669,80 EUR/1000 l) </t>
    </r>
    <r>
      <rPr>
        <b/>
        <sz val="8.5"/>
        <rFont val="Arial"/>
        <family val="2"/>
      </rPr>
      <t>[1.000 l]</t>
    </r>
  </si>
  <si>
    <r>
      <rPr>
        <b/>
        <sz val="8.5"/>
        <rFont val="Arial"/>
        <family val="2"/>
      </rPr>
      <t>Benzin</t>
    </r>
    <r>
      <rPr>
        <sz val="8.5"/>
        <rFont val="Arial"/>
        <family val="2"/>
      </rPr>
      <t xml:space="preserve"> mit einem Schwefelgehalt von max 10 mg/kg</t>
    </r>
    <r>
      <rPr>
        <b/>
        <sz val="8.5"/>
        <rFont val="Arial"/>
        <family val="2"/>
      </rPr>
      <t xml:space="preserve">, Flugturbinenkraftstoff, Kerosin </t>
    </r>
    <r>
      <rPr>
        <sz val="8.5"/>
        <rFont val="Arial"/>
        <family val="2"/>
      </rPr>
      <t xml:space="preserve">(654,50 Eur/1000 l) </t>
    </r>
    <r>
      <rPr>
        <b/>
        <sz val="8.5"/>
        <rFont val="Arial"/>
        <family val="2"/>
      </rPr>
      <t>[1.000 l]</t>
    </r>
  </si>
  <si>
    <r>
      <rPr>
        <b/>
        <sz val="8.5"/>
        <rFont val="Arial"/>
        <family val="2"/>
      </rPr>
      <t xml:space="preserve">Flugbenzin, Motorenbenzin </t>
    </r>
    <r>
      <rPr>
        <sz val="8.5"/>
        <rFont val="Arial"/>
        <family val="2"/>
      </rPr>
      <t>mit einem Bleigehalt von &gt; 0,013 g/l</t>
    </r>
    <r>
      <rPr>
        <b/>
        <sz val="8.5"/>
        <rFont val="Arial"/>
        <family val="2"/>
      </rPr>
      <t xml:space="preserve"> </t>
    </r>
    <r>
      <rPr>
        <sz val="8.5"/>
        <rFont val="Arial"/>
        <family val="2"/>
      </rPr>
      <t xml:space="preserve">(721,00 Eur/1000 l) </t>
    </r>
    <r>
      <rPr>
        <b/>
        <sz val="8.5"/>
        <rFont val="Arial"/>
        <family val="2"/>
      </rPr>
      <t>[1.000 l]</t>
    </r>
  </si>
  <si>
    <r>
      <rPr>
        <b/>
        <sz val="8.5"/>
        <rFont val="Arial"/>
        <family val="2"/>
      </rPr>
      <t>Hinweis: Entlastung/Ermäßigung nach §§ 53 bis 55:</t>
    </r>
    <r>
      <rPr>
        <sz val="8.5"/>
        <rFont val="Arial"/>
        <family val="2"/>
      </rPr>
      <t xml:space="preserve"> Bitte tragen Sie die jeweiligen Kraftstoffmengen in den entsprechenden Feldern C19 bis C24 ein.</t>
    </r>
  </si>
  <si>
    <t>(Summe )</t>
  </si>
  <si>
    <t>Erstattungsanspruch nach § 49 Abs. 2a EnergieStG</t>
  </si>
  <si>
    <r>
      <rPr>
        <b/>
        <sz val="8"/>
        <rFont val="Arial"/>
        <family val="2"/>
      </rPr>
      <t>* AGA = Arbeitgeberanteil an den Rentenversicherungsbeiträgen (bitte verschiedene Eingabefelder nutzen)</t>
    </r>
    <r>
      <rPr>
        <sz val="8"/>
        <rFont val="Arial"/>
        <family val="2"/>
      </rPr>
      <t xml:space="preserve">
**    = Die Absenkung des Arbeitgeberanteils entspricht gemäß Energiesteuergesetz dem
           Unterschiedsbeitrag zwischen 
           1. dem Arbeitgeberanteil an den Rentenvericherungsbeiträgen, der sich für das Unternehmen
               errechnet, wenn der Beitragssatz in der 
               a) allgemeinen Rentenversicherung 20,3 und in der
               b) knappschaftlichen Rentenversicherung 26,9 Prozent betragen hätte, und
           2. dem Arbeitgeberanteil an den Rentenvericherungsbeiträgen, der sich für das Unternehmen
               errechnet,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</si>
  <si>
    <r>
      <rPr>
        <b/>
        <sz val="8"/>
        <rFont val="Arial"/>
        <family val="2"/>
      </rPr>
      <t>* AGA = Arbeitgeberanteil an den Rentenversicherungsbeiträgen (bitte verschiedene Eingabefelder nutzen)</t>
    </r>
    <r>
      <rPr>
        <sz val="8"/>
        <rFont val="Arial"/>
        <family val="2"/>
      </rPr>
      <t xml:space="preserve">
**    = Die Absenkung des Arbeitgeberanteils entspricht gemäß Energiesteuergesetz dem
           Unterschiedsbeitrag zwischen 
           1. dem Arbeitgeberanteil an den Rentenvericherungsbeiträgen, der sich für das Unternehmen
               errechnet, wenn der Beitragssatz in der 
               a) allgemeinen Rentenversicherung 20,3 und in der
               b) knappschaftlichen Rentenversicherung 26,9 Prozent betragen hätte, und
           2. dem Arbeitgeberanteil an den Rentenvericherungsbeiträgen, der sich für das Unternehmen
               errechnet,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  </t>
    </r>
  </si>
  <si>
    <t>Menge [1000 l]</t>
  </si>
  <si>
    <t>Sonderfall Ottokraftstoffe</t>
  </si>
  <si>
    <r>
      <rPr>
        <b/>
        <sz val="9"/>
        <rFont val="Arial"/>
        <family val="2"/>
      </rPr>
      <t xml:space="preserve">Summe voll versteuerter Kraftstoffe, die zum Verheizen, zur Erzeugung von Strom oder in Kraft-Wärme-Kopplungs-Anlagen verwendeter worden sind [1.000 l]
</t>
    </r>
    <r>
      <rPr>
        <sz val="9"/>
        <rFont val="Arial"/>
        <family val="2"/>
      </rPr>
      <t>Ermäßigung auf den Steuersatz für leichtes Heizöl (nach § 49 Abs 2a EnergieStG)</t>
    </r>
  </si>
  <si>
    <t>Erstattungsanspruch in Sonderfällen (§ 55 EnergieStG - "Spitzenausgleich")</t>
  </si>
  <si>
    <t>Erstattungsanspruch in Sonderfällen (nach § 10 StromStG - "Spitzenausgleich")</t>
  </si>
  <si>
    <t>(10,00 € / 1000 kg)</t>
  </si>
  <si>
    <t>(4,00 € / 1000 kg)</t>
  </si>
  <si>
    <t>davon teilweise erstattungsfähig (nach § 53b (1) EnergieStG)</t>
  </si>
  <si>
    <t>davon teilweise erstattungsfähig (nach § 53b (1) EnergieStG neu) → ab 1.4.2012</t>
  </si>
  <si>
    <t>davon teilweise erstattungsfähig (nach § 53b (4) EnergieStG neu) → ab 1.4.2012</t>
  </si>
  <si>
    <t>Vergütungsanspruch der Energiesteuer (§§ 51, 53, 53a, 53b und 54 EnergieStG)</t>
  </si>
  <si>
    <t>Energiesteuer "Schweres" Heizöl für KWK (§ 53 b (1) EnergieStG) ab 1.4.2012</t>
  </si>
  <si>
    <t>Energiesteuer "Schweres" Heizöl für KWK (§ 53 b (4) EnergieStG) ab 1.4.2012</t>
  </si>
  <si>
    <t>Energiesteuer "Schweres" Heizöl für KWK (§ 53 b (1) EnergieStG)</t>
  </si>
  <si>
    <t>Energiesteuer "Schweres" Heizöl für KWK (§ 53 b (4) EnergieStG)</t>
  </si>
  <si>
    <t>Energiesteuer "Schweres" Heizöl für KWK (§ 53 b Abs. 1 EnergieStG)</t>
  </si>
  <si>
    <t>Energiesteuer "Schweres" Heizöl für KWK (§ 53 b Abs. 4 EnergieStG)</t>
  </si>
  <si>
    <r>
      <rPr>
        <b/>
        <sz val="8"/>
        <rFont val="Arial"/>
        <family val="2"/>
      </rPr>
      <t xml:space="preserve">Formulare </t>
    </r>
    <r>
      <rPr>
        <sz val="8"/>
        <rFont val="Arial"/>
        <family val="2"/>
      </rPr>
      <t xml:space="preserve">(www.zoll.de)
§ 49 Abs. 2a EnerStG: Steuerentlastung für zum Verheizen oder in begünstigten Anlagen verwendete Energieerzeugnisse (Vorduck 1100)
§ 51 EnerStG: Steuerentlastung für bestimmte Prozesse und Verfahren (Vordruck 1115)
§ 53 EnerStG: Steuerentlastung für die Stromerzeugung (Vordruck 1131)
§ 53a EnerStG: Steuerentlastung für die gekoppelte Erzeugung von Kraft und Wärme (Vordruck 1132)
§ 53b (1) EnerStG: Steuerentlastung für das Verheizen in Anlagen zur gekoppelten Erzeugung von Kraft und Wärme (Vordruck 1133)
§ 53b (4) EnerStG: Steuerentlastung für den Antrieb von Verbrennungsmotoren und Gasturbinen in Anlagen zur gekoppelten Erzeugung von Kraft und Wärme (Vordruck 1134)
§ 54 EnerStG: Steuerentlastung für Unternehmen (Vordruck 1118)
Beschreibung der wirtschaftlichen Tätigkeiten (Vordruck 1402)
§ 55 EnerStG / § 10 StromStG: Steuerentlastung von der Stromsteuer und/oder Energiesteuer in Sonderfällen (Vordruck 1450)
Nachweis über ein Energiemanagement-, Umweltmanagement- oder alternatives System zur Verbesserung der Energieeffizienz (Vordruck 1449)
(Vereinfachte) Selbsterklärung für KMU (Vordrucke 1458 und 1459 inkl. Anlagen)
§ 9a StromStG: Steuerentlastung für bestimmte Prozesse und Verfahren (Vordruck 1452) 
§ 9b StromStG: Steuerentlastung für Unternehmen (Vordruck 1453)
Selbsterklärung des Nutzers von Nutzenergien (Vordruck 1456) 
</t>
    </r>
  </si>
  <si>
    <t>§ 49 Abs. 2a EnerStG: Steuerentlastung für zum Verheizen oder in begünstigten Anlagen verwendete Energieerzeugnisse (Vorduck 1100)
§ 51 EnerStG: Steuerentlastung für bestimmte Prozesse und Verfahren (Vordruck 1115)
§ 53 EnerStG: Steuerentlastung für die Stromerzeugung und KWK-Anlagen (Vordruck 1117)
neu: § 53 EnerStG: Steuerentlastung für die Stromerzeugung (Vordruck 1131) 
neu: § 53a EnergieStG: Steuerentlastung für die gekoppelte Erzeugung von Kraft und Wärme (Vordruck 1132)
neu § 53b (1) EnerStG: Steuerentlastung für das Verheizen in Anlagen zur gekoppelten Erzeugung von Kraft und Wärme (Vordruck 1133)
neu § 53b (4) EnerStG: Steuerentlastung für den Antrieb von Verbrennungsmotoren und Gasturbinen in Anlagen zur gekoppelten Erzeugung von Kraft und Wärme (Vordruck 1134)
§ 54 EnerStG: Steuerentlastung für Unternehmen (Vordruck 1118)
Beschreibung der wirtschaftlichen Tätigkeiten (Vordruck 1402)
§ 55 EnerStG / § 10 StromStG: Steuerentlastung von der Stromsteuer und/oder Energiesteuer in Sonderfällen (Vordruck 1450)
§ 9a StromStG: Steuerentlastung für bestimmte Prozesse und Verfahren (Vordruck 1452)
§ 9b StromStG: Steuerentlastung für Unternehmen (Vordruck 1453)
Selbsterklärung des Nutzers von Nutzenergien (Vordruck 1456)</t>
  </si>
  <si>
    <r>
      <t xml:space="preserve">Menge "Schweres Heizöl" (1.000 kg) </t>
    </r>
    <r>
      <rPr>
        <sz val="10"/>
        <rFont val="Arial"/>
        <family val="2"/>
      </rPr>
      <t>(nach § 51 bzw. 53 EnergieStG)</t>
    </r>
  </si>
  <si>
    <r>
      <t xml:space="preserve">Menge "Schweres Heizöl" (1.000 kg)  </t>
    </r>
    <r>
      <rPr>
        <sz val="10"/>
        <rFont val="Arial"/>
        <family val="2"/>
      </rPr>
      <t>(nach § 51 bzw. 53 EnergieStG)</t>
    </r>
  </si>
  <si>
    <r>
      <t>Menge "Schweres Heizöl" (1.000 kg)</t>
    </r>
    <r>
      <rPr>
        <sz val="10"/>
        <rFont val="Arial"/>
        <family val="2"/>
      </rPr>
      <t xml:space="preserve"> (nach § 51 bzw. 53 EnergieStG)</t>
    </r>
  </si>
  <si>
    <r>
      <t xml:space="preserve">Sonderfall Ottokraftstoffe
Summe voll versteuerter Kraftstoffe, die zum Verheizen, zur Erzeugung von Strom oder in Kraft-Wärme-Kopplungs-Anlagen verwendeter worden sind [1.000 l]
</t>
    </r>
    <r>
      <rPr>
        <sz val="9"/>
        <rFont val="Arial"/>
        <family val="2"/>
      </rPr>
      <t>Ermäßigung auf den Steuersatz für leichtes Heizöl (nach § 49 Abs 2a EnergieStG)</t>
    </r>
  </si>
  <si>
    <r>
      <rPr>
        <b/>
        <sz val="10"/>
        <rFont val="Arial"/>
        <family val="2"/>
      </rPr>
      <t>Herausgeber: Industrie- und Handelskammer Lippe zu Detmold</t>
    </r>
    <r>
      <rPr>
        <sz val="10"/>
        <rFont val="Arial"/>
        <family val="2"/>
      </rPr>
      <t xml:space="preserve">
Wir haben das Berechnungsmodell mit größtmöglicher Sorgfalt entwickelt und versucht, Fehler auszuschließen. Für die Richtigkeit der Informationen und Ergebnisse übernehmen wir keine Gewähr. Die IHK Lippe zu Detmold erlaubt die Verwendung nur für den eigenen Bedarf. Die Verwertung auf eigenen Internetseiten oder für kommerzielle Zwecke ist untersagt. 
</t>
    </r>
    <r>
      <rPr>
        <b/>
        <sz val="10"/>
        <rFont val="Arial"/>
        <family val="2"/>
      </rPr>
      <t>Stand 11/2013 (Version inkl. § 49 Abs. 2)</t>
    </r>
    <r>
      <rPr>
        <sz val="10"/>
        <rFont val="Arial"/>
        <family val="2"/>
      </rPr>
      <t xml:space="preserve">
Matthias Carl, Telefon (05231) 76 01-18, E-Mail: carl@detmold.ihk.de
                                                                                                                                                                     </t>
    </r>
  </si>
  <si>
    <r>
      <rPr>
        <b/>
        <sz val="16"/>
        <rFont val="Arial"/>
        <family val="2"/>
      </rPr>
      <t xml:space="preserve">Steuerjahr 2014 </t>
    </r>
    <r>
      <rPr>
        <sz val="16"/>
        <rFont val="Arial"/>
        <family val="2"/>
      </rPr>
      <t xml:space="preserve">         </t>
    </r>
    <r>
      <rPr>
        <b/>
        <sz val="12"/>
        <rFont val="Arial"/>
        <family val="2"/>
      </rPr>
      <t xml:space="preserve">Hinweis: </t>
    </r>
    <r>
      <rPr>
        <sz val="12"/>
        <rFont val="Arial"/>
        <family val="2"/>
      </rPr>
      <t>Der "Spitzenausgleich" (§ 10 StromStG und § 55 EnergieStG) kann nur beantragt werden, wenn nachweislich mindestens mit der Einführung eines EnMS nach ISO 50001, eines UMS nach 
                                                                        EMAS-Verordnung oder in kleinen und mittleren Unternehmen mit der Einführung eines alternativen Systems begonnen worden ist. 
                                                                        (Vorgaben siehe § 5 SpaEfV i.V.m Anlage 2: Erfassung / Analyse der Energieträger und Energie verbrauchenden Anlagen und Geräte)</t>
    </r>
  </si>
  <si>
    <t>nachrichtlich: Energie- und Stromsteuer ("Ökosteuer") vor Entlastung</t>
  </si>
  <si>
    <r>
      <rPr>
        <b/>
        <sz val="16"/>
        <rFont val="Arial"/>
        <family val="2"/>
      </rPr>
      <t xml:space="preserve">Steuerjahr 2015 </t>
    </r>
    <r>
      <rPr>
        <sz val="16"/>
        <rFont val="Arial"/>
        <family val="2"/>
      </rPr>
      <t xml:space="preserve">         </t>
    </r>
    <r>
      <rPr>
        <b/>
        <sz val="12"/>
        <rFont val="Arial"/>
        <family val="2"/>
      </rPr>
      <t xml:space="preserve">Hinweis: </t>
    </r>
    <r>
      <rPr>
        <sz val="12"/>
        <rFont val="Arial"/>
        <family val="2"/>
      </rPr>
      <t xml:space="preserve">Der "Spitzenausgleich" (§ 10 StromStG und § 55 EnergieStG) kann nur beantragt werden, wenn ein Energiemanagementsystem nach ISO 50001, ein Umweltmanagementsystem nach 
                                                                        EMAS-Verordnung oder in kleinen und mittleren Unternehmen ein alternatives System nach SpaEfV erfolgreich eingeführt worden ist (gültige Zertifizierung bzw. Validierung lieht vor). </t>
    </r>
  </si>
  <si>
    <t>Allgemeiner Rentenversicherungssatz (aRVS) 2015 / Anrechenbarer aRVS</t>
  </si>
  <si>
    <t>voller knappschaftlicher Rentenversicherungssatz (kRVS) 2015 / Anrechenbarer kRVS</t>
  </si>
  <si>
    <t>Teilbeitrag am kRVS 2015 / Anrechenbarer kRVS</t>
  </si>
  <si>
    <t>Allgemeiner Rentenversicherungssatz (aRVS) 2014 / Anrechenbarer aRVS</t>
  </si>
  <si>
    <t>voller knappschaftlicher Rentenversicherungssatz (kRVS) 2014 / Anrechenbarer kRVS</t>
  </si>
  <si>
    <t>Teilbeitrag am kRVS 2014 / Anrechenbarer kRVS</t>
  </si>
  <si>
    <r>
      <rPr>
        <b/>
        <sz val="8"/>
        <rFont val="Arial"/>
        <family val="2"/>
      </rPr>
      <t>Herausgeber: Industrie- und Handelskammer Lippe zu Detmold</t>
    </r>
    <r>
      <rPr>
        <sz val="8"/>
        <rFont val="Arial"/>
        <family val="2"/>
      </rPr>
      <t xml:space="preserve">
Wir haben das Berechnungsmodell mit größtmöglicher Sorgfalt entwickelt und versucht, Fehler auszuschließen. Für die Richtigkeit der Informationen und Ergebnisse übernehmen wir keine Gewähr. 
Die IHK Lippe zu Detmold erlaubt die Verwendung nur für den eigenen Bedarf. Die Verwertung auf eigenen Internetseiten oder 
für kommerzielle Zwecke ist untersagt. 
</t>
    </r>
    <r>
      <rPr>
        <b/>
        <sz val="8"/>
        <rFont val="Arial"/>
        <family val="2"/>
      </rPr>
      <t>Stand 01/2015 (Version inkl. § 49 Abs. 2)</t>
    </r>
    <r>
      <rPr>
        <sz val="8"/>
        <rFont val="Arial"/>
        <family val="2"/>
      </rPr>
      <t xml:space="preserve">
Matthias Carl, Telefon (05231) 76 01-18, E-Mail: carl@detmold.ihk.de</t>
    </r>
  </si>
  <si>
    <r>
      <rPr>
        <b/>
        <sz val="8"/>
        <rFont val="Arial"/>
        <family val="2"/>
      </rPr>
      <t xml:space="preserve">Formulare </t>
    </r>
    <r>
      <rPr>
        <sz val="8"/>
        <rFont val="Arial"/>
        <family val="2"/>
      </rPr>
      <t xml:space="preserve">(www.zoll.de)
§ 49 Abs. 2a EnerStG: Steuerentlastung für zum Verheizen oder in begünstigten Anlagen verwendete Energieerzeugnisse (Vorduck 1100)
§ 51 EnerStG: Steuerentlastung für bestimmte Prozesse und Verfahren (Vordruck 1115)
§ 53 EnerStG: Steuerentlastung für die Stromerzeugung (Vordruck 1131)
§ 53a EnerStG: Steuerentlastung für die gekoppelte Erzeugung von Kraft und Wärme (Vordruck 1132)
§ 53b (1) EnerStG: Steuerentlastung für das Verheizen in Anlagen zur gekoppelten Erzeugung von Kraft und Wärme (Vordruck 1133)
§ 53b (4) EnerStG: Steuerentlastung für den Antrieb von Verbrennungsmotoren und Gasturbinen in Anlagen zur gekoppelten Erzeugung von Kraft und Wärme (Vordruck 1134)
§ 54 EnerStG: Steuerentlastung für Unternehmen (Vordruck 1118)
Beschreibung der wirtschaftlichen Tätigkeiten (Vordruck 1402)
§ 55 EnerStG / § 10 StromStG: Steuerentlastung von der Stromsteuer und/oder Energiesteuer in Sonderfällen (Vordruck 1450) 
Nachweis über ein Energiemanagement-, Umweltmanagement- oder alternatives System zur Verbesserung der Energieeffizienz (Vordruck 1449)
(Vereinfachte) Selbsterklärung für KMU (Vordrucke 1458 und 1459 inkl. Anlagen)
§ 9a StromStG: Steuerentlastung für bestimmte Prozesse und Verfahren (Vordruck 1452) 
§ 9b StromStG: Steuerentlastung für Unternehmen (Vordruck 1453)
Selbsterklärung des Nutzers von Nutzenergien (Vordruck 1456) </t>
    </r>
  </si>
  <si>
    <r>
      <rPr>
        <b/>
        <sz val="8"/>
        <rFont val="Arial"/>
        <family val="2"/>
      </rPr>
      <t xml:space="preserve">Formulare </t>
    </r>
    <r>
      <rPr>
        <sz val="8"/>
        <rFont val="Arial"/>
        <family val="2"/>
      </rPr>
      <t xml:space="preserve">(www.zoll.de)
§ 49 Abs. 2a EnerStG: Steuerentlastung für zum Verheizen oder in begünstigten Anlagen verwendete Energieerzeugnisse (Vorduck 1100)
§ 51 EnerStG: Steuerentlastung für bestimmte Prozesse und Verfahren (Vordruck 1115)
§ 53 EnerStG: Steuerentlastung für die Stromerzeugung (Vordruck 1131)
§ 53a EnerStG: Steuerentlastung für die gekoppelte Erzeugung von Kraft und Wärme (Vordruck 1132)
§ 53b (1) EnerStG: Steuerentlastung für das Verheizen in Anlagen zur gekoppelten Erzeugung von Kraft und Wärme (Vordruck 1133)
§ 53b (4) EnerStG: Steuerentlastung für den Antrieb von Verbrennungsmotoren und Gasturbinen in Anlagen zur gekoppelten Erzeugung von Kraft und Wärme (Vordruck 1134)
§ 54 EnerStG: Steuerentlastung für Unternehmen (Vordruck 1118)
Beschreibung der wirtschaftlichen Tätigkeiten (Vordruck 1402)
§ 55 EnerStG / § 10 StromStG: Steuerentlastung von der Stromsteuer und/oder Energiesteuer in Sonderfällen (Vordruck 1450) </t>
    </r>
    <r>
      <rPr>
        <sz val="8"/>
        <rFont val="Symbol"/>
        <family val="1"/>
        <charset val="2"/>
      </rPr>
      <t>®</t>
    </r>
    <r>
      <rPr>
        <sz val="8"/>
        <rFont val="Arial"/>
        <family val="2"/>
      </rPr>
      <t xml:space="preserve"> Informationsblatt (1451)
Nachweis über ein Energiemanagement-, Umweltmanagement- oder alternatives System zur Verbesserung der Energieeffizienz (Vordruck 1449)
(Vereinfachte) Selbsterklärung für KMU (Vordrucke 1458 und 1459 inkl. Anlagen)
§ 9a StromStG: Steuerentlastung für bestimmte Prozesse und Verfahren (Vordruck 1452) 
§ 9b StromStG: Steuerentlastung für Unternehmen (Vordruck 1453)
Selbsterklärung des Nutzers von Nutzenergien (Vordruck 1456) </t>
    </r>
  </si>
  <si>
    <t>Erstattungsanspruch Stromsteuer</t>
  </si>
  <si>
    <t>Stromsteuer nach § 9b StromStG</t>
  </si>
  <si>
    <t>Sonderfälle (nach § 10 StromStG - "Spitzenausgleich")</t>
  </si>
  <si>
    <t>Strom für befreite Anwendungen (§ 9 Abs. 1 StromStG)</t>
  </si>
  <si>
    <t>Strom für bestimmte Prozesse und Verfahren (§ 9a StromStG)</t>
  </si>
  <si>
    <t>Energiesteuer nach § 54 EnergieStG</t>
  </si>
  <si>
    <t>Sonderfälle (nach § 55 EnergieStG - "Spitzenausgleich")</t>
  </si>
  <si>
    <t>Energie für bestimmte Prozesse und Verfahren (§ 51 StromStG)</t>
  </si>
  <si>
    <t>Energie für befreite Anwendungen (§ 53, 53a, 53b Abs. 1 StromStG)</t>
  </si>
  <si>
    <t>nach § 49 Abs. 2a EnergieStG</t>
  </si>
  <si>
    <r>
      <rPr>
        <b/>
        <sz val="8"/>
        <rFont val="Arial"/>
        <family val="2"/>
      </rPr>
      <t>Herausgeber: Industrie- und Handelskammer Lippe zu Detmold</t>
    </r>
    <r>
      <rPr>
        <sz val="8"/>
        <rFont val="Arial"/>
        <family val="2"/>
      </rPr>
      <t xml:space="preserve">
Wir haben das Berechnungsmodell mit größtmöglicher Sorgfalt entwickelt und versucht, Fehler auszuschließen. Für die Richtigkeit der Informationen und Ergebnisse übernehmen wir keine Gewähr. 
</t>
    </r>
    <r>
      <rPr>
        <b/>
        <sz val="8"/>
        <rFont val="Arial"/>
        <family val="2"/>
      </rPr>
      <t>Stand 01/2015 (Version inkl. § 49 Abs. 2)</t>
    </r>
    <r>
      <rPr>
        <sz val="8"/>
        <rFont val="Arial"/>
        <family val="2"/>
      </rPr>
      <t xml:space="preserve">
Matthias Carl, Telefon (05231) 76 01-18, E-Mail: carl@detmold.ihk.de</t>
    </r>
  </si>
  <si>
    <t>Erstattungsanspruch Energiesteuer</t>
  </si>
  <si>
    <t>Summe</t>
  </si>
  <si>
    <t>Unterschied zwischen Steuerjahr 2014 und 2015</t>
  </si>
  <si>
    <r>
      <t xml:space="preserve">Jahresvergleich 2014 zu 2015
</t>
    </r>
    <r>
      <rPr>
        <sz val="11"/>
        <rFont val="Arial"/>
        <family val="2"/>
      </rPr>
      <t>Sie erhalten hier einen Vergleich der Rückerstattungen für 2014 bzw. 2015 (für identische Verbrauchsdaten), wenn Sie Ihre Daten in das Tabellenblätter "Ökosteuer 2015 inkl. Sockel" eingetragen haben. Ein Vergleich der Jahre 2015 und 2016 erübrigt sich, da sich die Rahmenbedingungen (Steuersätze und Rentenversicherungsbeiträge nicht geändert haben)</t>
    </r>
  </si>
  <si>
    <t>Eintragung der Unternehmensdaten in Blatt "Ökosteuer 2015"</t>
  </si>
  <si>
    <t>Erstattungsanspruch insgesamt</t>
  </si>
  <si>
    <t>nachrichtlich: Stromsteuer und "Ökosteuer"-Anteil der Energiesteuer vor Entlastung</t>
  </si>
  <si>
    <r>
      <rPr>
        <b/>
        <sz val="8"/>
        <rFont val="Arial"/>
        <family val="2"/>
      </rPr>
      <t>Herausgeber: Industrie- und Handelskammer Lippe zu Detmold</t>
    </r>
    <r>
      <rPr>
        <sz val="8"/>
        <rFont val="Arial"/>
        <family val="2"/>
      </rPr>
      <t xml:space="preserve">
Wir haben das Berechnungsmodell mit größtmöglicher Sorgfalt entwickelt und versucht, Fehler auszuschließen. Für die Richtigkeit der Informationen und Ergebnisse übernehmen wir keine Gewähr. 
Die IHK Lippe zu Detmold erlaubt die Verwendung nur für den eigenen Bedarf. Die Verwertung auf eigenen Internetseiten oder 
für kommerzielle Zwecke ist untersagt. 
</t>
    </r>
    <r>
      <rPr>
        <b/>
        <sz val="8"/>
        <rFont val="Arial"/>
        <family val="2"/>
      </rPr>
      <t>Stand 01/2017 (Version inkl. § 49 Abs. 2)</t>
    </r>
    <r>
      <rPr>
        <sz val="8"/>
        <rFont val="Arial"/>
        <family val="2"/>
      </rPr>
      <t xml:space="preserve">
Matthias Carl, Telefon (05231) 76 01-18, E-Mail: carl@detmold.ihk.de</t>
    </r>
  </si>
  <si>
    <t>Geltender allgemeiner Rentenversicherungssatz (aRVS) / Anrechenbarer aRVS</t>
  </si>
  <si>
    <t>Geltender voller knappschaftlicher Rentenversicherungssatz (kRVS) / Anrechenbarer kRVS</t>
  </si>
  <si>
    <t>Geltender Teilbeitrag am kRVS / Anrechenbarer kRVS</t>
  </si>
  <si>
    <r>
      <rPr>
        <b/>
        <sz val="16"/>
        <rFont val="Arial"/>
        <family val="2"/>
      </rPr>
      <t xml:space="preserve">Steuerjahr 2016 und 2017 </t>
    </r>
    <r>
      <rPr>
        <sz val="16"/>
        <rFont val="Arial"/>
        <family val="2"/>
      </rPr>
      <t xml:space="preserve">    </t>
    </r>
    <r>
      <rPr>
        <b/>
        <sz val="12"/>
        <rFont val="Arial"/>
        <family val="2"/>
      </rPr>
      <t xml:space="preserve">Hinweis: </t>
    </r>
    <r>
      <rPr>
        <sz val="12"/>
        <rFont val="Arial"/>
        <family val="2"/>
      </rPr>
      <t xml:space="preserve">Der "Spitzenausgleich" (§ 10 StromStG und § 55 EnergieStG) kann nur beantragt werden, wenn ein Energiemanagementsystem nach ISO 50001, ein Umweltmanagementsystem nach 
                                                                        EMAS-Verordnung oder in kleinen und mittleren Unternehmen ein alternatives System nach SpaEfV erfolgreich eingeführt worden ist (gültige Zertifizierung bzw. Validierung lieht vor). </t>
    </r>
    <r>
      <rPr>
        <b/>
        <sz val="12"/>
        <rFont val="Arial"/>
        <family val="2"/>
      </rPr>
      <t>Für alle anderen  
                                                                        Entlastungsmöglichkeiten ist kein zertifiziertes Energiemanagement, validiertes Umweltmanagement nach EMAS oder alternatives System erforderlich!</t>
    </r>
    <r>
      <rPr>
        <sz val="12"/>
        <rFont val="Arial"/>
        <family val="2"/>
      </rPr>
      <t xml:space="preserve"> </t>
    </r>
  </si>
  <si>
    <r>
      <rPr>
        <b/>
        <sz val="16"/>
        <rFont val="Arial"/>
        <family val="2"/>
      </rPr>
      <t xml:space="preserve">Steuerjahr 2016 und 2017 </t>
    </r>
    <r>
      <rPr>
        <sz val="16"/>
        <rFont val="Arial"/>
        <family val="2"/>
      </rPr>
      <t xml:space="preserve">    Dieses Tabellenblatt nur nutzen, wenn für das gleiche Kalenderjahr bereits ein Antrag gestellt worden ist (mehrere Erstattungsanträge pro Jahr)
                                                </t>
    </r>
    <r>
      <rPr>
        <b/>
        <sz val="12"/>
        <rFont val="Arial"/>
        <family val="2"/>
      </rPr>
      <t xml:space="preserve">Hinweis: </t>
    </r>
    <r>
      <rPr>
        <sz val="12"/>
        <rFont val="Arial"/>
        <family val="2"/>
      </rPr>
      <t xml:space="preserve">Der "Spitzenausgleich" (§ 10 StromStG und § 55 EnergieStG) kann nur beantragt werden, wenn ein Energiemanagementsystem nach ISO 50001, ein Umweltmanagementsystem nach 
                                                                        EMAS-Verordnung oder in kleinen und mittleren Unternehmen ein alternatives System nach SpaEfV erfolgreich eingeführt worden ist (gültige Zertifizierung bzw. Validierung lieht vor). </t>
    </r>
    <r>
      <rPr>
        <b/>
        <sz val="12"/>
        <rFont val="Arial"/>
        <family val="2"/>
      </rPr>
      <t>Für alle anderen  
                                                                        Entlastungsmöglichkeiten ist kein zertifiziertes Energiemanagement, validiertes Umweltmanagement nach EMAS oder alternatives System erforderlich!</t>
    </r>
    <r>
      <rPr>
        <sz val="12"/>
        <rFont val="Arial"/>
        <family val="2"/>
      </rPr>
      <t xml:space="preserve"> </t>
    </r>
  </si>
  <si>
    <r>
      <rPr>
        <b/>
        <sz val="8"/>
        <rFont val="Arial"/>
        <family val="2"/>
      </rPr>
      <t xml:space="preserve">Formulare </t>
    </r>
    <r>
      <rPr>
        <sz val="8"/>
        <rFont val="Arial"/>
        <family val="2"/>
      </rPr>
      <t xml:space="preserve">(www.zoll.de)
§ 49 Abs. 2a EnerStG: Steuerentlastung für zum Verheizen oder in begünstigten Anlagen verwendete Energieerzeugnisse (Vorduck 1100)
§ 51 EnerStG: Steuerentlastung für bestimmte Prozesse und Verfahren (Vordruck 1115)
§ 53 EnerStG: Steuerentlastung für die Stromerzeugung (Vordruck 1131)
§ 53a EnerStG: Steuerentlastung für die gekoppelte Erzeugung von Kraft und Wärme (Vordruck 1132)
§ 53b (1) EnerStG: Steuerentlastung für das Verheizen in Anlagen zur gekoppelten Erzeugung von Kraft und Wärme (Vordruck 1133)
§ 53b (4) EnerStG: Steuerentlastung für den Antrieb von Verbrennungsmotoren und Gasturbinen in Anlagen zur gekoppelten Erzeugung von Kraft und Wärme (Vordruck 1134)
§ 54 EnerStG: Steuerentlastung für Unternehmen (Vordruck 1118)
Beschreibung der wirtschaftlichen Tätigkeiten (Vordruck 1402)
Selbsterklärung zur staatlichen Beihilfe (Vordruck 1139); Erläuterungen im Merkblatt „Staatliche Beihilfen“ (Vordruck 1139a) 
§ 55 EnerStG / § 10 StromStG: Steuerentlastung von der Stromsteuer und/oder Energiesteuer in Sonderfällen (Vordruck 1450) 
Nachweis über ein Energiemanagement-, Umweltmanagement- oder alternatives System zur Verbesserung der Energieeffizienz (Vordruck 1449)
(Vereinfachte) Selbsterklärung für KMU (Vordrucke 1458 und 1459 inkl. Anlagen)
§ 9a StromStG: Steuerentlastung für bestimmte Prozesse und Verfahren (Vordruck 1452) 
§ 9b StromStG: Steuerentlastung für Unternehmen (Vordruck 1453)
Selbsterklärung des Nutzers von Nutzenergien (Vordruck 1456) </t>
    </r>
  </si>
  <si>
    <r>
      <rPr>
        <b/>
        <sz val="8"/>
        <rFont val="Arial"/>
        <family val="2"/>
      </rPr>
      <t>Herausgeber: Industrie- und Handelskammer Lippe zu Detmold</t>
    </r>
    <r>
      <rPr>
        <sz val="8"/>
        <rFont val="Arial"/>
        <family val="2"/>
      </rPr>
      <t xml:space="preserve">
Wir haben das Berechnungsmodell mit größtmöglicher Sorgfalt entwickelt und versucht, Fehler auszuschließen. Für die Richtigkeit der Informationen und Ergebnisse übernehmen wir keine Gewähr. 
Die IHK Lippe zu Detmold erlaubt die Verwendung nur für den eigenen Bedarf. Die Verwertung auf eigenen Internetseiten oder 
für kommerzielle Zwecke ist untersagt. 
</t>
    </r>
    <r>
      <rPr>
        <b/>
        <sz val="8"/>
        <rFont val="Arial"/>
        <family val="2"/>
      </rPr>
      <t>Stand 01/2018 (Version inkl. § 49 Abs. 2)</t>
    </r>
    <r>
      <rPr>
        <sz val="8"/>
        <rFont val="Arial"/>
        <family val="2"/>
      </rPr>
      <t xml:space="preserve">
Matthias Carl, Telefon (05231) 76 01-18, E-Mail: carl@detmold.ihk.de</t>
    </r>
  </si>
  <si>
    <t>davon voll erstattungsfähig (nach § 53a (6) EnergieStG)</t>
  </si>
  <si>
    <t>davon voll erstattungsfähig (nach § 53a (2) EnergieStG)</t>
  </si>
  <si>
    <t>Energiesteuer "Schweres" Heizöl für KWK (§ 53 a (2) EnergieStG)</t>
  </si>
  <si>
    <t>Energiesteuer Gasöl (§ 53a (6) EnergieStG)</t>
  </si>
  <si>
    <t>davon teilweise erstattungsfähig (nach § 53a (3) EnergieStG)</t>
  </si>
  <si>
    <t>davon teilweise erstattungsfähig (nach § 53a (2) EnergieStG)</t>
  </si>
  <si>
    <t>Energiesteuer "Schweres" Heizöl für KWK (§§ 51, 53 bzw. 53a (6) EnergieStG)</t>
  </si>
  <si>
    <t>davon teilweise erstattungsfähig (nach § 53a (2, 5) EnergieStG)</t>
  </si>
  <si>
    <t>davon teilweise erstattungsfähig (nach § 53a (5) EnergieStG)</t>
  </si>
  <si>
    <t>Energiesteuer Gasöl  (§ 53a (2, 5) EnergieStG)</t>
  </si>
  <si>
    <r>
      <t xml:space="preserve">Menge "Schweres Heizöl" (1.000 kg)  </t>
    </r>
    <r>
      <rPr>
        <sz val="10"/>
        <rFont val="Arial"/>
        <family val="2"/>
      </rPr>
      <t>(nach § 51 bzw. 53, 53a (6) EnergieStG)</t>
    </r>
  </si>
  <si>
    <t>Energiesteuer "Schweres" Heizöl für KWK (§ 53 a (5) EnergieStG)</t>
  </si>
  <si>
    <t>Energiesteuer Erdgas (§ 53a (6) EnergieStG)</t>
  </si>
  <si>
    <t>Energiesteuer Erdgas (§ 53a (3) EnergieStG)</t>
  </si>
  <si>
    <t>Energiesteuer Erdgas (§ 53a (2, 5) EnergieStG)</t>
  </si>
  <si>
    <t>Energiesteuer Flüssiggas (§ 53a (6) EnergieStG)</t>
  </si>
  <si>
    <t>Energiesteuer Flüssiggas (§ 53a (2) EnergieStG)</t>
  </si>
  <si>
    <t>Energiesteuer Flüssiggas (§ 53a (5) EnergieStG)</t>
  </si>
  <si>
    <r>
      <rPr>
        <b/>
        <sz val="8"/>
        <rFont val="Arial"/>
        <family val="2"/>
      </rPr>
      <t>Herausgeber: Industrie- und Handelskammer Lippe zu Detmold</t>
    </r>
    <r>
      <rPr>
        <sz val="8"/>
        <rFont val="Arial"/>
        <family val="2"/>
      </rPr>
      <t xml:space="preserve">
Wir haben das Berechnungsmodell mit größtmöglicher Sorgfalt entwickelt und versucht, Fehler auszuschließen. Für die Richtigkeit der Informationen und Ergebnisse übernehmen wir keine Gewähr. 
</t>
    </r>
    <r>
      <rPr>
        <b/>
        <sz val="8"/>
        <rFont val="Arial"/>
        <family val="2"/>
      </rPr>
      <t>Stand 01/2018 (Version inkl. § 49 Abs. 2)</t>
    </r>
    <r>
      <rPr>
        <sz val="8"/>
        <rFont val="Arial"/>
        <family val="2"/>
      </rPr>
      <t xml:space="preserve">
Matthias Carl, Telefon (05231) 76 01-18, E-Mail: carl@detmold.ihk.de</t>
    </r>
  </si>
  <si>
    <t>Energie für bestimmte Prozesse und Verfahren (§ 51 EnergieStG)</t>
  </si>
  <si>
    <t>Energie für befreite Anwendungen (§ 53, 53a EnergieStG)</t>
  </si>
  <si>
    <r>
      <t xml:space="preserve">Jahresvergleich 2017 zu 2018
</t>
    </r>
    <r>
      <rPr>
        <sz val="11"/>
        <rFont val="Arial"/>
        <family val="2"/>
      </rPr>
      <t>Sie erhalten hier einen Vergleich der Rückerstattungen für 2017 bzw. 2018 (für identische Verbrauchsdaten), wenn Sie in eines der Tabellenblätter "inkl. Sockel" ihre Daten eingetragen haben.</t>
    </r>
  </si>
  <si>
    <t>bei Eintragung der Unternehmensdaten in Blatt "Ökosteuer 2017"</t>
  </si>
  <si>
    <t>bei Eintragung der Unternehmensdaten in Blatt "Ökosteuer 2018"</t>
  </si>
  <si>
    <t>Unterschied zwischen Steuerjahr 2017 und 2018</t>
  </si>
  <si>
    <r>
      <rPr>
        <b/>
        <sz val="8"/>
        <rFont val="Arial"/>
        <family val="2"/>
      </rPr>
      <t>Herausgeber: Industrie- und Handelskammer Lippe zu Detmold</t>
    </r>
    <r>
      <rPr>
        <sz val="8"/>
        <rFont val="Arial"/>
        <family val="2"/>
      </rPr>
      <t xml:space="preserve">
Wir haben das Berechnungsmodell mit größtmöglicher Sorgfalt entwickelt und versucht, Fehler auszuschließen. Für die Richtigkeit der Informationen und Ergebnisse übernehmen wir keine Gewähr. 
Die IHK Lippe zu Detmold erlaubt die Verwendung nur für den eigenen Bedarf. Die Verwertung auf eigenen Internetseiten oder 
für kommerzielle Zwecke ist untersagt. 
</t>
    </r>
    <r>
      <rPr>
        <b/>
        <sz val="8"/>
        <rFont val="Arial"/>
        <family val="2"/>
      </rPr>
      <t>Stand 01/2019 (Version inkl. § 49 Abs. 2)</t>
    </r>
    <r>
      <rPr>
        <sz val="8"/>
        <rFont val="Arial"/>
        <family val="2"/>
      </rPr>
      <t xml:space="preserve">
Matthias Carl, Telefon (05231) 76 01-18, E-Mail: carl@detmold.ihk.de</t>
    </r>
  </si>
  <si>
    <r>
      <rPr>
        <b/>
        <sz val="8"/>
        <rFont val="Arial"/>
        <family val="2"/>
      </rPr>
      <t>Herausgeber: Industrie- und Handelskammer Lippe zu Detmold</t>
    </r>
    <r>
      <rPr>
        <sz val="8"/>
        <rFont val="Arial"/>
        <family val="2"/>
      </rPr>
      <t xml:space="preserve">
Wir haben das Berechnungsmodell mit größtmöglicher Sorgfalt entwickelt und versucht, Fehler auszuschließen. Für die Richtigkeit der Informationen und Ergebnisse übernehmen wir keine Gewähr. 
Die IHK Lippe zu Detmold erlaubt die Verwendung nur für den eigenen Bedarf. Die Verwertung auf eigenen Internetseiten oder 
für kommerzielle Zwecke ist untersagt. 
</t>
    </r>
    <r>
      <rPr>
        <b/>
        <sz val="8"/>
        <rFont val="Arial"/>
        <family val="2"/>
      </rPr>
      <t>Stand 08/2019 (Version inkl. § 49 Abs. 2)</t>
    </r>
    <r>
      <rPr>
        <sz val="8"/>
        <rFont val="Arial"/>
        <family val="2"/>
      </rPr>
      <t xml:space="preserve">
Matthias Carl, Telefon (05231) 76 01-18, E-Mail: carl@detmold.ihk.de</t>
    </r>
  </si>
  <si>
    <r>
      <rPr>
        <b/>
        <sz val="16"/>
        <rFont val="Arial"/>
        <family val="2"/>
      </rPr>
      <t xml:space="preserve">Steuerjahr 2019                  </t>
    </r>
    <r>
      <rPr>
        <sz val="16"/>
        <rFont val="Arial"/>
        <family val="2"/>
      </rPr>
      <t xml:space="preserve">    </t>
    </r>
    <r>
      <rPr>
        <b/>
        <sz val="12"/>
        <rFont val="Arial"/>
        <family val="2"/>
      </rPr>
      <t xml:space="preserve">Hinweis: </t>
    </r>
    <r>
      <rPr>
        <sz val="12"/>
        <rFont val="Arial"/>
        <family val="2"/>
      </rPr>
      <t xml:space="preserve">Der "Spitzenausgleich" (§ 10 StromStG und § 55 EnergieStG) kann nur beantragt werden, wenn ein Energiemanagementsystem nach ISO 50001, ein Umweltmanagementsystem nach 
                                                                        EMAS-Verordnung oder in kleinen und mittleren Unternehmen ein alternatives System nach SpaEfV erfolgreich eingeführt worden ist (gültige Zertifizierung bzw. Validierung lieht vor). </t>
    </r>
    <r>
      <rPr>
        <b/>
        <sz val="12"/>
        <rFont val="Arial"/>
        <family val="2"/>
      </rPr>
      <t>Für alle anderen  
                                                                        Entlastungsmöglichkeiten ist kein zertifiziertes Energiemanagement, validiertes Umweltmanagement nach EMAS oder alternatives System erforderlich!</t>
    </r>
    <r>
      <rPr>
        <sz val="12"/>
        <rFont val="Arial"/>
        <family val="2"/>
      </rPr>
      <t xml:space="preserve"> 
                                                                        </t>
    </r>
    <r>
      <rPr>
        <sz val="12"/>
        <rFont val="Arial"/>
        <family val="2"/>
      </rPr>
      <t>Am 1. Juli 2019 sind das Energie- und Stromsteuergesetz novelliert worden. Insbesondere die Regelungen für Steuerbefreiungen in dezentralen Anlagen sind geändert worden.</t>
    </r>
  </si>
  <si>
    <r>
      <rPr>
        <b/>
        <sz val="16"/>
        <rFont val="Arial"/>
        <family val="2"/>
      </rPr>
      <t xml:space="preserve">Steuerjahr 2019 </t>
    </r>
    <r>
      <rPr>
        <sz val="16"/>
        <rFont val="Arial"/>
        <family val="2"/>
      </rPr>
      <t xml:space="preserve">    Dieses Tabellenblatt nur nutzen, wenn für das gleiche Kalenderjahr bereits ein Antrag gestellt worden ist (mehrere Erstattungsanträge pro Jahr)
                               </t>
    </r>
    <r>
      <rPr>
        <b/>
        <sz val="12"/>
        <rFont val="Arial"/>
        <family val="2"/>
      </rPr>
      <t xml:space="preserve">Hinweis: </t>
    </r>
    <r>
      <rPr>
        <sz val="12"/>
        <rFont val="Arial"/>
        <family val="2"/>
      </rPr>
      <t>Der "Spitzenausgleich" (§ 10 StromStG und § 55 EnergieStG) kann nur beantragt werden, wenn ein Energiemanagementsystem nach ISO 50001, ein Umweltmanagementsystem nach 
                                                                EMAS-Verordnung oder in kleinen und mittleren Unternehmen ein alternatives System nach SpaEfV erfolgreich eingeführt worden ist (gültige Zertifizierung bzw. Validierung lieht vor). Für alle anderen  
                                                                Entlastungsmöglichkeiten ist kein zertifiziertes Energiemanagement, validiertes Umweltmanagement nach EMAS oder alternatives System erforderlich! 
                                                                Am 1. Juli 2019 sind das Energie- und Stromsteuergesetz novelliert worden. Insbesondere die Regelungen für Steuerbefreiungen in dezentralen Anlagen sind geändert worden.</t>
    </r>
  </si>
  <si>
    <r>
      <rPr>
        <b/>
        <sz val="8"/>
        <rFont val="Arial"/>
        <family val="2"/>
      </rPr>
      <t xml:space="preserve">Formulare </t>
    </r>
    <r>
      <rPr>
        <sz val="8"/>
        <rFont val="Arial"/>
        <family val="2"/>
      </rPr>
      <t xml:space="preserve">(www.zoll.de)
§ 49 Abs. 2a EnerStG: Steuerentlastung für zum Verheizen oder in begünstigten Anlagen verwendete Energieerzeugnisse (Vorduck 1100)
§ 51 EnerStG: Steuerentlastung für bestimmte Prozesse und Verfahren (Vordruck 1115)
§ 53 EnerStG: Steuerentlastung für die Stromerzeugung (Vordruck 1131)
§ 53a EnerStG: Steuerentlastung für die gekoppelte Erzeugung von Kraft und Wärme (Vordruck 1135)
§ 54 EnerStG: Steuerentlastung für Unternehmen (Vordruck 1118)
Beschreibung der wirtschaftlichen Tätigkeiten (Vordruck 1402)
§ 55 EnerStG / § 10 StromStG: Steuerentlastung von der Stromsteuer und/oder Energiesteuer in Sonderfällen (Vordruck 1450)
Nachweis über ein Energiemanagement-, Umweltmanagement- oder alternatives System zur Verbesserung der Energieeffizienz (Vordruck 1449)
(Vereinfachte) Selbsterklärung für KMU (Vordrucke 1458 und 1459 inkl. Anlagen)
§ 9a StromStG: Steuerentlastung für bestimmte Prozesse und Verfahren (Vordruck 1452) 
§ 9b StromStG: Steuerentlastung für Unternehmen (Vordruck 1453)
Selbsterklärung des Nutzers von Nutzenergien (Vordruck 1456) 
</t>
    </r>
  </si>
  <si>
    <r>
      <rPr>
        <b/>
        <sz val="8"/>
        <rFont val="Arial"/>
        <family val="2"/>
      </rPr>
      <t xml:space="preserve">Formulare </t>
    </r>
    <r>
      <rPr>
        <sz val="8"/>
        <rFont val="Arial"/>
        <family val="2"/>
      </rPr>
      <t xml:space="preserve">(www.zoll.de)
§ 49 Abs. 2a EnerStG: Steuerentlastung für zum Verheizen oder in begünstigten Anlagen verwendete Energieerzeugnisse (Vorduck 1100)
§ 51 EnerStG: Steuerentlastung für bestimmte Prozesse und Verfahren (Vordruck 1115)
§ 53 EnerStG: Steuerentlastung für die Stromerzeugung (Vordruck 1131)
§ 53a EnerStG: Steuerentlastung für die gekoppelte Erzeugung von Kraft und Wärme (Vordruck 1135)
§ 54 EnerStG: Steuerentlastung für Unternehmen (Vordruck 1118)
Beschreibung der wirtschaftlichen Tätigkeiten (Vordruck 1402)
Selbsterklärung zur staatlichen Beihilfe (Vordruck 1139); Erläuterungen im Merkblatt „Staatliche Beihilfen“ (Vordruck 1139a) 
§ 55 EnerStG / § 10 StromStG: Steuerentlastung von der Stromsteuer und/oder Energiesteuer in Sonderfällen (Vordruck 1450) 
Nachweis über ein Energiemanagement-, Umweltmanagement- oder alternatives System zur Verbesserung der Energieeffizienz (Vordruck 1449)
(Vereinfachte) Selbsterklärung für KMU (Vordrucke 1458 und 1459 inkl. Anlagen)
§ 9a StromStG: Steuerentlastung für bestimmte Prozesse und Verfahren (Vordruck 1452) 
§ 9b StromStG: Steuerentlastung für Unternehmen (Vordruck 1453)
Selbsterklärung des Nutzers von Nutzenergien (Vordruck 1456) </t>
    </r>
  </si>
  <si>
    <r>
      <t xml:space="preserve">Summe voll versteuerter Kraftstoffe, die zum Verheizen, zur Erzeugung von Strom oder in Kraft-Wärme-Kopplungs-Anlagen verwendeter worden sind [1.000 l]
</t>
    </r>
    <r>
      <rPr>
        <sz val="9"/>
        <rFont val="Arial"/>
        <family val="2"/>
      </rPr>
      <t>Ermäßigung auf den Steuersatz für leichtes Heizöl (nach § 49 Abs 3 EnergieStG)</t>
    </r>
  </si>
  <si>
    <t>www.zoll.de</t>
  </si>
  <si>
    <r>
      <rPr>
        <b/>
        <sz val="8"/>
        <rFont val="Arial"/>
        <family val="2"/>
      </rPr>
      <t xml:space="preserve">Formulare </t>
    </r>
    <r>
      <rPr>
        <sz val="8"/>
        <rFont val="Arial"/>
        <family val="2"/>
      </rPr>
      <t>(www.zoll.de - siehe unter Service / Formulare und Merkblatter / Verbrauchssteuern)
§ 49 Abs. 2a EnerStG: Steuerentlastung für zum Verheizen oder in begünstigten Anlagen verwendete Energieerzeugnisse (Vorduck 1100)
§ 51 EnerStG: Steuerentlastung für bestimmte Prozesse und Verfahren (Vordruck 1115)
§§ 53 und 53a EnergieStG i.V.m. § 98 Absatz 3 EnergieStV: Selbsterklärung des Nutzers von Nutzenergien zur Stromerzeugung / gekoppelten Erzeugung von Kraft und Wärme (Vordruck 1130)
§ 53 EnerStG: Steuerentlastung für die Stromerzeugung (Vordruck 1131)
§ 53a EnerStG: Steuerentlastung für die gekoppelte Erzeugung von Kraft und Wärme (Vordruck 1135)
§ 54 EnerStG: Steuerentlastung für Unternehmen (Vordruck 1118)
Selbsterklärung zu staatlichen Beihilfen (Vordruck 1139), Merkblatt (1139a)
Beschreibung der wirtschaftlichen Tätigkeiten (Vordruck 1402)
Erlaubnis nach § 9 Absatz 4 StromStG i.V.m. § 9 Absatz 1 Nummer 2 StromStG (Strom zur Stromerzeugung) (Vordruck 1420); Betriebserklärung (Vordruck 1420a); Zusatzblatt (1420az)
Erlaubnis nach § 9 Abs. 4 StromStG Steuerbefreiung Selbstverbrauch am Ort der Erzeugung &gt; 2 MW-EE-Anlagen (Vordruck 1421); Betriebserklärung (Vordruck 1421a); Zusatzblatt (1421az) Erlaubnis nach § 9 Abs. 4 StromStG Steuerbefreiung Entnahme von Strom im räumlichen Zusammenhang - Stromerzeugungsanlagen bis 2 MW (Vordruck 1422); 
Betriebserklärung (Vordruck 1422a); Zusatzblatt (1422az)
Nachweis über ein Energiemanagement-, Umweltmanagement- oder alternatives System zur Verbesserung der Energieeffizienz (Vordruck 1449)
§ 55 EnerStG / § 10 StromStG: Steuerentlastung von der Stromsteuer und/oder Energiesteuer in Sonderfällen (Vordruck 1450); Informationsblatt zur Berechnung (1451)
§ 9a StromStG: Steuerentlastung für bestimmte Prozesse und Verfahren (Vordruck 1452) 
§ 9b StromStG: Steuerentlastung für Unternehmen (Vordruck 1453)
Selbsterklärung des Nutzers von Nutzenergien (Vordruck 1456) 
(Vereinfachte) Selbsterklärung für KMU (Vordrucke 1458 und 1459 inkl. Anlagen)
Antrag auf Steuerentlastung für Strom aus erneuerbaren Energieträgern nach § 12c StromStV i.V.m. § 9 Absatz 1 Nummer 1 oder 3 Buchstabe a StromStG (Vordruck 1470)
Antrag auf Steuerentlastung für Strom aus hocheffizienten KWK-Anlagen nach § 12d StromStV i.V.m. § 9 Absatz 1 Nummer 3 Buchstabe a StromStG (Vordruck 1471)</t>
    </r>
  </si>
  <si>
    <r>
      <rPr>
        <b/>
        <sz val="8"/>
        <rFont val="Arial"/>
        <family val="2"/>
      </rPr>
      <t xml:space="preserve">Formulare </t>
    </r>
    <r>
      <rPr>
        <sz val="8"/>
        <rFont val="Arial"/>
        <family val="2"/>
      </rPr>
      <t>(www.zoll.de - siehe unter Service / Formulare und Merkblatter / Verbrauchssteuern)
§ 49 Abs. 2a EnerStG: Steuerentlastung für zum Verheizen oder in begünstigten Anlagen verwendete Energieerzeugnisse (Vorduck 1100)
§ 51 EnerStG: Steuerentlastung für bestimmte Prozesse und Verfahren (Vordruck 1115)
§§ 53 und 53a EnergieStG i.V.m. § 98 Absatz 3 EnergieStV: Selbsterklärung des Nutzers von Nutzenergien zur Stromerzeugung / gekoppelten Erzeugung von Kraft und Wärme (Vordruck 1130)
§ 53 EnerStG: Steuerentlastung für die Stromerzeugung (Vordruck 1131)
§ 53a EnerStG: Steuerentlastung für die gekoppelte Erzeugung von Kraft und Wärme (Vordruck 1135)
§ 54 EnerStG: Steuerentlastung für Unternehmen (Vordruck 1118)
Selbsterklärung zu staatlichen Beihilfen (Vordruck 1139), Merkblatt (1139a)
Antrag auf Erteilung einer Erlaubnis nach § 9 Absatz 4 StromStG i.V.m. § 9 Absatz 1 Nummer 2 StromStG (Strom zur Stromerzeugung) (Vordruck 1420)
Erlaubnis nach § 9 Absatz 4 StromStG i.V.m. § 9 Absatz 1 Nummer 2 StromStG (Strom zur Stromerzeugung) (Vordruck 1420); Betriebserklärung (Vordruck 1420a); Zusatzblatt (1420az)
Erlaubnis nach § 9 Abs. 4 StromStG Steuerbefreiung Selbstverbrauch am Ort der Erzeugung &gt; 2 MW-EE-Anlagen (Vordruck 1421); Betriebserklärung (Vordruck 1421a); Zusatzblatt (1421az) Erlaubnis nach § 9 Abs. 4 StromStG Steuerbefreiung Entnahme von Strom im räumlichen Zusammenhang - Stromerzeugungsanlagen bis 2 MW (Vordruck 1422); 
Betriebserklärung (Vordruck 1422a); Zusatzblatt (1422az)
Nachweis über ein Energiemanagement-, Umweltmanagement- oder alternatives System zur Verbesserung der Energieeffizienz (Vordruck 1449)
§ 55 EnerStG / § 10 StromStG: Steuerentlastung von der Stromsteuer und/oder Energiesteuer in Sonderfällen (Vordruck 1450); Informationsblatt zur Berechnung (1451)
§ 9a StromStG: Steuerentlastung für bestimmte Prozesse und Verfahren (Vordruck 1452) 
§ 9b StromStG: Steuerentlastung für Unternehmen (Vordruck 1453)
Selbsterklärung des Nutzers von Nutzenergien (Vordruck 1456) 
(Vereinfachte) Selbsterklärung für KMU (Vordrucke 1458 und 1459 inkl. Anlagen)
Antrag auf Steuerentlastung für Strom aus erneuerbaren Energieträgern nach § 12c StromStV i.V.m. § 9 Absatz 1 Nummer 1 oder 3 Buchstabe a StromStG (Vordruck 1470)
Antrag auf Steuerentlastung für Strom aus hocheffizienten KWK-Anlagen nach § 12d StromStV i.V.m. § 9 Absatz 1 Nummer 3 Buchstabe a StromStG (Vordruck 1471)</t>
    </r>
  </si>
  <si>
    <r>
      <rPr>
        <b/>
        <sz val="16"/>
        <rFont val="Arial"/>
        <family val="2"/>
      </rPr>
      <t xml:space="preserve">Steuerjahr 2023             </t>
    </r>
    <r>
      <rPr>
        <b/>
        <sz val="12"/>
        <rFont val="Arial"/>
        <family val="2"/>
      </rPr>
      <t xml:space="preserve">Hinweis: </t>
    </r>
    <r>
      <rPr>
        <sz val="12"/>
        <rFont val="Arial"/>
        <family val="2"/>
      </rPr>
      <t xml:space="preserve">Der "Spitzenausgleich" (§ 10 StromStG und § 55 EnergieStG) kann nur beantragt werden, wenn ein Energiemanagementsystem nach ISO 50001, ein Umweltmanagementsystem nach EMAS-Verordnung oder 
                                                           in kleinen und mittleren Unternehmen ein alternatives System nach SpaEfV erfolgreich eingeführt worden ist (gültige Zertifizierung bzw. Validierung liegt vor). Die den Spitzenausgleich beantragenden Unternehmen      
                                                           erklären einmalig für das Antragsjahr 2023 die Bereitschaft, alle in dem jeweils angewandten System vom Energieauditor im Sinne der DIN EN 17463 (Bewertung von energiebezogenen Investitionen) als wirtschaftlich
                                                           vorteilhaft identifizierten Endenergie-Einsparmaßnahmen umzusetzen. 
                                                           </t>
    </r>
    <r>
      <rPr>
        <b/>
        <sz val="12"/>
        <rFont val="Arial"/>
        <family val="2"/>
      </rPr>
      <t>Für alle anderen Entlastungsmöglichkeiten ist kein zertifiziertes Energiemanagement, validiertes Umweltmanagement nach EMAS oder alternatives System erforderlich!</t>
    </r>
    <r>
      <rPr>
        <sz val="12"/>
        <rFont val="Arial"/>
        <family val="2"/>
      </rPr>
      <t xml:space="preserve"> 
                                                           </t>
    </r>
    <r>
      <rPr>
        <b/>
        <sz val="12"/>
        <rFont val="Arial"/>
        <family val="2"/>
      </rPr>
      <t xml:space="preserve">Es haben sich keine Änderungen bei den Rentenversicherungsbeiträgen sowie bei den Steuersätzen gegenüber dem Jahr 2022 ergeben. </t>
    </r>
  </si>
  <si>
    <r>
      <rPr>
        <b/>
        <sz val="16"/>
        <rFont val="Arial"/>
        <family val="2"/>
      </rPr>
      <t xml:space="preserve">Steuerjahr 2023 </t>
    </r>
    <r>
      <rPr>
        <sz val="16"/>
        <rFont val="Arial"/>
        <family val="2"/>
      </rPr>
      <t xml:space="preserve">    Dieses Tabellenblatt nur nutzen, wenn für das gleiche Kalenderjahr bereits ein Antrag gestellt worden ist (mehrere Erstattungsanträge pro Jahr)
                               </t>
    </r>
    <r>
      <rPr>
        <b/>
        <sz val="12"/>
        <rFont val="Arial"/>
        <family val="2"/>
      </rPr>
      <t xml:space="preserve">Hinweis: </t>
    </r>
    <r>
      <rPr>
        <sz val="12"/>
        <rFont val="Arial"/>
        <family val="2"/>
      </rPr>
      <t xml:space="preserve">Der "Spitzenausgleich" (§ 10 StromStG und § 55 EnergieStG) kann nur beantragt werden, wenn ein Energiemanagementsystem nach ISO 50001, ein Umweltmanagementsystem nach EMAS-Verordnung oder 
                                                                in kleinen und mittleren Unternehmen ein alternatives System nach SpaEfV erfolgreich eingeführt worden ist (gültige Zertifizierung bzw. Validierung liegt vor). Die den Spitzenausgleich beantragenden Unternehmen      
                                                                erklären einmalig für das Antragsjahr 2023 die Bereitschaft, alle in dem jeweils angewandten System vom Energieauditor im Sinne der DIN EN 17463 (Bewertung von energiebezogenen Investitionen) als wirtschaftlich
                                                                vorteilhaft identifizierten Endenergie-Einsparmaßnahmen umzusetzen. 
                                                                </t>
    </r>
    <r>
      <rPr>
        <b/>
        <sz val="12"/>
        <rFont val="Arial"/>
        <family val="2"/>
      </rPr>
      <t>Für alle anderen Entlastungsmöglichkeiten ist kein zertifiziertes Energiemanagement, validiertes Umweltmanagement nach EMAS oder alternatives System erforderlich!</t>
    </r>
    <r>
      <rPr>
        <sz val="12"/>
        <rFont val="Arial"/>
        <family val="2"/>
      </rPr>
      <t xml:space="preserve"> 
                                                                </t>
    </r>
    <r>
      <rPr>
        <b/>
        <sz val="12"/>
        <rFont val="Arial"/>
        <family val="2"/>
      </rPr>
      <t xml:space="preserve">Es haben sich keine Änderungen bei den Rentenversicherungsbeiträgen sowie bei den Steuersätzen gegenüber dem Jahr 2022 ergeben. </t>
    </r>
  </si>
  <si>
    <r>
      <rPr>
        <b/>
        <sz val="8"/>
        <rFont val="Arial"/>
        <family val="2"/>
      </rPr>
      <t>Herausgeber: Industrie- und Handelskammer Lippe zu Detmold</t>
    </r>
    <r>
      <rPr>
        <sz val="8"/>
        <rFont val="Arial"/>
        <family val="2"/>
      </rPr>
      <t xml:space="preserve">
Wir haben das Berechnungsmodell mit größtmöglicher Sorgfalt entwickelt und versucht, Fehler auszuschließen. Für die Richtigkeit der Informationen und Ergebnisse übernehmen wir keine Gewähr. 
Die IHK Lippe zu Detmold erlaubt die Verwendung nur für den eigenen Bedarf. Die Verwertung auf eigenen Internetseiten oder 
für kommerzielle Zwecke ist untersagt. 
</t>
    </r>
    <r>
      <rPr>
        <b/>
        <sz val="8"/>
        <rFont val="Arial"/>
        <family val="2"/>
      </rPr>
      <t>Stand 12/2022</t>
    </r>
    <r>
      <rPr>
        <sz val="8"/>
        <rFont val="Arial"/>
        <family val="2"/>
      </rPr>
      <t xml:space="preserve">
Matthias Carl, Telefon (05231) 76 01-18, E-Mail: carl@detmold.ihk.de</t>
    </r>
  </si>
  <si>
    <r>
      <rPr>
        <b/>
        <sz val="8.5"/>
        <rFont val="Arial"/>
        <family val="2"/>
      </rPr>
      <t>Hinweis: Entlastung/Ermäßigung nach §§ 53 bis 55:</t>
    </r>
    <r>
      <rPr>
        <sz val="8.5"/>
        <rFont val="Arial"/>
        <family val="2"/>
      </rPr>
      <t xml:space="preserve"> Bitte tragen Sie die jeweiligen Kraftstoffmengen 
in den entsprechenden Feldern C19 bis C24 ein.</t>
    </r>
  </si>
  <si>
    <t>nachrichtlich: verbleibende Steuerbelastung (nach Abzug der Erstattung nach § 9b StromStG)</t>
  </si>
  <si>
    <t>(Gesamtstrommenge x 20,00 €)</t>
  </si>
  <si>
    <t>(12,5 MWh x 20,00 €))</t>
  </si>
  <si>
    <t>Herausgeber: Industrie- und Handelskammer Lippe zu Detmold
Wir haben das Berechnungsmodell mit größtmöglicher Sorgfalt entwickelt und versucht, Fehler auszuschließen. Für die Richtigkeit der Informationen und Ergebnisse übernehmen wir keine Gewähr. 
Die IHK Lippe zu Detmold erlaubt die Verwendung nur für den eigenen Bedarf. Die Verwertung auf eigenen Internetseiten oder 
für kommerzielle Zwecke ist untersagt. 
Stand 02/2024
Matthias Carl, Telefon (05231) 76 01-18, E-Mail: carl@detmold.ihk.de</t>
  </si>
  <si>
    <r>
      <rPr>
        <b/>
        <sz val="12"/>
        <rFont val="Arial"/>
        <family val="2"/>
      </rPr>
      <t>Formulare</t>
    </r>
    <r>
      <rPr>
        <b/>
        <sz val="10"/>
        <rFont val="Arial"/>
        <family val="2"/>
      </rPr>
      <t xml:space="preserve"> </t>
    </r>
    <r>
      <rPr>
        <sz val="10"/>
        <rFont val="Arial"/>
        <family val="2"/>
      </rPr>
      <t>(siehe "www.zoll.de" unter Service / Formulare und Merkblatter / Verbrauchssteuern)</t>
    </r>
  </si>
  <si>
    <t>nachrichtlich: Steuerbelastung vor Entlastung</t>
  </si>
  <si>
    <t>nachrichtlich: verbleibende Steuerbelastung</t>
  </si>
  <si>
    <t>§ 49 Abs. 2a EnerStG: Steuerentlastung für zum Verheizen oder in begünstigten Anlagen verwendete Energieerzeugnisse (Vordruck 1100)
§ 51 EnerStG: Steuerentlastung für bestimmte Prozesse und Verfahren (Vordruck 1115)
§§ 53 und 53a EnergieStG i.V.m. § 98 Absatz 3 EnergieStV: Selbsterklärung des Nutzers von Nutzenergien zur Stromerzeugung / gekoppelten Erzeugung von Kraft und Wärme (Vordruck 1130)
§ 53 EnerStG: Steuerentlastung für die Stromerzeugung (Vordruck 1131)
§ 53a EnerStG: Steuerentlastung für die gekoppelte Erzeugung von Kraft und Wärme (Vordruck 1135)
§ 54 EnerStG: Steuerentlastung für Unternehmen (Vordruck 1118)
Selbsterklärung zu staatlichen Beihilfen (Vordruck 1139), Merkblatt (1139a)
Beschreibung der wirtschaftlichen Tätigkeiten (Vordruck 1402)
Erlaubnis nach § 9 Absatz 4 StromStG i.V.m. § 9 Absatz 1 Nummer 2 StromStG (Strom zur Stromerzeugung) (Vordruck 1420); Betriebserklärung (Vordruck 1420a); Zusatzblatt (1420az)
Erlaubnis nach § 9 Abs. 4 StromStG Steuerbefreiung Selbstverbrauch am Ort der Erzeugung &gt; 2 MW-EE-Anlagen (Vordruck 1421); Betriebserklärung (Vordruck 1421a); Zusatzblatt (1421az) Erlaubnis nach § 9 Abs. 4 StromStG Steuerbefreiung Entnahme von Strom im räumlichen Zusammenhang - Stromerzeugungsanlagen bis 2 MW (Vordruck 1422); Betriebserklärung (Vordruck 1422a); 
Zusatzblatt (1422az)
§ 9a StromStG: Steuerentlastung für bestimmte Prozesse und Verfahren (Vordruck 1452) 
§ 9b StromStG: Steuerentlastung für Unternehmen (Vordruck 1453)
Selbsterklärung des Nutzers von Nutzenergien (Vordruck 1456) 
Antrag auf Steuerentlastung für Strom aus erneuerbaren Energieträgern nach § 12c StromStV i.V.m. § 9 Absatz 1 Nummer 1 oder 3 Buchstabe a StromStG (Vordruck 1470)
Antrag auf Steuerentlastung für Strom aus hocheffizienten KWK-Anlagen nach § 12d StromStV i.V.m. § 9 Absatz 1 Nummer 3 Buchstabe a StromStG (Vordruck 1471)</t>
  </si>
  <si>
    <r>
      <rPr>
        <b/>
        <sz val="16"/>
        <rFont val="Arial"/>
        <family val="2"/>
      </rPr>
      <t xml:space="preserve">Steuerjahr 2024             </t>
    </r>
    <r>
      <rPr>
        <b/>
        <sz val="12"/>
        <rFont val="Arial"/>
        <family val="2"/>
      </rPr>
      <t xml:space="preserve">Hinweis: </t>
    </r>
    <r>
      <rPr>
        <sz val="12"/>
        <rFont val="Arial"/>
        <family val="2"/>
      </rPr>
      <t xml:space="preserve">Die Entlastung nach § 9b StromStG ist auf 20,00 Eur/MWh erhöht worden. 
                                                                             Ausgelaufen zum 31. Dezember 2023 sind:
                                                                            - "Spitzenausgleich" (§ 10 StromStG und § 55 EnergieStG)
                                                                            - Steuerbefreiungen für Strom aus erneuerbaren Energieträgern nach § 9 Absatz 1 Nummer 1 und Nummer 3 in Verbindung mit § 2 Nummer 7 des Stromsteuergesetzes für Strom,         
                                                                              soweit dieser aus Biomasse in Form von 
                                                                              a) flüssigen Brennstoffen, 
                                                                              b) festen Brennstoffen in Anlagen mit einer Gesamtfeuerungswärmeleistung von 20 Megawatt oder mehr, oder
                                                                              c) gasförmigen Brennstoffen in Anlagen mit einer Gesamtfeuerungswärmeleistung von 2 Megawatt oder mehr, oder aus Klär- und Deponiegas erzeugt wird.
                                                                            - vollständige Steuerentlastung nach § 53a (6) für die gekoppelte Erzeugung von Kraft und Wärme
                                                           </t>
    </r>
    <r>
      <rPr>
        <b/>
        <sz val="12"/>
        <rFont val="Arial"/>
        <family val="2"/>
      </rPr>
      <t>Für die verbleibenden Entlastungsmöglichkeiten ist kein zertifiziertes Energiemanagement, validiertes Umweltmanagement nach EMAS oder alternatives System erforderlich!</t>
    </r>
    <r>
      <rPr>
        <sz val="12"/>
        <rFont val="Arial"/>
        <family val="2"/>
      </rPr>
      <t xml:space="preserve"> </t>
    </r>
  </si>
  <si>
    <t>Der Vergleich beruht auf den von Ihnen eingegeben Werten im Tabellenblatt Ökosteuer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</si>
</sst>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0.0"/>
  </numFmts>
  <fonts count="47" x14ac:knownFonts="1">
    <font>
      <sz val="10"/>
      <name val="Arial"/>
    </font>
    <font>
      <b/>
      <sz val="10"/>
      <name val="Arial"/>
      <family val="2"/>
    </font>
    <font>
      <b/>
      <i/>
      <sz val="10"/>
      <name val="Arial"/>
      <family val="2"/>
    </font>
    <font>
      <sz val="10"/>
      <name val="Arial"/>
      <family val="2"/>
    </font>
    <font>
      <b/>
      <sz val="10"/>
      <name val="Arial"/>
      <family val="2"/>
    </font>
    <font>
      <b/>
      <sz val="10"/>
      <color indexed="8"/>
      <name val="Arial"/>
      <family val="2"/>
    </font>
    <font>
      <b/>
      <sz val="14"/>
      <name val="Arial"/>
      <family val="2"/>
    </font>
    <font>
      <b/>
      <sz val="13"/>
      <name val="Arial"/>
      <family val="2"/>
    </font>
    <font>
      <sz val="10"/>
      <name val="Arial"/>
      <family val="2"/>
    </font>
    <font>
      <sz val="8.5"/>
      <name val="Arial"/>
      <family val="2"/>
    </font>
    <font>
      <sz val="18"/>
      <name val="Arial"/>
      <family val="2"/>
    </font>
    <font>
      <sz val="7"/>
      <name val="Arial"/>
      <family val="2"/>
    </font>
    <font>
      <sz val="14"/>
      <name val="Arial"/>
      <family val="2"/>
    </font>
    <font>
      <i/>
      <sz val="10"/>
      <name val="Arial"/>
      <family val="2"/>
    </font>
    <font>
      <sz val="10"/>
      <color indexed="23"/>
      <name val="Arial"/>
      <family val="2"/>
    </font>
    <font>
      <b/>
      <i/>
      <sz val="10"/>
      <name val="Arial"/>
      <family val="2"/>
    </font>
    <font>
      <b/>
      <sz val="12"/>
      <name val="Arial"/>
      <family val="2"/>
    </font>
    <font>
      <u/>
      <sz val="10"/>
      <color indexed="12"/>
      <name val="Arial"/>
      <family val="2"/>
    </font>
    <font>
      <sz val="8"/>
      <color indexed="81"/>
      <name val="Tahoma"/>
      <family val="2"/>
    </font>
    <font>
      <b/>
      <sz val="8"/>
      <color indexed="81"/>
      <name val="Tahoma"/>
      <family val="2"/>
    </font>
    <font>
      <b/>
      <sz val="7"/>
      <name val="Arial"/>
      <family val="2"/>
    </font>
    <font>
      <sz val="8"/>
      <color indexed="81"/>
      <name val="Arial"/>
      <family val="2"/>
    </font>
    <font>
      <b/>
      <sz val="8"/>
      <color indexed="81"/>
      <name val="Arial"/>
      <family val="2"/>
    </font>
    <font>
      <b/>
      <sz val="8"/>
      <name val="Arial"/>
      <family val="2"/>
    </font>
    <font>
      <sz val="8"/>
      <name val="Arial"/>
      <family val="2"/>
    </font>
    <font>
      <b/>
      <sz val="14"/>
      <name val="Arial"/>
      <family val="2"/>
    </font>
    <font>
      <sz val="14"/>
      <name val="Arial"/>
      <family val="2"/>
    </font>
    <font>
      <b/>
      <sz val="12"/>
      <name val="Arial"/>
      <family val="2"/>
    </font>
    <font>
      <sz val="12"/>
      <name val="Arial"/>
      <family val="2"/>
    </font>
    <font>
      <u/>
      <sz val="12"/>
      <name val="Arial"/>
      <family val="2"/>
    </font>
    <font>
      <sz val="12"/>
      <name val="Arial"/>
      <family val="2"/>
    </font>
    <font>
      <sz val="16"/>
      <name val="Arial"/>
      <family val="2"/>
    </font>
    <font>
      <b/>
      <sz val="16"/>
      <name val="Arial"/>
      <family val="2"/>
    </font>
    <font>
      <b/>
      <sz val="13"/>
      <color indexed="9"/>
      <name val="Arial"/>
      <family val="2"/>
    </font>
    <font>
      <b/>
      <u/>
      <sz val="10"/>
      <name val="Arial"/>
      <family val="2"/>
    </font>
    <font>
      <b/>
      <sz val="8.5"/>
      <name val="Arial"/>
      <family val="2"/>
    </font>
    <font>
      <b/>
      <sz val="9"/>
      <name val="Arial"/>
      <family val="2"/>
    </font>
    <font>
      <sz val="9"/>
      <name val="Arial"/>
      <family val="2"/>
    </font>
    <font>
      <sz val="8"/>
      <name val="Symbol"/>
      <family val="1"/>
      <charset val="2"/>
    </font>
    <font>
      <sz val="11"/>
      <name val="Arial"/>
      <family val="2"/>
    </font>
    <font>
      <b/>
      <sz val="11"/>
      <name val="Arial"/>
      <family val="2"/>
    </font>
    <font>
      <sz val="10"/>
      <color theme="0"/>
      <name val="Arial"/>
      <family val="2"/>
    </font>
    <font>
      <sz val="10"/>
      <color theme="9" tint="0.59999389629810485"/>
      <name val="Arial"/>
      <family val="2"/>
    </font>
    <font>
      <b/>
      <sz val="13"/>
      <color theme="0"/>
      <name val="Arial"/>
      <family val="2"/>
    </font>
    <font>
      <b/>
      <sz val="10"/>
      <color theme="0"/>
      <name val="Arial"/>
      <family val="2"/>
    </font>
    <font>
      <sz val="10"/>
      <color rgb="FFFF0000"/>
      <name val="Arial"/>
      <family val="2"/>
    </font>
    <font>
      <b/>
      <u/>
      <sz val="10"/>
      <color rgb="FF0000FF"/>
      <name val="Arial"/>
      <family val="2"/>
    </font>
  </fonts>
  <fills count="19">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theme="0"/>
        <bgColor indexed="64"/>
      </patternFill>
    </fill>
    <fill>
      <patternFill patternType="solid">
        <fgColor rgb="FFD4DBE2"/>
        <bgColor indexed="64"/>
      </patternFill>
    </fill>
    <fill>
      <patternFill patternType="solid">
        <fgColor rgb="FFDDEEFF"/>
        <bgColor indexed="64"/>
      </patternFill>
    </fill>
    <fill>
      <patternFill patternType="solid">
        <fgColor rgb="FFBAC5D0"/>
        <bgColor indexed="64"/>
      </patternFill>
    </fill>
    <fill>
      <patternFill patternType="solid">
        <fgColor rgb="FFAFC6DF"/>
        <bgColor indexed="64"/>
      </patternFill>
    </fill>
    <fill>
      <patternFill patternType="solid">
        <fgColor rgb="FF99A9B9"/>
        <bgColor indexed="64"/>
      </patternFill>
    </fill>
    <fill>
      <patternFill patternType="solid">
        <fgColor rgb="FF81A5D1"/>
        <bgColor indexed="64"/>
      </patternFill>
    </fill>
    <fill>
      <patternFill patternType="solid">
        <fgColor theme="9" tint="0.59999389629810485"/>
        <bgColor indexed="64"/>
      </patternFill>
    </fill>
    <fill>
      <patternFill patternType="solid">
        <fgColor rgb="FFF79B4F"/>
        <bgColor indexed="64"/>
      </patternFill>
    </fill>
    <fill>
      <patternFill patternType="solid">
        <fgColor rgb="FFFFC000"/>
        <bgColor indexed="64"/>
      </patternFill>
    </fill>
    <fill>
      <patternFill patternType="solid">
        <fgColor rgb="FFB3C9E3"/>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92D050"/>
        <bgColor indexed="64"/>
      </patternFill>
    </fill>
  </fills>
  <borders count="7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9"/>
      </left>
      <right style="thin">
        <color indexed="9"/>
      </right>
      <top style="thin">
        <color indexed="9"/>
      </top>
      <bottom style="thin">
        <color indexed="9"/>
      </bottom>
      <diagonal/>
    </border>
    <border>
      <left/>
      <right/>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theme="9" tint="0.59996337778862885"/>
      </left>
      <right/>
      <top style="medium">
        <color indexed="64"/>
      </top>
      <bottom style="medium">
        <color indexed="64"/>
      </bottom>
      <diagonal/>
    </border>
    <border>
      <left/>
      <right style="thick">
        <color theme="9" tint="0.59996337778862885"/>
      </right>
      <top/>
      <bottom/>
      <diagonal/>
    </border>
    <border>
      <left/>
      <right style="medium">
        <color theme="9" tint="0.59996337778862885"/>
      </right>
      <top/>
      <bottom style="medium">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28">
    <xf numFmtId="0" fontId="0" fillId="0" borderId="0" xfId="0"/>
    <xf numFmtId="165" fontId="13" fillId="0" borderId="1" xfId="0" applyNumberFormat="1" applyFont="1" applyBorder="1" applyProtection="1">
      <protection locked="0"/>
    </xf>
    <xf numFmtId="165" fontId="15" fillId="0" borderId="1" xfId="0" applyNumberFormat="1" applyFont="1" applyBorder="1" applyProtection="1">
      <protection locked="0"/>
    </xf>
    <xf numFmtId="4" fontId="15" fillId="0" borderId="1" xfId="0" applyNumberFormat="1" applyFont="1" applyBorder="1" applyProtection="1">
      <protection locked="0"/>
    </xf>
    <xf numFmtId="4" fontId="15" fillId="0" borderId="2" xfId="0" applyNumberFormat="1" applyFont="1" applyBorder="1" applyProtection="1">
      <protection locked="0"/>
    </xf>
    <xf numFmtId="165" fontId="13" fillId="2" borderId="0" xfId="0" applyNumberFormat="1" applyFont="1" applyFill="1"/>
    <xf numFmtId="0" fontId="0" fillId="3" borderId="0" xfId="0" applyFill="1"/>
    <xf numFmtId="165" fontId="13" fillId="3" borderId="0" xfId="0" applyNumberFormat="1" applyFont="1" applyFill="1"/>
    <xf numFmtId="0" fontId="0" fillId="4" borderId="0" xfId="0" applyFill="1"/>
    <xf numFmtId="165" fontId="13" fillId="4" borderId="0" xfId="0" applyNumberFormat="1" applyFont="1" applyFill="1"/>
    <xf numFmtId="0" fontId="11" fillId="5" borderId="3" xfId="0" applyFont="1" applyFill="1" applyBorder="1" applyAlignment="1">
      <alignment wrapText="1"/>
    </xf>
    <xf numFmtId="0" fontId="11" fillId="5" borderId="4" xfId="0" applyFont="1" applyFill="1" applyBorder="1" applyAlignment="1">
      <alignment wrapText="1"/>
    </xf>
    <xf numFmtId="0" fontId="12" fillId="5" borderId="5" xfId="0" applyFont="1" applyFill="1" applyBorder="1"/>
    <xf numFmtId="0" fontId="1" fillId="5" borderId="6" xfId="0" applyFont="1" applyFill="1" applyBorder="1" applyAlignment="1">
      <alignment horizontal="center" wrapText="1"/>
    </xf>
    <xf numFmtId="0" fontId="1" fillId="5" borderId="7" xfId="0" applyFont="1" applyFill="1" applyBorder="1" applyAlignment="1">
      <alignment horizontal="center" wrapText="1"/>
    </xf>
    <xf numFmtId="0" fontId="0" fillId="5" borderId="8" xfId="0" applyFill="1" applyBorder="1" applyAlignment="1">
      <alignment wrapText="1"/>
    </xf>
    <xf numFmtId="0" fontId="0" fillId="5" borderId="9" xfId="0" applyFill="1" applyBorder="1" applyAlignment="1">
      <alignment wrapText="1"/>
    </xf>
    <xf numFmtId="0" fontId="4" fillId="6" borderId="10" xfId="0" applyFont="1" applyFill="1" applyBorder="1"/>
    <xf numFmtId="0" fontId="8" fillId="6" borderId="11" xfId="0" applyFont="1" applyFill="1" applyBorder="1"/>
    <xf numFmtId="165" fontId="4" fillId="6" borderId="12" xfId="0" applyNumberFormat="1" applyFont="1" applyFill="1" applyBorder="1"/>
    <xf numFmtId="0" fontId="0" fillId="6" borderId="13" xfId="0" applyFill="1" applyBorder="1"/>
    <xf numFmtId="0" fontId="0" fillId="6" borderId="14" xfId="0" applyFill="1" applyBorder="1"/>
    <xf numFmtId="164" fontId="4" fillId="6" borderId="5" xfId="0" applyNumberFormat="1" applyFont="1" applyFill="1" applyBorder="1"/>
    <xf numFmtId="4" fontId="4" fillId="6" borderId="15" xfId="0" applyNumberFormat="1" applyFont="1" applyFill="1" applyBorder="1"/>
    <xf numFmtId="4" fontId="0" fillId="6" borderId="16" xfId="0" applyNumberFormat="1" applyFill="1" applyBorder="1"/>
    <xf numFmtId="4" fontId="0" fillId="6" borderId="17" xfId="0" applyNumberFormat="1" applyFill="1" applyBorder="1"/>
    <xf numFmtId="0" fontId="4" fillId="6" borderId="11" xfId="0" applyFont="1" applyFill="1" applyBorder="1"/>
    <xf numFmtId="0" fontId="0" fillId="6" borderId="18" xfId="0" applyFill="1" applyBorder="1"/>
    <xf numFmtId="4" fontId="4" fillId="6" borderId="17" xfId="0" applyNumberFormat="1" applyFont="1" applyFill="1" applyBorder="1"/>
    <xf numFmtId="0" fontId="4" fillId="6" borderId="19" xfId="0" applyFont="1" applyFill="1" applyBorder="1" applyAlignment="1">
      <alignment vertical="center"/>
    </xf>
    <xf numFmtId="0" fontId="0" fillId="6" borderId="20" xfId="0" applyFill="1" applyBorder="1"/>
    <xf numFmtId="4" fontId="4" fillId="6" borderId="21" xfId="0" applyNumberFormat="1" applyFont="1" applyFill="1" applyBorder="1"/>
    <xf numFmtId="0" fontId="8" fillId="6" borderId="22" xfId="0" applyFont="1" applyFill="1" applyBorder="1"/>
    <xf numFmtId="4" fontId="8" fillId="6" borderId="23" xfId="0" applyNumberFormat="1" applyFont="1" applyFill="1" applyBorder="1"/>
    <xf numFmtId="0" fontId="8" fillId="6" borderId="24" xfId="0" applyFont="1" applyFill="1" applyBorder="1"/>
    <xf numFmtId="0" fontId="8" fillId="6" borderId="25" xfId="0" applyFont="1" applyFill="1" applyBorder="1"/>
    <xf numFmtId="4" fontId="14" fillId="6" borderId="26" xfId="0" applyNumberFormat="1" applyFont="1" applyFill="1" applyBorder="1"/>
    <xf numFmtId="4" fontId="4" fillId="6" borderId="26" xfId="0" applyNumberFormat="1" applyFont="1" applyFill="1" applyBorder="1"/>
    <xf numFmtId="0" fontId="0" fillId="6" borderId="27" xfId="0" applyFill="1" applyBorder="1"/>
    <xf numFmtId="4" fontId="0" fillId="6" borderId="28" xfId="0" applyNumberFormat="1" applyFill="1" applyBorder="1"/>
    <xf numFmtId="0" fontId="7" fillId="5" borderId="29" xfId="0" applyFont="1" applyFill="1" applyBorder="1"/>
    <xf numFmtId="0" fontId="0" fillId="5" borderId="0" xfId="0" applyFill="1"/>
    <xf numFmtId="0" fontId="0" fillId="5" borderId="14" xfId="0" applyFill="1" applyBorder="1"/>
    <xf numFmtId="0" fontId="5" fillId="5" borderId="30" xfId="0" applyFont="1" applyFill="1" applyBorder="1" applyAlignment="1">
      <alignment horizontal="left"/>
    </xf>
    <xf numFmtId="0" fontId="5" fillId="5" borderId="31" xfId="0" applyFont="1" applyFill="1" applyBorder="1" applyAlignment="1">
      <alignment horizontal="center"/>
    </xf>
    <xf numFmtId="0" fontId="5" fillId="5" borderId="23" xfId="0" applyFont="1" applyFill="1" applyBorder="1" applyAlignment="1">
      <alignment horizontal="center"/>
    </xf>
    <xf numFmtId="0" fontId="26" fillId="7" borderId="3" xfId="0" applyFont="1" applyFill="1" applyBorder="1" applyAlignment="1">
      <alignment vertical="top" wrapText="1"/>
    </xf>
    <xf numFmtId="0" fontId="26" fillId="7" borderId="4" xfId="0" applyFont="1" applyFill="1" applyBorder="1" applyAlignment="1">
      <alignment vertical="top" wrapText="1"/>
    </xf>
    <xf numFmtId="0" fontId="26" fillId="7" borderId="5" xfId="0" applyFont="1" applyFill="1" applyBorder="1" applyAlignment="1">
      <alignment vertical="top" wrapText="1"/>
    </xf>
    <xf numFmtId="0" fontId="27" fillId="7" borderId="22" xfId="0" applyFont="1" applyFill="1" applyBorder="1"/>
    <xf numFmtId="0" fontId="0" fillId="7" borderId="27" xfId="0" applyFill="1" applyBorder="1"/>
    <xf numFmtId="0" fontId="1" fillId="7" borderId="32" xfId="0" applyFont="1" applyFill="1" applyBorder="1"/>
    <xf numFmtId="0" fontId="7" fillId="7" borderId="33" xfId="0" applyFont="1" applyFill="1" applyBorder="1"/>
    <xf numFmtId="0" fontId="7" fillId="7" borderId="34" xfId="0" applyFont="1" applyFill="1" applyBorder="1"/>
    <xf numFmtId="0" fontId="7" fillId="7" borderId="13" xfId="0" applyFont="1" applyFill="1" applyBorder="1"/>
    <xf numFmtId="0" fontId="4" fillId="8" borderId="10" xfId="0" applyFont="1" applyFill="1" applyBorder="1"/>
    <xf numFmtId="0" fontId="0" fillId="8" borderId="11" xfId="0" applyFill="1" applyBorder="1"/>
    <xf numFmtId="0" fontId="4" fillId="8" borderId="11" xfId="0" applyFont="1" applyFill="1" applyBorder="1"/>
    <xf numFmtId="0" fontId="8" fillId="8" borderId="0" xfId="0" applyFont="1" applyFill="1"/>
    <xf numFmtId="4" fontId="4" fillId="8" borderId="15" xfId="0" applyNumberFormat="1" applyFont="1" applyFill="1" applyBorder="1"/>
    <xf numFmtId="4" fontId="2" fillId="8" borderId="35" xfId="0" applyNumberFormat="1" applyFont="1" applyFill="1" applyBorder="1"/>
    <xf numFmtId="166" fontId="8" fillId="8" borderId="17" xfId="0" applyNumberFormat="1" applyFont="1" applyFill="1" applyBorder="1"/>
    <xf numFmtId="4" fontId="8" fillId="8" borderId="14" xfId="0" applyNumberFormat="1" applyFont="1" applyFill="1" applyBorder="1"/>
    <xf numFmtId="0" fontId="8" fillId="8" borderId="25" xfId="0" applyFont="1" applyFill="1" applyBorder="1"/>
    <xf numFmtId="0" fontId="41" fillId="7" borderId="3" xfId="0" applyFont="1" applyFill="1" applyBorder="1"/>
    <xf numFmtId="0" fontId="41" fillId="7" borderId="4" xfId="0" applyFont="1" applyFill="1" applyBorder="1"/>
    <xf numFmtId="0" fontId="41" fillId="7" borderId="5" xfId="0" applyFont="1" applyFill="1" applyBorder="1"/>
    <xf numFmtId="0" fontId="28" fillId="9" borderId="32" xfId="0" applyFont="1" applyFill="1" applyBorder="1"/>
    <xf numFmtId="2" fontId="4" fillId="10" borderId="1" xfId="0" applyNumberFormat="1" applyFont="1" applyFill="1" applyBorder="1"/>
    <xf numFmtId="0" fontId="1" fillId="10" borderId="28" xfId="0" applyFont="1" applyFill="1" applyBorder="1" applyAlignment="1">
      <alignment horizontal="center" wrapText="1"/>
    </xf>
    <xf numFmtId="0" fontId="0" fillId="10" borderId="36" xfId="0" applyFill="1" applyBorder="1" applyAlignment="1">
      <alignment wrapText="1"/>
    </xf>
    <xf numFmtId="4" fontId="16" fillId="10" borderId="1" xfId="0" applyNumberFormat="1" applyFont="1" applyFill="1" applyBorder="1"/>
    <xf numFmtId="0" fontId="4" fillId="6" borderId="22" xfId="0" applyFont="1" applyFill="1" applyBorder="1"/>
    <xf numFmtId="0" fontId="4" fillId="6" borderId="32" xfId="0" applyFont="1" applyFill="1" applyBorder="1"/>
    <xf numFmtId="0" fontId="8" fillId="8" borderId="11" xfId="0" applyFont="1" applyFill="1" applyBorder="1"/>
    <xf numFmtId="0" fontId="8" fillId="8" borderId="18" xfId="0" applyFont="1" applyFill="1" applyBorder="1"/>
    <xf numFmtId="4" fontId="8" fillId="8" borderId="17" xfId="0" applyNumberFormat="1" applyFont="1" applyFill="1" applyBorder="1"/>
    <xf numFmtId="0" fontId="8" fillId="6" borderId="37" xfId="0" applyFont="1" applyFill="1" applyBorder="1"/>
    <xf numFmtId="0" fontId="8" fillId="6" borderId="38" xfId="0" applyFont="1" applyFill="1" applyBorder="1"/>
    <xf numFmtId="0" fontId="8" fillId="6" borderId="19" xfId="0" applyFont="1" applyFill="1" applyBorder="1"/>
    <xf numFmtId="0" fontId="8" fillId="6" borderId="39" xfId="0" applyFont="1" applyFill="1" applyBorder="1"/>
    <xf numFmtId="0" fontId="16" fillId="7" borderId="22" xfId="0" applyFont="1" applyFill="1" applyBorder="1"/>
    <xf numFmtId="0" fontId="8" fillId="3" borderId="0" xfId="0" applyFont="1" applyFill="1"/>
    <xf numFmtId="0" fontId="16" fillId="9" borderId="22" xfId="0" applyFont="1" applyFill="1" applyBorder="1"/>
    <xf numFmtId="0" fontId="8" fillId="6" borderId="40" xfId="0" applyFont="1" applyFill="1" applyBorder="1"/>
    <xf numFmtId="0" fontId="41" fillId="0" borderId="41" xfId="0" applyFont="1" applyBorder="1"/>
    <xf numFmtId="0" fontId="8" fillId="8" borderId="39" xfId="0" applyFont="1" applyFill="1" applyBorder="1"/>
    <xf numFmtId="0" fontId="41" fillId="0" borderId="0" xfId="0" applyFont="1"/>
    <xf numFmtId="4" fontId="30" fillId="10" borderId="28" xfId="0" applyNumberFormat="1" applyFont="1" applyFill="1" applyBorder="1"/>
    <xf numFmtId="4" fontId="0" fillId="6" borderId="21" xfId="0" applyNumberFormat="1" applyFill="1" applyBorder="1"/>
    <xf numFmtId="166" fontId="8" fillId="8" borderId="42" xfId="0" applyNumberFormat="1" applyFont="1" applyFill="1" applyBorder="1"/>
    <xf numFmtId="0" fontId="6" fillId="5" borderId="29" xfId="0" applyFont="1" applyFill="1" applyBorder="1"/>
    <xf numFmtId="0" fontId="6" fillId="5" borderId="0" xfId="0" applyFont="1" applyFill="1"/>
    <xf numFmtId="0" fontId="6" fillId="5" borderId="14" xfId="0" applyFont="1" applyFill="1" applyBorder="1"/>
    <xf numFmtId="0" fontId="25" fillId="7" borderId="29" xfId="0" applyFont="1" applyFill="1" applyBorder="1" applyAlignment="1">
      <alignment vertical="top" wrapText="1"/>
    </xf>
    <xf numFmtId="0" fontId="26" fillId="7" borderId="0" xfId="0" applyFont="1" applyFill="1" applyAlignment="1">
      <alignment vertical="top" wrapText="1"/>
    </xf>
    <xf numFmtId="0" fontId="26" fillId="7" borderId="14" xfId="0" applyFont="1" applyFill="1" applyBorder="1" applyAlignment="1">
      <alignment vertical="top" wrapText="1"/>
    </xf>
    <xf numFmtId="0" fontId="10" fillId="11" borderId="22" xfId="0" applyFont="1" applyFill="1" applyBorder="1" applyAlignment="1">
      <alignment vertical="center"/>
    </xf>
    <xf numFmtId="0" fontId="0" fillId="12" borderId="32" xfId="0" applyFill="1" applyBorder="1"/>
    <xf numFmtId="0" fontId="0" fillId="12" borderId="27" xfId="0" applyFill="1" applyBorder="1" applyAlignment="1">
      <alignment vertical="center"/>
    </xf>
    <xf numFmtId="0" fontId="0" fillId="11" borderId="0" xfId="0" applyFill="1"/>
    <xf numFmtId="165" fontId="13" fillId="11" borderId="0" xfId="0" applyNumberFormat="1" applyFont="1" applyFill="1"/>
    <xf numFmtId="0" fontId="41" fillId="0" borderId="43" xfId="0" applyFont="1" applyBorder="1"/>
    <xf numFmtId="0" fontId="8" fillId="0" borderId="43" xfId="0" applyFont="1" applyBorder="1"/>
    <xf numFmtId="0" fontId="0" fillId="11" borderId="33" xfId="0" applyFill="1" applyBorder="1"/>
    <xf numFmtId="0" fontId="0" fillId="11" borderId="13" xfId="0" applyFill="1" applyBorder="1" applyAlignment="1">
      <alignment vertical="center"/>
    </xf>
    <xf numFmtId="0" fontId="0" fillId="11" borderId="29" xfId="0" applyFill="1" applyBorder="1"/>
    <xf numFmtId="0" fontId="6" fillId="0" borderId="0" xfId="0" applyFont="1"/>
    <xf numFmtId="0" fontId="0" fillId="11" borderId="14" xfId="0" applyFill="1" applyBorder="1"/>
    <xf numFmtId="0" fontId="1" fillId="0" borderId="0" xfId="0" applyFont="1"/>
    <xf numFmtId="0" fontId="8" fillId="11" borderId="14" xfId="0" applyFont="1" applyFill="1" applyBorder="1"/>
    <xf numFmtId="165" fontId="13" fillId="11" borderId="29" xfId="0" applyNumberFormat="1" applyFont="1" applyFill="1" applyBorder="1"/>
    <xf numFmtId="165" fontId="13" fillId="11" borderId="14" xfId="0" applyNumberFormat="1" applyFont="1" applyFill="1" applyBorder="1"/>
    <xf numFmtId="165" fontId="13" fillId="11" borderId="3" xfId="0" applyNumberFormat="1" applyFont="1" applyFill="1" applyBorder="1"/>
    <xf numFmtId="0" fontId="0" fillId="11" borderId="4" xfId="0" applyFill="1" applyBorder="1"/>
    <xf numFmtId="165" fontId="13" fillId="11" borderId="4" xfId="0" applyNumberFormat="1" applyFont="1" applyFill="1" applyBorder="1"/>
    <xf numFmtId="165" fontId="13" fillId="11" borderId="5" xfId="0" applyNumberFormat="1" applyFont="1" applyFill="1" applyBorder="1"/>
    <xf numFmtId="0" fontId="0" fillId="4" borderId="22" xfId="0" applyFill="1" applyBorder="1"/>
    <xf numFmtId="0" fontId="31" fillId="4" borderId="32" xfId="0" applyFont="1" applyFill="1" applyBorder="1"/>
    <xf numFmtId="0" fontId="0" fillId="4" borderId="32" xfId="0" applyFill="1" applyBorder="1"/>
    <xf numFmtId="0" fontId="8" fillId="11" borderId="32" xfId="0" applyFont="1" applyFill="1" applyBorder="1" applyAlignment="1">
      <alignment vertical="center" wrapText="1"/>
    </xf>
    <xf numFmtId="0" fontId="0" fillId="11" borderId="32" xfId="0" applyFill="1" applyBorder="1" applyAlignment="1">
      <alignment wrapText="1"/>
    </xf>
    <xf numFmtId="0" fontId="0" fillId="11" borderId="27" xfId="0" applyFill="1" applyBorder="1" applyAlignment="1">
      <alignment wrapText="1"/>
    </xf>
    <xf numFmtId="0" fontId="8" fillId="12" borderId="22" xfId="0" applyFont="1" applyFill="1" applyBorder="1" applyAlignment="1">
      <alignment vertical="center" wrapText="1"/>
    </xf>
    <xf numFmtId="0" fontId="0" fillId="11" borderId="34" xfId="0" applyFill="1" applyBorder="1" applyAlignment="1">
      <alignment wrapText="1"/>
    </xf>
    <xf numFmtId="0" fontId="42" fillId="11" borderId="14" xfId="0" applyFont="1" applyFill="1" applyBorder="1"/>
    <xf numFmtId="165" fontId="13" fillId="4" borderId="4" xfId="0" applyNumberFormat="1" applyFont="1" applyFill="1" applyBorder="1"/>
    <xf numFmtId="0" fontId="41" fillId="0" borderId="44" xfId="0" applyFont="1" applyBorder="1"/>
    <xf numFmtId="0" fontId="0" fillId="4" borderId="27" xfId="0" applyFill="1" applyBorder="1"/>
    <xf numFmtId="4" fontId="0" fillId="6" borderId="45" xfId="0" applyNumberFormat="1" applyFill="1" applyBorder="1"/>
    <xf numFmtId="0" fontId="4" fillId="8" borderId="40" xfId="0" applyFont="1" applyFill="1" applyBorder="1"/>
    <xf numFmtId="0" fontId="4" fillId="8" borderId="9" xfId="0" applyFont="1" applyFill="1" applyBorder="1"/>
    <xf numFmtId="0" fontId="4" fillId="6" borderId="1" xfId="0" applyFont="1" applyFill="1" applyBorder="1"/>
    <xf numFmtId="0" fontId="9" fillId="6" borderId="46" xfId="0" applyFont="1" applyFill="1" applyBorder="1"/>
    <xf numFmtId="0" fontId="9" fillId="6" borderId="47" xfId="0" applyFont="1" applyFill="1" applyBorder="1"/>
    <xf numFmtId="0" fontId="9" fillId="6" borderId="48" xfId="0" applyFont="1" applyFill="1" applyBorder="1"/>
    <xf numFmtId="0" fontId="9" fillId="6" borderId="36" xfId="0" applyFont="1" applyFill="1" applyBorder="1"/>
    <xf numFmtId="0" fontId="9" fillId="6" borderId="49" xfId="0" applyFont="1" applyFill="1" applyBorder="1"/>
    <xf numFmtId="0" fontId="30" fillId="9" borderId="27" xfId="0" applyFont="1" applyFill="1" applyBorder="1"/>
    <xf numFmtId="0" fontId="7" fillId="7" borderId="22" xfId="0" applyFont="1" applyFill="1" applyBorder="1"/>
    <xf numFmtId="0" fontId="43" fillId="7" borderId="32" xfId="0" applyFont="1" applyFill="1" applyBorder="1"/>
    <xf numFmtId="0" fontId="41" fillId="7" borderId="27" xfId="0" applyFont="1" applyFill="1" applyBorder="1"/>
    <xf numFmtId="165" fontId="15" fillId="0" borderId="22" xfId="0" applyNumberFormat="1" applyFont="1" applyBorder="1" applyProtection="1">
      <protection locked="0"/>
    </xf>
    <xf numFmtId="165" fontId="13" fillId="0" borderId="50" xfId="0" applyNumberFormat="1" applyFont="1" applyBorder="1" applyProtection="1">
      <protection locked="0"/>
    </xf>
    <xf numFmtId="165" fontId="13" fillId="0" borderId="11" xfId="0" applyNumberFormat="1" applyFont="1" applyBorder="1" applyProtection="1">
      <protection locked="0"/>
    </xf>
    <xf numFmtId="165" fontId="13" fillId="0" borderId="19" xfId="0" applyNumberFormat="1" applyFont="1" applyBorder="1" applyProtection="1">
      <protection locked="0"/>
    </xf>
    <xf numFmtId="165" fontId="13" fillId="0" borderId="35" xfId="0" applyNumberFormat="1" applyFont="1" applyBorder="1" applyProtection="1">
      <protection locked="0"/>
    </xf>
    <xf numFmtId="165" fontId="13" fillId="0" borderId="51" xfId="0" applyNumberFormat="1" applyFont="1" applyBorder="1" applyProtection="1">
      <protection locked="0"/>
    </xf>
    <xf numFmtId="165" fontId="13" fillId="0" borderId="52" xfId="0" applyNumberFormat="1" applyFont="1" applyBorder="1" applyProtection="1">
      <protection locked="0"/>
    </xf>
    <xf numFmtId="165" fontId="13" fillId="0" borderId="53" xfId="0" applyNumberFormat="1" applyFont="1" applyBorder="1" applyProtection="1">
      <protection locked="0"/>
    </xf>
    <xf numFmtId="0" fontId="9" fillId="6" borderId="54" xfId="0" applyFont="1" applyFill="1" applyBorder="1"/>
    <xf numFmtId="0" fontId="8" fillId="4" borderId="0" xfId="0" applyFont="1" applyFill="1" applyAlignment="1">
      <alignment wrapText="1"/>
    </xf>
    <xf numFmtId="0" fontId="0" fillId="4" borderId="0" xfId="0" applyFill="1" applyAlignment="1">
      <alignment wrapText="1"/>
    </xf>
    <xf numFmtId="0" fontId="0" fillId="7" borderId="29" xfId="0" applyFill="1" applyBorder="1"/>
    <xf numFmtId="0" fontId="0" fillId="7" borderId="0" xfId="0" applyFill="1"/>
    <xf numFmtId="0" fontId="0" fillId="7" borderId="14" xfId="0" applyFill="1" applyBorder="1"/>
    <xf numFmtId="0" fontId="28" fillId="9" borderId="5" xfId="0" applyFont="1" applyFill="1" applyBorder="1"/>
    <xf numFmtId="4" fontId="16" fillId="10" borderId="2" xfId="0" applyNumberFormat="1" applyFont="1" applyFill="1" applyBorder="1"/>
    <xf numFmtId="0" fontId="4" fillId="6" borderId="6" xfId="0" applyFont="1" applyFill="1" applyBorder="1"/>
    <xf numFmtId="0" fontId="4" fillId="6" borderId="39" xfId="0" applyFont="1" applyFill="1" applyBorder="1"/>
    <xf numFmtId="0" fontId="0" fillId="6" borderId="55" xfId="0" applyFill="1" applyBorder="1"/>
    <xf numFmtId="4" fontId="14" fillId="6" borderId="35" xfId="0" applyNumberFormat="1" applyFont="1" applyFill="1" applyBorder="1"/>
    <xf numFmtId="4" fontId="4" fillId="6" borderId="35" xfId="0" applyNumberFormat="1" applyFont="1" applyFill="1" applyBorder="1"/>
    <xf numFmtId="4" fontId="0" fillId="6" borderId="51" xfId="0" applyNumberFormat="1" applyFill="1" applyBorder="1"/>
    <xf numFmtId="0" fontId="8" fillId="6" borderId="17" xfId="0" applyFont="1" applyFill="1" applyBorder="1"/>
    <xf numFmtId="0" fontId="0" fillId="6" borderId="21" xfId="0" applyFill="1" applyBorder="1"/>
    <xf numFmtId="0" fontId="4" fillId="6" borderId="45" xfId="0" applyFont="1" applyFill="1" applyBorder="1"/>
    <xf numFmtId="0" fontId="4" fillId="6" borderId="17" xfId="0" applyFont="1" applyFill="1" applyBorder="1"/>
    <xf numFmtId="0" fontId="16" fillId="9" borderId="3" xfId="0" applyFont="1" applyFill="1" applyBorder="1"/>
    <xf numFmtId="165" fontId="13" fillId="0" borderId="33" xfId="0" applyNumberFormat="1" applyFont="1" applyBorder="1" applyProtection="1">
      <protection locked="0"/>
    </xf>
    <xf numFmtId="0" fontId="30" fillId="9" borderId="33" xfId="0" applyFont="1" applyFill="1" applyBorder="1"/>
    <xf numFmtId="0" fontId="30" fillId="9" borderId="13" xfId="0" applyFont="1" applyFill="1" applyBorder="1"/>
    <xf numFmtId="0" fontId="8" fillId="6" borderId="10" xfId="0" applyFont="1" applyFill="1" applyBorder="1"/>
    <xf numFmtId="0" fontId="8" fillId="6" borderId="56" xfId="0" applyFont="1" applyFill="1" applyBorder="1"/>
    <xf numFmtId="0" fontId="8" fillId="6" borderId="20" xfId="0" applyFont="1" applyFill="1" applyBorder="1"/>
    <xf numFmtId="0" fontId="30" fillId="9" borderId="22" xfId="0" applyFont="1" applyFill="1" applyBorder="1"/>
    <xf numFmtId="0" fontId="0" fillId="6" borderId="28" xfId="0" applyFill="1" applyBorder="1"/>
    <xf numFmtId="0" fontId="0" fillId="6" borderId="36" xfId="0" applyFill="1" applyBorder="1"/>
    <xf numFmtId="0" fontId="0" fillId="6" borderId="2" xfId="0" applyFill="1" applyBorder="1"/>
    <xf numFmtId="165" fontId="13" fillId="0" borderId="27" xfId="0" applyNumberFormat="1" applyFont="1" applyBorder="1" applyProtection="1">
      <protection locked="0"/>
    </xf>
    <xf numFmtId="165" fontId="13" fillId="0" borderId="42" xfId="0" applyNumberFormat="1" applyFont="1" applyBorder="1" applyProtection="1">
      <protection locked="0"/>
    </xf>
    <xf numFmtId="165" fontId="13" fillId="0" borderId="26" xfId="0" applyNumberFormat="1" applyFont="1" applyBorder="1" applyProtection="1">
      <protection locked="0"/>
    </xf>
    <xf numFmtId="165" fontId="15" fillId="0" borderId="27" xfId="0" applyNumberFormat="1" applyFont="1" applyBorder="1" applyProtection="1">
      <protection locked="0"/>
    </xf>
    <xf numFmtId="0" fontId="8" fillId="0" borderId="57" xfId="0" applyFont="1" applyBorder="1"/>
    <xf numFmtId="0" fontId="41" fillId="0" borderId="58" xfId="0" applyFont="1" applyBorder="1"/>
    <xf numFmtId="0" fontId="41" fillId="4" borderId="0" xfId="0" applyFont="1" applyFill="1"/>
    <xf numFmtId="0" fontId="8" fillId="4" borderId="0" xfId="0" applyFont="1" applyFill="1"/>
    <xf numFmtId="4" fontId="0" fillId="6" borderId="23" xfId="0" applyNumberFormat="1" applyFill="1" applyBorder="1"/>
    <xf numFmtId="0" fontId="41" fillId="4" borderId="41" xfId="0" applyFont="1" applyFill="1" applyBorder="1"/>
    <xf numFmtId="4" fontId="30" fillId="10" borderId="13" xfId="0" applyNumberFormat="1" applyFont="1" applyFill="1" applyBorder="1"/>
    <xf numFmtId="0" fontId="41" fillId="4" borderId="43" xfId="0" applyFont="1" applyFill="1" applyBorder="1"/>
    <xf numFmtId="165" fontId="34" fillId="4" borderId="0" xfId="0" applyNumberFormat="1" applyFont="1" applyFill="1"/>
    <xf numFmtId="4" fontId="16" fillId="10" borderId="28" xfId="0" applyNumberFormat="1" applyFont="1" applyFill="1" applyBorder="1"/>
    <xf numFmtId="0" fontId="27" fillId="9" borderId="3" xfId="0" applyFont="1" applyFill="1" applyBorder="1"/>
    <xf numFmtId="0" fontId="0" fillId="6" borderId="59" xfId="0" applyFill="1" applyBorder="1"/>
    <xf numFmtId="4" fontId="0" fillId="6" borderId="5" xfId="0" applyNumberFormat="1" applyFill="1" applyBorder="1"/>
    <xf numFmtId="0" fontId="28" fillId="9" borderId="4" xfId="0" applyFont="1" applyFill="1" applyBorder="1"/>
    <xf numFmtId="0" fontId="0" fillId="6" borderId="60" xfId="0" applyFill="1" applyBorder="1"/>
    <xf numFmtId="165" fontId="4" fillId="6" borderId="5" xfId="0" applyNumberFormat="1" applyFont="1" applyFill="1" applyBorder="1"/>
    <xf numFmtId="0" fontId="4" fillId="6" borderId="54" xfId="0" applyFont="1" applyFill="1" applyBorder="1"/>
    <xf numFmtId="0" fontId="8" fillId="6" borderId="47" xfId="0" applyFont="1" applyFill="1" applyBorder="1"/>
    <xf numFmtId="0" fontId="8" fillId="6" borderId="49" xfId="0" applyFont="1" applyFill="1" applyBorder="1"/>
    <xf numFmtId="165" fontId="13" fillId="0" borderId="32" xfId="0" applyNumberFormat="1" applyFont="1" applyBorder="1" applyProtection="1">
      <protection locked="0"/>
    </xf>
    <xf numFmtId="165" fontId="15" fillId="0" borderId="14" xfId="0" applyNumberFormat="1" applyFont="1" applyBorder="1" applyProtection="1">
      <protection locked="0"/>
    </xf>
    <xf numFmtId="0" fontId="4" fillId="6" borderId="47" xfId="0" applyFont="1" applyFill="1" applyBorder="1"/>
    <xf numFmtId="4" fontId="15" fillId="0" borderId="27" xfId="0" applyNumberFormat="1" applyFont="1" applyBorder="1" applyProtection="1">
      <protection locked="0"/>
    </xf>
    <xf numFmtId="4" fontId="15" fillId="0" borderId="5" xfId="0" applyNumberFormat="1" applyFont="1" applyBorder="1" applyProtection="1">
      <protection locked="0"/>
    </xf>
    <xf numFmtId="0" fontId="4" fillId="8" borderId="61" xfId="0" applyFont="1" applyFill="1" applyBorder="1"/>
    <xf numFmtId="0" fontId="4" fillId="8" borderId="54" xfId="0" applyFont="1" applyFill="1" applyBorder="1"/>
    <xf numFmtId="0" fontId="0" fillId="8" borderId="47" xfId="0" applyFill="1" applyBorder="1"/>
    <xf numFmtId="0" fontId="8" fillId="8" borderId="47" xfId="0" applyFont="1" applyFill="1" applyBorder="1"/>
    <xf numFmtId="0" fontId="4" fillId="8" borderId="47" xfId="0" applyFont="1" applyFill="1" applyBorder="1"/>
    <xf numFmtId="0" fontId="4" fillId="8" borderId="49" xfId="0" applyFont="1" applyFill="1" applyBorder="1"/>
    <xf numFmtId="0" fontId="16" fillId="7" borderId="33" xfId="0" applyFont="1" applyFill="1" applyBorder="1"/>
    <xf numFmtId="0" fontId="4" fillId="6" borderId="50" xfId="0" applyFont="1" applyFill="1" applyBorder="1"/>
    <xf numFmtId="0" fontId="0" fillId="7" borderId="13" xfId="0" applyFill="1" applyBorder="1"/>
    <xf numFmtId="0" fontId="0" fillId="6" borderId="62" xfId="0" applyFill="1" applyBorder="1"/>
    <xf numFmtId="0" fontId="0" fillId="0" borderId="34" xfId="0" applyBorder="1" applyAlignment="1">
      <alignment wrapText="1"/>
    </xf>
    <xf numFmtId="0" fontId="0" fillId="0" borderId="13" xfId="0" applyBorder="1" applyAlignment="1">
      <alignment wrapText="1"/>
    </xf>
    <xf numFmtId="0" fontId="43" fillId="7" borderId="33" xfId="0" applyFont="1" applyFill="1" applyBorder="1" applyAlignment="1">
      <alignment wrapText="1"/>
    </xf>
    <xf numFmtId="0" fontId="16" fillId="9" borderId="22" xfId="0" applyFont="1" applyFill="1" applyBorder="1" applyAlignment="1">
      <alignment wrapText="1"/>
    </xf>
    <xf numFmtId="0" fontId="16" fillId="9" borderId="27" xfId="0" applyFont="1" applyFill="1" applyBorder="1" applyAlignment="1">
      <alignment wrapText="1"/>
    </xf>
    <xf numFmtId="0" fontId="0" fillId="11" borderId="0" xfId="0" applyFill="1" applyAlignment="1">
      <alignment vertical="center"/>
    </xf>
    <xf numFmtId="0" fontId="0" fillId="6" borderId="5" xfId="0" applyFill="1" applyBorder="1"/>
    <xf numFmtId="0" fontId="0" fillId="11" borderId="47" xfId="0" applyFill="1" applyBorder="1"/>
    <xf numFmtId="165" fontId="13" fillId="0" borderId="54" xfId="0" applyNumberFormat="1" applyFont="1" applyBorder="1" applyProtection="1">
      <protection locked="0"/>
    </xf>
    <xf numFmtId="165" fontId="13" fillId="0" borderId="47" xfId="0" applyNumberFormat="1" applyFont="1" applyBorder="1" applyProtection="1">
      <protection locked="0"/>
    </xf>
    <xf numFmtId="165" fontId="13" fillId="0" borderId="49" xfId="0" applyNumberFormat="1" applyFont="1" applyBorder="1" applyProtection="1">
      <protection locked="0"/>
    </xf>
    <xf numFmtId="165" fontId="13" fillId="0" borderId="46" xfId="0" applyNumberFormat="1" applyFont="1" applyBorder="1" applyProtection="1">
      <protection locked="0"/>
    </xf>
    <xf numFmtId="0" fontId="9" fillId="13" borderId="22" xfId="0" applyFont="1" applyFill="1" applyBorder="1"/>
    <xf numFmtId="0" fontId="8" fillId="13" borderId="32" xfId="0" applyFont="1" applyFill="1" applyBorder="1"/>
    <xf numFmtId="0" fontId="8" fillId="13" borderId="27" xfId="0" applyFont="1" applyFill="1" applyBorder="1"/>
    <xf numFmtId="165" fontId="13" fillId="0" borderId="1" xfId="0" applyNumberFormat="1" applyFont="1" applyBorder="1"/>
    <xf numFmtId="4" fontId="0" fillId="6" borderId="1" xfId="0" applyNumberFormat="1" applyFill="1" applyBorder="1"/>
    <xf numFmtId="0" fontId="0" fillId="6" borderId="63" xfId="0" applyFill="1" applyBorder="1"/>
    <xf numFmtId="4" fontId="0" fillId="6" borderId="64" xfId="0" applyNumberFormat="1" applyFill="1" applyBorder="1"/>
    <xf numFmtId="0" fontId="28" fillId="9" borderId="27" xfId="0" applyFont="1" applyFill="1" applyBorder="1"/>
    <xf numFmtId="0" fontId="8" fillId="13" borderId="4" xfId="0" applyFont="1" applyFill="1" applyBorder="1"/>
    <xf numFmtId="0" fontId="8" fillId="13" borderId="5" xfId="0" applyFont="1" applyFill="1" applyBorder="1"/>
    <xf numFmtId="0" fontId="8" fillId="6" borderId="5" xfId="0" applyFont="1" applyFill="1" applyBorder="1" applyAlignment="1">
      <alignment horizontal="center"/>
    </xf>
    <xf numFmtId="0" fontId="8" fillId="6" borderId="14" xfId="0" applyFont="1" applyFill="1" applyBorder="1" applyAlignment="1">
      <alignment horizontal="center"/>
    </xf>
    <xf numFmtId="0" fontId="4" fillId="6" borderId="0" xfId="0" applyFont="1" applyFill="1" applyAlignment="1">
      <alignment horizontal="center" vertical="center"/>
    </xf>
    <xf numFmtId="165" fontId="13" fillId="0" borderId="3" xfId="0" applyNumberFormat="1" applyFont="1" applyBorder="1" applyProtection="1">
      <protection locked="0"/>
    </xf>
    <xf numFmtId="0" fontId="4" fillId="6" borderId="34" xfId="0" applyFont="1" applyFill="1" applyBorder="1" applyAlignment="1">
      <alignment horizontal="center" vertical="center"/>
    </xf>
    <xf numFmtId="0" fontId="8" fillId="6" borderId="13" xfId="0" applyFont="1" applyFill="1" applyBorder="1" applyAlignment="1">
      <alignment horizontal="center"/>
    </xf>
    <xf numFmtId="0" fontId="25" fillId="5" borderId="29" xfId="0" applyFont="1" applyFill="1" applyBorder="1"/>
    <xf numFmtId="0" fontId="16" fillId="5" borderId="29" xfId="0" applyFont="1" applyFill="1" applyBorder="1"/>
    <xf numFmtId="0" fontId="4" fillId="0" borderId="43" xfId="0" applyFont="1" applyBorder="1"/>
    <xf numFmtId="4" fontId="0" fillId="0" borderId="0" xfId="0" applyNumberFormat="1"/>
    <xf numFmtId="0" fontId="44" fillId="0" borderId="43" xfId="0" applyFont="1" applyBorder="1"/>
    <xf numFmtId="4" fontId="41" fillId="0" borderId="0" xfId="0" applyNumberFormat="1" applyFont="1"/>
    <xf numFmtId="0" fontId="16" fillId="10" borderId="28" xfId="0" applyFont="1" applyFill="1" applyBorder="1" applyAlignment="1">
      <alignment horizontal="center" wrapText="1"/>
    </xf>
    <xf numFmtId="0" fontId="39" fillId="7" borderId="22" xfId="0" applyFont="1" applyFill="1" applyBorder="1"/>
    <xf numFmtId="4" fontId="39" fillId="10" borderId="1" xfId="0" applyNumberFormat="1" applyFont="1" applyFill="1" applyBorder="1" applyAlignment="1">
      <alignment horizontal="right" wrapText="1"/>
    </xf>
    <xf numFmtId="4" fontId="39" fillId="14" borderId="1" xfId="0" applyNumberFormat="1" applyFont="1" applyFill="1" applyBorder="1" applyAlignment="1">
      <alignment horizontal="right" wrapText="1"/>
    </xf>
    <xf numFmtId="4" fontId="40" fillId="14" borderId="1" xfId="0" applyNumberFormat="1" applyFont="1" applyFill="1" applyBorder="1" applyAlignment="1">
      <alignment horizontal="right" wrapText="1"/>
    </xf>
    <xf numFmtId="4" fontId="40" fillId="10" borderId="1" xfId="0" applyNumberFormat="1" applyFont="1" applyFill="1" applyBorder="1" applyAlignment="1">
      <alignment horizontal="right" wrapText="1"/>
    </xf>
    <xf numFmtId="0" fontId="3" fillId="8" borderId="39" xfId="0" applyFont="1" applyFill="1" applyBorder="1"/>
    <xf numFmtId="0" fontId="45" fillId="0" borderId="41" xfId="0" applyFont="1" applyBorder="1"/>
    <xf numFmtId="0" fontId="3" fillId="6" borderId="39" xfId="0" applyFont="1" applyFill="1" applyBorder="1"/>
    <xf numFmtId="0" fontId="1" fillId="6" borderId="1" xfId="0" applyFont="1" applyFill="1" applyBorder="1"/>
    <xf numFmtId="165" fontId="13" fillId="0" borderId="28" xfId="0" applyNumberFormat="1" applyFont="1" applyBorder="1" applyProtection="1">
      <protection locked="0"/>
    </xf>
    <xf numFmtId="0" fontId="1" fillId="6" borderId="6" xfId="0" applyFont="1" applyFill="1" applyBorder="1"/>
    <xf numFmtId="0" fontId="1" fillId="6" borderId="39" xfId="0" applyFont="1" applyFill="1" applyBorder="1"/>
    <xf numFmtId="0" fontId="17" fillId="4" borderId="0" xfId="1" applyFill="1" applyBorder="1" applyAlignment="1" applyProtection="1">
      <alignment wrapText="1"/>
    </xf>
    <xf numFmtId="0" fontId="3" fillId="6" borderId="10" xfId="0" applyFont="1" applyFill="1" applyBorder="1"/>
    <xf numFmtId="0" fontId="24" fillId="4" borderId="14" xfId="0" applyFont="1" applyFill="1" applyBorder="1" applyAlignment="1">
      <alignment vertical="center"/>
    </xf>
    <xf numFmtId="0" fontId="31" fillId="13" borderId="32" xfId="0" applyFont="1" applyFill="1" applyBorder="1" applyAlignment="1">
      <alignment vertical="center" wrapText="1"/>
    </xf>
    <xf numFmtId="0" fontId="32" fillId="13" borderId="22" xfId="0" applyFont="1" applyFill="1" applyBorder="1" applyAlignment="1">
      <alignment vertical="center" wrapText="1"/>
    </xf>
    <xf numFmtId="0" fontId="3" fillId="6" borderId="38" xfId="0" applyFont="1" applyFill="1" applyBorder="1"/>
    <xf numFmtId="0" fontId="3" fillId="6" borderId="37" xfId="0" applyFont="1" applyFill="1" applyBorder="1"/>
    <xf numFmtId="0" fontId="3" fillId="6" borderId="25" xfId="0" applyFont="1" applyFill="1" applyBorder="1"/>
    <xf numFmtId="165" fontId="13" fillId="0" borderId="2" xfId="0" applyNumberFormat="1" applyFont="1" applyBorder="1" applyProtection="1">
      <protection locked="0"/>
    </xf>
    <xf numFmtId="0" fontId="3" fillId="0" borderId="43" xfId="0" applyFont="1" applyBorder="1"/>
    <xf numFmtId="0" fontId="3" fillId="0" borderId="41" xfId="0" applyFont="1" applyBorder="1"/>
    <xf numFmtId="0" fontId="3" fillId="0" borderId="0" xfId="0" applyFont="1"/>
    <xf numFmtId="0" fontId="1" fillId="0" borderId="43" xfId="0" applyFont="1" applyBorder="1"/>
    <xf numFmtId="0" fontId="3" fillId="0" borderId="58" xfId="0" applyFont="1" applyBorder="1"/>
    <xf numFmtId="0" fontId="3" fillId="4" borderId="0" xfId="0" applyFont="1" applyFill="1"/>
    <xf numFmtId="0" fontId="3" fillId="3" borderId="0" xfId="0" applyFont="1" applyFill="1"/>
    <xf numFmtId="0" fontId="3" fillId="6" borderId="56" xfId="0" applyFont="1" applyFill="1" applyBorder="1"/>
    <xf numFmtId="0" fontId="0" fillId="11" borderId="69" xfId="0" applyFill="1" applyBorder="1"/>
    <xf numFmtId="0" fontId="0" fillId="11" borderId="70" xfId="0" applyFill="1" applyBorder="1"/>
    <xf numFmtId="0" fontId="4" fillId="6" borderId="14" xfId="0" applyFont="1" applyFill="1" applyBorder="1" applyAlignment="1">
      <alignment horizontal="center" vertical="center"/>
    </xf>
    <xf numFmtId="0" fontId="0" fillId="0" borderId="14" xfId="0" applyBorder="1" applyAlignment="1">
      <alignment vertical="center"/>
    </xf>
    <xf numFmtId="165" fontId="1" fillId="11" borderId="0" xfId="0" applyNumberFormat="1" applyFont="1" applyFill="1"/>
    <xf numFmtId="0" fontId="0" fillId="0" borderId="0" xfId="0" applyAlignment="1">
      <alignment horizontal="left"/>
    </xf>
    <xf numFmtId="165" fontId="13" fillId="11" borderId="71" xfId="0" applyNumberFormat="1" applyFont="1" applyFill="1" applyBorder="1"/>
    <xf numFmtId="0" fontId="3" fillId="6" borderId="8" xfId="0" applyFont="1" applyFill="1" applyBorder="1"/>
    <xf numFmtId="0" fontId="8" fillId="6" borderId="55" xfId="0" applyFont="1" applyFill="1" applyBorder="1"/>
    <xf numFmtId="165" fontId="2" fillId="0" borderId="1" xfId="0" applyNumberFormat="1" applyFont="1" applyBorder="1" applyProtection="1">
      <protection locked="0"/>
    </xf>
    <xf numFmtId="165" fontId="24" fillId="3" borderId="0" xfId="0" applyNumberFormat="1" applyFont="1" applyFill="1" applyAlignment="1">
      <alignment wrapText="1"/>
    </xf>
    <xf numFmtId="0" fontId="24" fillId="0" borderId="0" xfId="0" applyFont="1"/>
    <xf numFmtId="0" fontId="24" fillId="4" borderId="22" xfId="0" applyFont="1" applyFill="1" applyBorder="1" applyAlignment="1">
      <alignment vertical="top" wrapText="1"/>
    </xf>
    <xf numFmtId="0" fontId="0" fillId="0" borderId="32" xfId="0" applyBorder="1" applyAlignment="1">
      <alignment vertical="top" wrapText="1"/>
    </xf>
    <xf numFmtId="0" fontId="0" fillId="0" borderId="27" xfId="0" applyBorder="1" applyAlignment="1">
      <alignment vertical="top" wrapText="1"/>
    </xf>
    <xf numFmtId="0" fontId="9" fillId="13" borderId="22" xfId="0" applyFont="1" applyFill="1" applyBorder="1" applyAlignment="1">
      <alignment wrapText="1"/>
    </xf>
    <xf numFmtId="0" fontId="0" fillId="0" borderId="27" xfId="0" applyBorder="1"/>
    <xf numFmtId="0" fontId="24" fillId="4" borderId="33" xfId="0" applyFont="1" applyFill="1" applyBorder="1" applyAlignment="1">
      <alignment vertical="center" wrapText="1"/>
    </xf>
    <xf numFmtId="0" fontId="24" fillId="4" borderId="34" xfId="0" applyFont="1" applyFill="1" applyBorder="1" applyAlignment="1">
      <alignment vertical="center"/>
    </xf>
    <xf numFmtId="0" fontId="24" fillId="4" borderId="13" xfId="0" applyFont="1" applyFill="1" applyBorder="1" applyAlignment="1">
      <alignment vertical="center"/>
    </xf>
    <xf numFmtId="0" fontId="0" fillId="0" borderId="29"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165" fontId="46" fillId="11" borderId="0" xfId="0" applyNumberFormat="1" applyFont="1" applyFill="1" applyAlignment="1">
      <alignment horizontal="left"/>
    </xf>
    <xf numFmtId="0" fontId="0" fillId="0" borderId="0" xfId="0" applyAlignment="1">
      <alignment horizontal="left"/>
    </xf>
    <xf numFmtId="0" fontId="36" fillId="6" borderId="29" xfId="0" applyFont="1" applyFill="1" applyBorder="1" applyAlignment="1">
      <alignment wrapText="1"/>
    </xf>
    <xf numFmtId="0" fontId="36" fillId="6" borderId="3" xfId="0" applyFont="1" applyFill="1" applyBorder="1" applyAlignment="1">
      <alignment wrapText="1"/>
    </xf>
    <xf numFmtId="0" fontId="24" fillId="4" borderId="33" xfId="0" applyFont="1" applyFill="1" applyBorder="1" applyAlignment="1">
      <alignment wrapText="1"/>
    </xf>
    <xf numFmtId="0" fontId="24" fillId="4" borderId="13" xfId="0" applyFont="1" applyFill="1" applyBorder="1" applyAlignment="1">
      <alignment wrapText="1"/>
    </xf>
    <xf numFmtId="0" fontId="24" fillId="4" borderId="29" xfId="0" applyFont="1" applyFill="1" applyBorder="1" applyAlignment="1">
      <alignment wrapText="1"/>
    </xf>
    <xf numFmtId="0" fontId="24" fillId="4" borderId="14" xfId="0" applyFont="1" applyFill="1" applyBorder="1" applyAlignment="1">
      <alignment wrapText="1"/>
    </xf>
    <xf numFmtId="0" fontId="24" fillId="4" borderId="3" xfId="0" applyFont="1" applyFill="1" applyBorder="1" applyAlignment="1">
      <alignment wrapText="1"/>
    </xf>
    <xf numFmtId="0" fontId="24" fillId="4" borderId="5" xfId="0" applyFont="1" applyFill="1" applyBorder="1" applyAlignment="1">
      <alignment wrapText="1"/>
    </xf>
    <xf numFmtId="0" fontId="3" fillId="6" borderId="19" xfId="0" applyFont="1" applyFill="1" applyBorder="1"/>
    <xf numFmtId="0" fontId="8" fillId="6" borderId="20" xfId="0" applyFont="1" applyFill="1" applyBorder="1"/>
    <xf numFmtId="165" fontId="46" fillId="11" borderId="0" xfId="0" applyNumberFormat="1" applyFont="1" applyFill="1" applyAlignment="1">
      <alignment horizontal="right" vertical="top"/>
    </xf>
    <xf numFmtId="0" fontId="0" fillId="0" borderId="0" xfId="0"/>
    <xf numFmtId="0" fontId="3" fillId="0" borderId="32" xfId="0" applyFont="1" applyBorder="1" applyAlignment="1">
      <alignment vertical="top" wrapText="1"/>
    </xf>
    <xf numFmtId="0" fontId="3" fillId="0" borderId="27" xfId="0" applyFont="1" applyBorder="1" applyAlignment="1">
      <alignment vertical="top" wrapText="1"/>
    </xf>
    <xf numFmtId="0" fontId="31" fillId="13" borderId="22" xfId="0" applyFont="1" applyFill="1" applyBorder="1" applyAlignment="1">
      <alignment vertical="center" wrapText="1"/>
    </xf>
    <xf numFmtId="0" fontId="0" fillId="13" borderId="32" xfId="0" applyFill="1" applyBorder="1" applyAlignment="1">
      <alignment wrapText="1"/>
    </xf>
    <xf numFmtId="0" fontId="0" fillId="0" borderId="32" xfId="0" applyBorder="1" applyAlignment="1">
      <alignment wrapText="1"/>
    </xf>
    <xf numFmtId="0" fontId="0" fillId="0" borderId="27" xfId="0" applyBorder="1" applyAlignment="1">
      <alignment wrapText="1"/>
    </xf>
    <xf numFmtId="0" fontId="1" fillId="5" borderId="65" xfId="0" applyFont="1" applyFill="1" applyBorder="1" applyAlignment="1">
      <alignment horizontal="center" vertical="center" wrapText="1"/>
    </xf>
    <xf numFmtId="0" fontId="0" fillId="0" borderId="66" xfId="0" applyBorder="1" applyAlignment="1">
      <alignment horizontal="center" vertical="center" wrapText="1"/>
    </xf>
    <xf numFmtId="0" fontId="1" fillId="5" borderId="67" xfId="0" applyFont="1" applyFill="1" applyBorder="1" applyAlignment="1">
      <alignment horizontal="center" vertical="center" wrapText="1"/>
    </xf>
    <xf numFmtId="0" fontId="0" fillId="0" borderId="68" xfId="0" applyBorder="1" applyAlignment="1">
      <alignment horizontal="center" vertical="center" wrapText="1"/>
    </xf>
    <xf numFmtId="0" fontId="4" fillId="6" borderId="33" xfId="0" applyFont="1" applyFill="1" applyBorder="1" applyAlignment="1">
      <alignment wrapText="1"/>
    </xf>
    <xf numFmtId="0" fontId="4" fillId="6" borderId="13" xfId="0" applyFont="1" applyFill="1" applyBorder="1" applyAlignment="1">
      <alignment wrapText="1"/>
    </xf>
    <xf numFmtId="0" fontId="4" fillId="6" borderId="34" xfId="0" applyFont="1" applyFill="1" applyBorder="1" applyAlignment="1">
      <alignment wrapText="1"/>
    </xf>
    <xf numFmtId="0" fontId="1" fillId="10" borderId="28" xfId="0" applyFont="1" applyFill="1" applyBorder="1" applyAlignment="1">
      <alignment horizontal="center" vertical="center" wrapText="1"/>
    </xf>
    <xf numFmtId="0" fontId="0" fillId="0" borderId="2" xfId="0" applyBorder="1" applyAlignment="1">
      <alignment horizontal="center" vertical="center" wrapText="1"/>
    </xf>
    <xf numFmtId="0" fontId="0" fillId="6" borderId="28" xfId="0" applyFill="1" applyBorder="1" applyAlignment="1">
      <alignment wrapText="1"/>
    </xf>
    <xf numFmtId="0" fontId="0" fillId="0" borderId="36" xfId="0" applyBorder="1" applyAlignment="1">
      <alignment wrapText="1"/>
    </xf>
    <xf numFmtId="0" fontId="0" fillId="0" borderId="14" xfId="0" applyBorder="1" applyAlignment="1">
      <alignment wrapText="1"/>
    </xf>
    <xf numFmtId="0" fontId="0" fillId="0" borderId="5" xfId="0" applyBorder="1" applyAlignment="1">
      <alignment wrapText="1"/>
    </xf>
    <xf numFmtId="0" fontId="0" fillId="0" borderId="2" xfId="0" applyBorder="1"/>
    <xf numFmtId="0" fontId="24" fillId="15" borderId="33" xfId="0" applyFont="1" applyFill="1" applyBorder="1" applyAlignment="1">
      <alignment wrapText="1"/>
    </xf>
    <xf numFmtId="0" fontId="24" fillId="15" borderId="34" xfId="0" applyFont="1" applyFill="1" applyBorder="1" applyAlignment="1">
      <alignment wrapText="1"/>
    </xf>
    <xf numFmtId="0" fontId="24" fillId="15" borderId="13" xfId="0" applyFont="1" applyFill="1" applyBorder="1" applyAlignment="1">
      <alignment wrapText="1"/>
    </xf>
    <xf numFmtId="0" fontId="24" fillId="15" borderId="29" xfId="0" applyFont="1" applyFill="1" applyBorder="1" applyAlignment="1">
      <alignment wrapText="1"/>
    </xf>
    <xf numFmtId="0" fontId="24" fillId="15" borderId="0" xfId="0" applyFont="1" applyFill="1" applyAlignment="1">
      <alignment wrapText="1"/>
    </xf>
    <xf numFmtId="0" fontId="24" fillId="15" borderId="14" xfId="0" applyFont="1" applyFill="1" applyBorder="1" applyAlignment="1">
      <alignment wrapText="1"/>
    </xf>
    <xf numFmtId="0" fontId="24" fillId="15" borderId="3" xfId="0" applyFont="1" applyFill="1" applyBorder="1" applyAlignment="1">
      <alignment wrapText="1"/>
    </xf>
    <xf numFmtId="0" fontId="24" fillId="15" borderId="4" xfId="0" applyFont="1" applyFill="1" applyBorder="1" applyAlignment="1">
      <alignment wrapText="1"/>
    </xf>
    <xf numFmtId="0" fontId="24" fillId="15" borderId="5" xfId="0" applyFont="1" applyFill="1" applyBorder="1" applyAlignment="1">
      <alignment wrapText="1"/>
    </xf>
    <xf numFmtId="0" fontId="3" fillId="6" borderId="10" xfId="0" applyFont="1" applyFill="1" applyBorder="1"/>
    <xf numFmtId="0" fontId="0" fillId="0" borderId="56" xfId="0" applyBorder="1"/>
    <xf numFmtId="0" fontId="8" fillId="6" borderId="19" xfId="0" applyFont="1" applyFill="1" applyBorder="1"/>
    <xf numFmtId="0" fontId="0" fillId="0" borderId="20" xfId="0" applyBorder="1"/>
    <xf numFmtId="0" fontId="24" fillId="0" borderId="33" xfId="0" applyFont="1" applyBorder="1" applyAlignment="1">
      <alignment vertical="center" wrapText="1"/>
    </xf>
    <xf numFmtId="0" fontId="24" fillId="0" borderId="34" xfId="0" applyFont="1" applyBorder="1" applyAlignment="1">
      <alignment vertical="center" wrapText="1"/>
    </xf>
    <xf numFmtId="0" fontId="24" fillId="0" borderId="13" xfId="0" applyFont="1" applyBorder="1" applyAlignment="1">
      <alignment vertical="center" wrapText="1"/>
    </xf>
    <xf numFmtId="0" fontId="24" fillId="0" borderId="29" xfId="0" applyFont="1" applyBorder="1" applyAlignment="1">
      <alignment vertical="center" wrapText="1"/>
    </xf>
    <xf numFmtId="0" fontId="24" fillId="0" borderId="0" xfId="0" applyFont="1" applyAlignment="1">
      <alignment vertical="center" wrapText="1"/>
    </xf>
    <xf numFmtId="0" fontId="24" fillId="0" borderId="14" xfId="0" applyFont="1" applyBorder="1" applyAlignment="1">
      <alignment vertical="center" wrapText="1"/>
    </xf>
    <xf numFmtId="0" fontId="24" fillId="0" borderId="3" xfId="0" applyFont="1" applyBorder="1" applyAlignment="1">
      <alignment vertical="center" wrapText="1"/>
    </xf>
    <xf numFmtId="0" fontId="24" fillId="0" borderId="4" xfId="0" applyFont="1" applyBorder="1" applyAlignment="1">
      <alignment vertical="center" wrapText="1"/>
    </xf>
    <xf numFmtId="0" fontId="24" fillId="0" borderId="5" xfId="0" applyFont="1" applyBorder="1" applyAlignment="1">
      <alignment vertical="center" wrapText="1"/>
    </xf>
    <xf numFmtId="0" fontId="24" fillId="3" borderId="22" xfId="0" applyFont="1" applyFill="1" applyBorder="1" applyAlignment="1">
      <alignment vertical="center" wrapText="1"/>
    </xf>
    <xf numFmtId="0" fontId="0" fillId="0" borderId="32" xfId="0" applyBorder="1" applyAlignment="1">
      <alignment vertical="center" wrapText="1"/>
    </xf>
    <xf numFmtId="0" fontId="0" fillId="0" borderId="27" xfId="0" applyBorder="1" applyAlignment="1">
      <alignment vertical="center" wrapText="1"/>
    </xf>
    <xf numFmtId="0" fontId="31" fillId="13" borderId="32" xfId="0" applyFont="1" applyFill="1" applyBorder="1" applyAlignment="1">
      <alignment vertical="center" wrapText="1"/>
    </xf>
    <xf numFmtId="0" fontId="31" fillId="13" borderId="27" xfId="0" applyFont="1" applyFill="1" applyBorder="1" applyAlignment="1">
      <alignment vertical="center" wrapText="1"/>
    </xf>
    <xf numFmtId="0" fontId="24" fillId="4" borderId="29" xfId="0" applyFont="1" applyFill="1" applyBorder="1" applyAlignment="1">
      <alignment vertical="center"/>
    </xf>
    <xf numFmtId="0" fontId="24" fillId="4" borderId="0" xfId="0" applyFont="1" applyFill="1" applyAlignment="1">
      <alignment vertical="center"/>
    </xf>
    <xf numFmtId="0" fontId="24" fillId="4" borderId="14" xfId="0" applyFont="1" applyFill="1" applyBorder="1" applyAlignment="1">
      <alignment vertical="center"/>
    </xf>
    <xf numFmtId="0" fontId="24" fillId="4" borderId="3" xfId="0" applyFont="1" applyFill="1" applyBorder="1" applyAlignment="1">
      <alignment vertical="center"/>
    </xf>
    <xf numFmtId="0" fontId="24" fillId="4" borderId="4" xfId="0" applyFont="1" applyFill="1" applyBorder="1" applyAlignment="1">
      <alignment vertical="center"/>
    </xf>
    <xf numFmtId="0" fontId="24" fillId="4" borderId="5" xfId="0" applyFont="1" applyFill="1" applyBorder="1" applyAlignment="1">
      <alignment vertical="center"/>
    </xf>
    <xf numFmtId="0" fontId="16" fillId="7" borderId="22" xfId="0" applyFont="1" applyFill="1" applyBorder="1"/>
    <xf numFmtId="0" fontId="32" fillId="13" borderId="22" xfId="0" applyFont="1" applyFill="1" applyBorder="1" applyAlignment="1">
      <alignment vertical="center" wrapText="1"/>
    </xf>
    <xf numFmtId="0" fontId="6" fillId="5" borderId="34" xfId="0" applyFont="1" applyFill="1" applyBorder="1"/>
    <xf numFmtId="0" fontId="0" fillId="0" borderId="13" xfId="0" applyBorder="1"/>
    <xf numFmtId="0" fontId="0" fillId="0" borderId="4" xfId="0" applyBorder="1"/>
    <xf numFmtId="0" fontId="0" fillId="0" borderId="5" xfId="0" applyBorder="1"/>
    <xf numFmtId="0" fontId="16" fillId="5" borderId="33" xfId="0" applyFont="1" applyFill="1" applyBorder="1"/>
    <xf numFmtId="0" fontId="0" fillId="0" borderId="34" xfId="0" applyBorder="1"/>
    <xf numFmtId="0" fontId="16" fillId="5" borderId="29" xfId="0" applyFont="1" applyFill="1" applyBorder="1"/>
    <xf numFmtId="0" fontId="0" fillId="0" borderId="14" xfId="0" applyBorder="1"/>
    <xf numFmtId="0" fontId="7" fillId="5" borderId="33" xfId="0" applyFont="1" applyFill="1" applyBorder="1"/>
    <xf numFmtId="0" fontId="16" fillId="7" borderId="27" xfId="0" applyFont="1" applyFill="1" applyBorder="1"/>
    <xf numFmtId="0" fontId="0" fillId="0" borderId="32" xfId="0" applyBorder="1"/>
    <xf numFmtId="0" fontId="8" fillId="6" borderId="10" xfId="0" applyFont="1" applyFill="1" applyBorder="1"/>
    <xf numFmtId="0" fontId="8" fillId="4" borderId="29" xfId="1" applyFont="1" applyFill="1" applyBorder="1" applyAlignment="1" applyProtection="1">
      <alignment vertical="center" wrapText="1"/>
    </xf>
    <xf numFmtId="0" fontId="0" fillId="0" borderId="0" xfId="0" applyAlignment="1">
      <alignment wrapText="1"/>
    </xf>
    <xf numFmtId="0" fontId="0" fillId="0" borderId="3" xfId="0" applyBorder="1" applyAlignment="1">
      <alignment wrapText="1"/>
    </xf>
    <xf numFmtId="0" fontId="0" fillId="0" borderId="4" xfId="0" applyBorder="1" applyAlignment="1">
      <alignment wrapText="1"/>
    </xf>
    <xf numFmtId="0" fontId="24" fillId="4" borderId="0" xfId="0" applyFont="1" applyFill="1" applyAlignment="1">
      <alignment wrapText="1"/>
    </xf>
    <xf numFmtId="0" fontId="0" fillId="4" borderId="0" xfId="0" applyFill="1" applyAlignment="1">
      <alignment wrapText="1"/>
    </xf>
    <xf numFmtId="0" fontId="8" fillId="4" borderId="33" xfId="1" applyFont="1" applyFill="1" applyBorder="1" applyAlignment="1" applyProtection="1">
      <alignment wrapText="1"/>
    </xf>
    <xf numFmtId="0" fontId="8" fillId="4" borderId="34" xfId="1" applyFont="1" applyFill="1" applyBorder="1" applyAlignment="1" applyProtection="1">
      <alignment wrapText="1"/>
    </xf>
    <xf numFmtId="0" fontId="8" fillId="4" borderId="13" xfId="1" applyFont="1" applyFill="1" applyBorder="1" applyAlignment="1" applyProtection="1">
      <alignment wrapText="1"/>
    </xf>
    <xf numFmtId="165" fontId="8" fillId="16" borderId="22" xfId="0" applyNumberFormat="1" applyFont="1" applyFill="1" applyBorder="1" applyAlignment="1">
      <alignment wrapText="1"/>
    </xf>
    <xf numFmtId="0" fontId="8" fillId="16" borderId="32" xfId="0" applyFont="1" applyFill="1" applyBorder="1" applyAlignment="1">
      <alignment wrapText="1"/>
    </xf>
    <xf numFmtId="0" fontId="8" fillId="16" borderId="27" xfId="0" applyFont="1" applyFill="1" applyBorder="1" applyAlignment="1">
      <alignment wrapText="1"/>
    </xf>
    <xf numFmtId="0" fontId="8" fillId="4" borderId="0" xfId="0" applyFont="1" applyFill="1" applyAlignment="1">
      <alignment wrapText="1"/>
    </xf>
    <xf numFmtId="0" fontId="17" fillId="4" borderId="0" xfId="1" applyFill="1" applyBorder="1" applyAlignment="1" applyProtection="1">
      <alignment wrapText="1"/>
    </xf>
    <xf numFmtId="0" fontId="24" fillId="15" borderId="22" xfId="0" applyFont="1" applyFill="1" applyBorder="1" applyAlignment="1">
      <alignment wrapText="1"/>
    </xf>
    <xf numFmtId="0" fontId="24" fillId="15" borderId="32" xfId="0" applyFont="1" applyFill="1" applyBorder="1" applyAlignment="1">
      <alignment wrapText="1"/>
    </xf>
    <xf numFmtId="0" fontId="24" fillId="15" borderId="27" xfId="0" applyFont="1" applyFill="1" applyBorder="1" applyAlignment="1">
      <alignment wrapText="1"/>
    </xf>
    <xf numFmtId="0" fontId="36" fillId="6" borderId="33" xfId="0" applyFont="1" applyFill="1" applyBorder="1" applyAlignment="1">
      <alignment wrapText="1"/>
    </xf>
    <xf numFmtId="165" fontId="15" fillId="0" borderId="1" xfId="0" applyNumberFormat="1" applyFont="1" applyBorder="1" applyProtection="1"/>
    <xf numFmtId="165" fontId="13" fillId="0" borderId="1" xfId="0" applyNumberFormat="1" applyFont="1" applyBorder="1" applyProtection="1"/>
    <xf numFmtId="165" fontId="13" fillId="0" borderId="46" xfId="0" applyNumberFormat="1" applyFont="1" applyBorder="1" applyProtection="1"/>
    <xf numFmtId="165" fontId="15" fillId="0" borderId="27" xfId="0" applyNumberFormat="1" applyFont="1" applyBorder="1" applyProtection="1"/>
    <xf numFmtId="0" fontId="9" fillId="6" borderId="11" xfId="0" applyFont="1" applyFill="1" applyBorder="1"/>
    <xf numFmtId="0" fontId="9" fillId="6" borderId="10" xfId="0" applyFont="1" applyFill="1" applyBorder="1"/>
    <xf numFmtId="0" fontId="9" fillId="6" borderId="19" xfId="0" applyFont="1" applyFill="1" applyBorder="1"/>
    <xf numFmtId="165" fontId="13" fillId="0" borderId="28" xfId="0" applyNumberFormat="1" applyFont="1" applyBorder="1" applyProtection="1"/>
    <xf numFmtId="165" fontId="13" fillId="0" borderId="47" xfId="0" applyNumberFormat="1" applyFont="1" applyBorder="1" applyProtection="1"/>
    <xf numFmtId="165" fontId="13" fillId="0" borderId="2" xfId="0" applyNumberFormat="1" applyFont="1" applyBorder="1" applyProtection="1"/>
    <xf numFmtId="0" fontId="12" fillId="17" borderId="28" xfId="0" applyFont="1" applyFill="1" applyBorder="1" applyAlignment="1">
      <alignment horizontal="center" vertical="center" wrapText="1"/>
    </xf>
    <xf numFmtId="0" fontId="3" fillId="0" borderId="14" xfId="0" applyFont="1" applyBorder="1" applyAlignment="1">
      <alignment vertical="top" wrapText="1"/>
    </xf>
    <xf numFmtId="0" fontId="0" fillId="0" borderId="0" xfId="0" applyBorder="1" applyAlignment="1">
      <alignment vertical="top" wrapText="1"/>
    </xf>
    <xf numFmtId="0" fontId="12" fillId="18" borderId="28" xfId="0" applyFont="1" applyFill="1" applyBorder="1" applyAlignment="1">
      <alignment horizontal="center" vertical="center" wrapText="1"/>
    </xf>
    <xf numFmtId="0" fontId="0" fillId="18" borderId="2" xfId="0" applyFill="1" applyBorder="1" applyAlignment="1">
      <alignment horizontal="center" vertical="center" wrapText="1"/>
    </xf>
    <xf numFmtId="4" fontId="16" fillId="18" borderId="1" xfId="0" applyNumberFormat="1" applyFont="1" applyFill="1" applyBorder="1"/>
    <xf numFmtId="0" fontId="27" fillId="7" borderId="22" xfId="0" applyFont="1" applyFill="1" applyBorder="1" applyAlignment="1"/>
    <xf numFmtId="0" fontId="0" fillId="0" borderId="60" xfId="0" applyBorder="1" applyAlignment="1"/>
    <xf numFmtId="4" fontId="30" fillId="18" borderId="27" xfId="0" applyNumberFormat="1" applyFont="1" applyFill="1" applyBorder="1"/>
    <xf numFmtId="4" fontId="30" fillId="10" borderId="27" xfId="0" applyNumberFormat="1" applyFont="1" applyFill="1" applyBorder="1"/>
    <xf numFmtId="165" fontId="15" fillId="0" borderId="13" xfId="0" applyNumberFormat="1" applyFont="1" applyBorder="1" applyProtection="1">
      <protection locked="0"/>
    </xf>
    <xf numFmtId="165" fontId="13" fillId="0" borderId="5" xfId="0" applyNumberFormat="1" applyFont="1" applyBorder="1" applyProtection="1">
      <protection locked="0"/>
    </xf>
  </cellXfs>
  <cellStyles count="2">
    <cellStyle name="Link" xfId="1" builtinId="8"/>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D0FECE"/>
      <rgbColor rgb="00993366"/>
      <rgbColor rgb="00FFFFCC"/>
      <rgbColor rgb="00CCFFFF"/>
      <rgbColor rgb="009FFF9F"/>
      <rgbColor rgb="00FF8080"/>
      <rgbColor rgb="000066CC"/>
      <rgbColor rgb="00EFF2F5"/>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9E7A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1504950</xdr:colOff>
      <xdr:row>0</xdr:row>
      <xdr:rowOff>114300</xdr:rowOff>
    </xdr:from>
    <xdr:ext cx="9025541" cy="636811"/>
    <xdr:sp macro="" textlink="">
      <xdr:nvSpPr>
        <xdr:cNvPr id="3" name="Textfeld 2">
          <a:extLst>
            <a:ext uri="{FF2B5EF4-FFF2-40B4-BE49-F238E27FC236}">
              <a16:creationId xmlns:a16="http://schemas.microsoft.com/office/drawing/2014/main" id="{6247C940-BF52-4195-94D4-91914F18630A}"/>
            </a:ext>
          </a:extLst>
        </xdr:cNvPr>
        <xdr:cNvSpPr txBox="1"/>
      </xdr:nvSpPr>
      <xdr:spPr>
        <a:xfrm>
          <a:off x="8134350" y="114300"/>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6</xdr:col>
      <xdr:colOff>85725</xdr:colOff>
      <xdr:row>0</xdr:row>
      <xdr:rowOff>95250</xdr:rowOff>
    </xdr:from>
    <xdr:to>
      <xdr:col>6</xdr:col>
      <xdr:colOff>1152525</xdr:colOff>
      <xdr:row>0</xdr:row>
      <xdr:rowOff>619125</xdr:rowOff>
    </xdr:to>
    <xdr:pic>
      <xdr:nvPicPr>
        <xdr:cNvPr id="4" name="Grafik 3" descr="Sie sehen das Logo der IHK." title="IHK-Logo">
          <a:extLst>
            <a:ext uri="{FF2B5EF4-FFF2-40B4-BE49-F238E27FC236}">
              <a16:creationId xmlns:a16="http://schemas.microsoft.com/office/drawing/2014/main" id="{E5DCC33C-335D-410E-9EF2-0B181B4D42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9525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44FBD440-480F-4904-8444-6E0AA5727381}"/>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oneCellAnchor>
    <xdr:from>
      <xdr:col>1</xdr:col>
      <xdr:colOff>1400175</xdr:colOff>
      <xdr:row>0</xdr:row>
      <xdr:rowOff>104775</xdr:rowOff>
    </xdr:from>
    <xdr:ext cx="9025541" cy="636811"/>
    <xdr:sp macro="" textlink="">
      <xdr:nvSpPr>
        <xdr:cNvPr id="3" name="Textfeld 2">
          <a:extLst>
            <a:ext uri="{FF2B5EF4-FFF2-40B4-BE49-F238E27FC236}">
              <a16:creationId xmlns:a16="http://schemas.microsoft.com/office/drawing/2014/main" id="{F2FAF975-FF79-49CC-8928-874A7DFCC3EB}"/>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0</xdr:col>
      <xdr:colOff>123825</xdr:colOff>
      <xdr:row>0</xdr:row>
      <xdr:rowOff>85725</xdr:rowOff>
    </xdr:from>
    <xdr:to>
      <xdr:col>1</xdr:col>
      <xdr:colOff>1047750</xdr:colOff>
      <xdr:row>0</xdr:row>
      <xdr:rowOff>609600</xdr:rowOff>
    </xdr:to>
    <xdr:pic>
      <xdr:nvPicPr>
        <xdr:cNvPr id="4" name="Grafik 3" descr="Sie sehen das Logo der IHK." title="IHK-Logo">
          <a:extLst>
            <a:ext uri="{FF2B5EF4-FFF2-40B4-BE49-F238E27FC236}">
              <a16:creationId xmlns:a16="http://schemas.microsoft.com/office/drawing/2014/main" id="{4E5CF86D-65A3-440E-A29B-B0A0FFD095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85725"/>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CCC77948-50F2-4BE6-B3C6-A3F485EDA3DC}"/>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oneCellAnchor>
    <xdr:from>
      <xdr:col>1</xdr:col>
      <xdr:colOff>1400175</xdr:colOff>
      <xdr:row>0</xdr:row>
      <xdr:rowOff>104775</xdr:rowOff>
    </xdr:from>
    <xdr:ext cx="9025541" cy="636811"/>
    <xdr:sp macro="" textlink="">
      <xdr:nvSpPr>
        <xdr:cNvPr id="3" name="Textfeld 2">
          <a:extLst>
            <a:ext uri="{FF2B5EF4-FFF2-40B4-BE49-F238E27FC236}">
              <a16:creationId xmlns:a16="http://schemas.microsoft.com/office/drawing/2014/main" id="{0213A286-5894-4ABE-9D68-7F26619672C5}"/>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0</xdr:col>
      <xdr:colOff>123825</xdr:colOff>
      <xdr:row>0</xdr:row>
      <xdr:rowOff>85725</xdr:rowOff>
    </xdr:from>
    <xdr:to>
      <xdr:col>1</xdr:col>
      <xdr:colOff>1047750</xdr:colOff>
      <xdr:row>0</xdr:row>
      <xdr:rowOff>609600</xdr:rowOff>
    </xdr:to>
    <xdr:pic>
      <xdr:nvPicPr>
        <xdr:cNvPr id="4" name="Grafik 3" descr="Sie sehen das Logo der IHK." title="IHK-Logo">
          <a:extLst>
            <a:ext uri="{FF2B5EF4-FFF2-40B4-BE49-F238E27FC236}">
              <a16:creationId xmlns:a16="http://schemas.microsoft.com/office/drawing/2014/main" id="{A8E58343-174E-4D78-B279-0B31BACC1F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85725"/>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7CED6551-C43D-48B0-8C05-C58EE09A9561}"/>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oneCellAnchor>
    <xdr:from>
      <xdr:col>1</xdr:col>
      <xdr:colOff>1400175</xdr:colOff>
      <xdr:row>0</xdr:row>
      <xdr:rowOff>104775</xdr:rowOff>
    </xdr:from>
    <xdr:ext cx="9025541" cy="636811"/>
    <xdr:sp macro="" textlink="">
      <xdr:nvSpPr>
        <xdr:cNvPr id="3" name="Textfeld 2">
          <a:extLst>
            <a:ext uri="{FF2B5EF4-FFF2-40B4-BE49-F238E27FC236}">
              <a16:creationId xmlns:a16="http://schemas.microsoft.com/office/drawing/2014/main" id="{9644F8B2-53DA-45B5-AC39-BF001B8B038D}"/>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0</xdr:col>
      <xdr:colOff>123825</xdr:colOff>
      <xdr:row>0</xdr:row>
      <xdr:rowOff>85725</xdr:rowOff>
    </xdr:from>
    <xdr:to>
      <xdr:col>1</xdr:col>
      <xdr:colOff>1047750</xdr:colOff>
      <xdr:row>0</xdr:row>
      <xdr:rowOff>609600</xdr:rowOff>
    </xdr:to>
    <xdr:pic>
      <xdr:nvPicPr>
        <xdr:cNvPr id="4" name="Grafik 3" descr="Sie sehen das Logo der IHK." title="IHK-Logo">
          <a:extLst>
            <a:ext uri="{FF2B5EF4-FFF2-40B4-BE49-F238E27FC236}">
              <a16:creationId xmlns:a16="http://schemas.microsoft.com/office/drawing/2014/main" id="{B601A15B-D665-4611-8AEB-211DFA6598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85725"/>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74108D6F-6FA4-434F-9E98-01F05BB911C6}"/>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oneCellAnchor>
    <xdr:from>
      <xdr:col>1</xdr:col>
      <xdr:colOff>1400175</xdr:colOff>
      <xdr:row>0</xdr:row>
      <xdr:rowOff>104775</xdr:rowOff>
    </xdr:from>
    <xdr:ext cx="9025541" cy="636811"/>
    <xdr:sp macro="" textlink="">
      <xdr:nvSpPr>
        <xdr:cNvPr id="3" name="Textfeld 2">
          <a:extLst>
            <a:ext uri="{FF2B5EF4-FFF2-40B4-BE49-F238E27FC236}">
              <a16:creationId xmlns:a16="http://schemas.microsoft.com/office/drawing/2014/main" id="{9A68E969-563E-4BAC-97DB-9A7E2809BD8B}"/>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9525</xdr:colOff>
      <xdr:row>0</xdr:row>
      <xdr:rowOff>66675</xdr:rowOff>
    </xdr:from>
    <xdr:to>
      <xdr:col>1</xdr:col>
      <xdr:colOff>1076325</xdr:colOff>
      <xdr:row>0</xdr:row>
      <xdr:rowOff>590550</xdr:rowOff>
    </xdr:to>
    <xdr:pic>
      <xdr:nvPicPr>
        <xdr:cNvPr id="4" name="Grafik 3" descr="Sie sehen das Logo der IHK." title="IHK-Logo">
          <a:extLst>
            <a:ext uri="{FF2B5EF4-FFF2-40B4-BE49-F238E27FC236}">
              <a16:creationId xmlns:a16="http://schemas.microsoft.com/office/drawing/2014/main" id="{77EAF4F0-1DD6-4316-B0A6-4BF2BB0C4F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66675"/>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oneCellAnchor>
    <xdr:from>
      <xdr:col>1</xdr:col>
      <xdr:colOff>1400175</xdr:colOff>
      <xdr:row>0</xdr:row>
      <xdr:rowOff>104775</xdr:rowOff>
    </xdr:from>
    <xdr:ext cx="9025541" cy="636811"/>
    <xdr:sp macro="" textlink="">
      <xdr:nvSpPr>
        <xdr:cNvPr id="4" name="Textfeld 3">
          <a:extLst>
            <a:ext uri="{FF2B5EF4-FFF2-40B4-BE49-F238E27FC236}">
              <a16:creationId xmlns:a16="http://schemas.microsoft.com/office/drawing/2014/main" id="{00000000-0008-0000-0200-000004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0</xdr:col>
      <xdr:colOff>114300</xdr:colOff>
      <xdr:row>0</xdr:row>
      <xdr:rowOff>66675</xdr:rowOff>
    </xdr:from>
    <xdr:to>
      <xdr:col>1</xdr:col>
      <xdr:colOff>1038225</xdr:colOff>
      <xdr:row>0</xdr:row>
      <xdr:rowOff>590550</xdr:rowOff>
    </xdr:to>
    <xdr:pic>
      <xdr:nvPicPr>
        <xdr:cNvPr id="6" name="Grafik 5" descr="Sie sehen das Logo der IHK." title="IHK-Logo">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66675"/>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00000000-0008-0000-0300-000002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oneCellAnchor>
    <xdr:from>
      <xdr:col>1</xdr:col>
      <xdr:colOff>1400175</xdr:colOff>
      <xdr:row>0</xdr:row>
      <xdr:rowOff>104775</xdr:rowOff>
    </xdr:from>
    <xdr:ext cx="9025541" cy="636811"/>
    <xdr:sp macro="" textlink="">
      <xdr:nvSpPr>
        <xdr:cNvPr id="3" name="Textfeld 2">
          <a:extLst>
            <a:ext uri="{FF2B5EF4-FFF2-40B4-BE49-F238E27FC236}">
              <a16:creationId xmlns:a16="http://schemas.microsoft.com/office/drawing/2014/main" id="{00000000-0008-0000-0300-000003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4" name="Grafik 3" descr="Sie sehen das Logo der IHK." title="IHK-Logo">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00000000-0008-0000-0400-000002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47233" name="Grafik 4" descr="logo_ihk.gif">
          <a:extLst>
            <a:ext uri="{FF2B5EF4-FFF2-40B4-BE49-F238E27FC236}">
              <a16:creationId xmlns:a16="http://schemas.microsoft.com/office/drawing/2014/main" id="{00000000-0008-0000-0400-000081B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1400175</xdr:colOff>
      <xdr:row>0</xdr:row>
      <xdr:rowOff>104775</xdr:rowOff>
    </xdr:from>
    <xdr:ext cx="9025541" cy="636811"/>
    <xdr:sp macro="" textlink="">
      <xdr:nvSpPr>
        <xdr:cNvPr id="4" name="Textfeld 3">
          <a:extLst>
            <a:ext uri="{FF2B5EF4-FFF2-40B4-BE49-F238E27FC236}">
              <a16:creationId xmlns:a16="http://schemas.microsoft.com/office/drawing/2014/main" id="{00000000-0008-0000-0400-000004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47235" name="Grafik 4" descr="logo_ihk.gif">
          <a:extLst>
            <a:ext uri="{FF2B5EF4-FFF2-40B4-BE49-F238E27FC236}">
              <a16:creationId xmlns:a16="http://schemas.microsoft.com/office/drawing/2014/main" id="{00000000-0008-0000-0400-000083B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00000000-0008-0000-0500-000002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oneCellAnchor>
    <xdr:from>
      <xdr:col>1</xdr:col>
      <xdr:colOff>1400175</xdr:colOff>
      <xdr:row>0</xdr:row>
      <xdr:rowOff>104775</xdr:rowOff>
    </xdr:from>
    <xdr:ext cx="9025541" cy="636811"/>
    <xdr:sp macro="" textlink="">
      <xdr:nvSpPr>
        <xdr:cNvPr id="3" name="Textfeld 2">
          <a:extLst>
            <a:ext uri="{FF2B5EF4-FFF2-40B4-BE49-F238E27FC236}">
              <a16:creationId xmlns:a16="http://schemas.microsoft.com/office/drawing/2014/main" id="{00000000-0008-0000-0500-000003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00000000-0008-0000-0600-000002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49198" name="Grafik 4" descr="logo_ihk.gif">
          <a:extLst>
            <a:ext uri="{FF2B5EF4-FFF2-40B4-BE49-F238E27FC236}">
              <a16:creationId xmlns:a16="http://schemas.microsoft.com/office/drawing/2014/main" id="{00000000-0008-0000-0600-00002EC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1400175</xdr:colOff>
      <xdr:row>0</xdr:row>
      <xdr:rowOff>104775</xdr:rowOff>
    </xdr:from>
    <xdr:ext cx="9025541" cy="636811"/>
    <xdr:sp macro="" textlink="">
      <xdr:nvSpPr>
        <xdr:cNvPr id="4" name="Textfeld 3">
          <a:extLst>
            <a:ext uri="{FF2B5EF4-FFF2-40B4-BE49-F238E27FC236}">
              <a16:creationId xmlns:a16="http://schemas.microsoft.com/office/drawing/2014/main" id="{00000000-0008-0000-0600-000004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49200" name="Grafik 4" descr="logo_ihk.gif">
          <a:extLst>
            <a:ext uri="{FF2B5EF4-FFF2-40B4-BE49-F238E27FC236}">
              <a16:creationId xmlns:a16="http://schemas.microsoft.com/office/drawing/2014/main" id="{00000000-0008-0000-0600-000030C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00000000-0008-0000-0700-000002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3" name="Grafik 4" descr="logo_ihk.gif">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1400175</xdr:colOff>
      <xdr:row>0</xdr:row>
      <xdr:rowOff>104775</xdr:rowOff>
    </xdr:from>
    <xdr:ext cx="9025541" cy="636811"/>
    <xdr:sp macro="" textlink="">
      <xdr:nvSpPr>
        <xdr:cNvPr id="4" name="Textfeld 3">
          <a:extLst>
            <a:ext uri="{FF2B5EF4-FFF2-40B4-BE49-F238E27FC236}">
              <a16:creationId xmlns:a16="http://schemas.microsoft.com/office/drawing/2014/main" id="{00000000-0008-0000-0700-000004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5" name="Grafik 4" descr="logo_ihk.gif">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00000000-0008-0000-0800-000002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3" name="Grafik 4" descr="logo_ihk.gif">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1400175</xdr:colOff>
      <xdr:row>0</xdr:row>
      <xdr:rowOff>104775</xdr:rowOff>
    </xdr:from>
    <xdr:ext cx="9025541" cy="636811"/>
    <xdr:sp macro="" textlink="">
      <xdr:nvSpPr>
        <xdr:cNvPr id="4" name="Textfeld 3">
          <a:extLst>
            <a:ext uri="{FF2B5EF4-FFF2-40B4-BE49-F238E27FC236}">
              <a16:creationId xmlns:a16="http://schemas.microsoft.com/office/drawing/2014/main" id="{00000000-0008-0000-0800-000004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5" name="Grafik 4" descr="logo_ihk.gif">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00000000-0008-0000-0900-000002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38277" name="Grafik 4" descr="logo_ihk.gif">
          <a:extLst>
            <a:ext uri="{FF2B5EF4-FFF2-40B4-BE49-F238E27FC236}">
              <a16:creationId xmlns:a16="http://schemas.microsoft.com/office/drawing/2014/main" id="{00000000-0008-0000-0900-0000859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1400175</xdr:colOff>
      <xdr:row>0</xdr:row>
      <xdr:rowOff>104775</xdr:rowOff>
    </xdr:from>
    <xdr:ext cx="9025541" cy="636811"/>
    <xdr:sp macro="" textlink="">
      <xdr:nvSpPr>
        <xdr:cNvPr id="4" name="Textfeld 3">
          <a:extLst>
            <a:ext uri="{FF2B5EF4-FFF2-40B4-BE49-F238E27FC236}">
              <a16:creationId xmlns:a16="http://schemas.microsoft.com/office/drawing/2014/main" id="{00000000-0008-0000-0900-000004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38279" name="Grafik 4" descr="logo_ihk.gif">
          <a:extLst>
            <a:ext uri="{FF2B5EF4-FFF2-40B4-BE49-F238E27FC236}">
              <a16:creationId xmlns:a16="http://schemas.microsoft.com/office/drawing/2014/main" id="{00000000-0008-0000-0900-0000879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00000000-0008-0000-0A00-000002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oneCellAnchor>
    <xdr:from>
      <xdr:col>1</xdr:col>
      <xdr:colOff>1400175</xdr:colOff>
      <xdr:row>0</xdr:row>
      <xdr:rowOff>104775</xdr:rowOff>
    </xdr:from>
    <xdr:ext cx="9025541" cy="636811"/>
    <xdr:sp macro="" textlink="">
      <xdr:nvSpPr>
        <xdr:cNvPr id="4" name="Textfeld 3">
          <a:extLst>
            <a:ext uri="{FF2B5EF4-FFF2-40B4-BE49-F238E27FC236}">
              <a16:creationId xmlns:a16="http://schemas.microsoft.com/office/drawing/2014/main" id="{00000000-0008-0000-0A00-000004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00000000-0008-0000-0B00-000002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39319" name="Grafik 4" descr="logo_ihk.gif">
          <a:extLst>
            <a:ext uri="{FF2B5EF4-FFF2-40B4-BE49-F238E27FC236}">
              <a16:creationId xmlns:a16="http://schemas.microsoft.com/office/drawing/2014/main" id="{00000000-0008-0000-0B00-0000979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1400175</xdr:colOff>
      <xdr:row>0</xdr:row>
      <xdr:rowOff>104775</xdr:rowOff>
    </xdr:from>
    <xdr:ext cx="9025541" cy="636811"/>
    <xdr:sp macro="" textlink="">
      <xdr:nvSpPr>
        <xdr:cNvPr id="4" name="Textfeld 3">
          <a:extLst>
            <a:ext uri="{FF2B5EF4-FFF2-40B4-BE49-F238E27FC236}">
              <a16:creationId xmlns:a16="http://schemas.microsoft.com/office/drawing/2014/main" id="{00000000-0008-0000-0B00-000004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39321" name="Grafik 4" descr="logo_ihk.gif">
          <a:extLst>
            <a:ext uri="{FF2B5EF4-FFF2-40B4-BE49-F238E27FC236}">
              <a16:creationId xmlns:a16="http://schemas.microsoft.com/office/drawing/2014/main" id="{00000000-0008-0000-0B00-0000999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00000000-0008-0000-0C00-000002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35321" name="Grafik 4" descr="logo_ihk.gif">
          <a:extLst>
            <a:ext uri="{FF2B5EF4-FFF2-40B4-BE49-F238E27FC236}">
              <a16:creationId xmlns:a16="http://schemas.microsoft.com/office/drawing/2014/main" id="{00000000-0008-0000-0C00-0000F98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1400175</xdr:colOff>
      <xdr:row>0</xdr:row>
      <xdr:rowOff>104775</xdr:rowOff>
    </xdr:from>
    <xdr:ext cx="9025541" cy="636811"/>
    <xdr:sp macro="" textlink="">
      <xdr:nvSpPr>
        <xdr:cNvPr id="4" name="Textfeld 3">
          <a:extLst>
            <a:ext uri="{FF2B5EF4-FFF2-40B4-BE49-F238E27FC236}">
              <a16:creationId xmlns:a16="http://schemas.microsoft.com/office/drawing/2014/main" id="{00000000-0008-0000-0C00-000004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35323" name="Grafik 4" descr="logo_ihk.gif">
          <a:extLst>
            <a:ext uri="{FF2B5EF4-FFF2-40B4-BE49-F238E27FC236}">
              <a16:creationId xmlns:a16="http://schemas.microsoft.com/office/drawing/2014/main" id="{00000000-0008-0000-0C00-0000FB8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42789" cy="636811"/>
    <xdr:sp macro="" textlink="">
      <xdr:nvSpPr>
        <xdr:cNvPr id="2" name="Textfeld 1">
          <a:extLst>
            <a:ext uri="{FF2B5EF4-FFF2-40B4-BE49-F238E27FC236}">
              <a16:creationId xmlns:a16="http://schemas.microsoft.com/office/drawing/2014/main" id="{00000000-0008-0000-0D00-000002000000}"/>
            </a:ext>
          </a:extLst>
        </xdr:cNvPr>
        <xdr:cNvSpPr txBox="1"/>
      </xdr:nvSpPr>
      <xdr:spPr>
        <a:xfrm>
          <a:off x="1543050" y="104775"/>
          <a:ext cx="9042789"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37266" name="Grafik 4" descr="logo_ihk.gif">
          <a:extLst>
            <a:ext uri="{FF2B5EF4-FFF2-40B4-BE49-F238E27FC236}">
              <a16:creationId xmlns:a16="http://schemas.microsoft.com/office/drawing/2014/main" id="{00000000-0008-0000-0D00-0000929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1400175</xdr:colOff>
      <xdr:row>0</xdr:row>
      <xdr:rowOff>104775</xdr:rowOff>
    </xdr:from>
    <xdr:ext cx="9042789" cy="636811"/>
    <xdr:sp macro="" textlink="">
      <xdr:nvSpPr>
        <xdr:cNvPr id="4" name="Textfeld 3">
          <a:extLst>
            <a:ext uri="{FF2B5EF4-FFF2-40B4-BE49-F238E27FC236}">
              <a16:creationId xmlns:a16="http://schemas.microsoft.com/office/drawing/2014/main" id="{00000000-0008-0000-0D00-000004000000}"/>
            </a:ext>
          </a:extLst>
        </xdr:cNvPr>
        <xdr:cNvSpPr txBox="1"/>
      </xdr:nvSpPr>
      <xdr:spPr>
        <a:xfrm>
          <a:off x="1543050" y="104775"/>
          <a:ext cx="9042789"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37268" name="Grafik 4" descr="logo_ihk.gif">
          <a:extLst>
            <a:ext uri="{FF2B5EF4-FFF2-40B4-BE49-F238E27FC236}">
              <a16:creationId xmlns:a16="http://schemas.microsoft.com/office/drawing/2014/main" id="{00000000-0008-0000-0D00-0000949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42789" cy="636811"/>
    <xdr:sp macro="" textlink="">
      <xdr:nvSpPr>
        <xdr:cNvPr id="2" name="Textfeld 1">
          <a:extLst>
            <a:ext uri="{FF2B5EF4-FFF2-40B4-BE49-F238E27FC236}">
              <a16:creationId xmlns:a16="http://schemas.microsoft.com/office/drawing/2014/main" id="{00000000-0008-0000-0E00-000002000000}"/>
            </a:ext>
          </a:extLst>
        </xdr:cNvPr>
        <xdr:cNvSpPr txBox="1"/>
      </xdr:nvSpPr>
      <xdr:spPr>
        <a:xfrm>
          <a:off x="1543050" y="104775"/>
          <a:ext cx="9029700"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34399" name="Grafik 4" descr="logo_ihk.gif">
          <a:extLst>
            <a:ext uri="{FF2B5EF4-FFF2-40B4-BE49-F238E27FC236}">
              <a16:creationId xmlns:a16="http://schemas.microsoft.com/office/drawing/2014/main" id="{00000000-0008-0000-0E00-00005F86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1400175</xdr:colOff>
      <xdr:row>0</xdr:row>
      <xdr:rowOff>104775</xdr:rowOff>
    </xdr:from>
    <xdr:ext cx="9042789" cy="636811"/>
    <xdr:sp macro="" textlink="">
      <xdr:nvSpPr>
        <xdr:cNvPr id="4" name="Textfeld 3">
          <a:extLst>
            <a:ext uri="{FF2B5EF4-FFF2-40B4-BE49-F238E27FC236}">
              <a16:creationId xmlns:a16="http://schemas.microsoft.com/office/drawing/2014/main" id="{00000000-0008-0000-0E00-000004000000}"/>
            </a:ext>
          </a:extLst>
        </xdr:cNvPr>
        <xdr:cNvSpPr txBox="1"/>
      </xdr:nvSpPr>
      <xdr:spPr>
        <a:xfrm>
          <a:off x="1543050" y="104775"/>
          <a:ext cx="9029700"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34401" name="Grafik 4" descr="logo_ihk.gif">
          <a:extLst>
            <a:ext uri="{FF2B5EF4-FFF2-40B4-BE49-F238E27FC236}">
              <a16:creationId xmlns:a16="http://schemas.microsoft.com/office/drawing/2014/main" id="{00000000-0008-0000-0E00-00006186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00000000-0008-0000-0F00-000002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44376" name="Grafik 4" descr="logo_ihk.gif">
          <a:extLst>
            <a:ext uri="{FF2B5EF4-FFF2-40B4-BE49-F238E27FC236}">
              <a16:creationId xmlns:a16="http://schemas.microsoft.com/office/drawing/2014/main" id="{00000000-0008-0000-0F00-000058AD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1400175</xdr:colOff>
      <xdr:row>0</xdr:row>
      <xdr:rowOff>104775</xdr:rowOff>
    </xdr:from>
    <xdr:ext cx="9025541" cy="636811"/>
    <xdr:sp macro="" textlink="">
      <xdr:nvSpPr>
        <xdr:cNvPr id="4" name="Textfeld 3">
          <a:extLst>
            <a:ext uri="{FF2B5EF4-FFF2-40B4-BE49-F238E27FC236}">
              <a16:creationId xmlns:a16="http://schemas.microsoft.com/office/drawing/2014/main" id="{00000000-0008-0000-0F00-000004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44378" name="Grafik 4" descr="logo_ihk.gif">
          <a:extLst>
            <a:ext uri="{FF2B5EF4-FFF2-40B4-BE49-F238E27FC236}">
              <a16:creationId xmlns:a16="http://schemas.microsoft.com/office/drawing/2014/main" id="{00000000-0008-0000-0F00-00005AAD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zoll.de/SiteGlobals/Forms/Suche/FormulareMerkblaetter_Formular.html?nn=282734&amp;cl2Taxonomies_Themen_3=verbrauchsteuer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zoll.de/SiteGlobals/Forms/Suche/FormulareMerkblaetter_Formular.html?nn=282734&amp;cl2Taxonomies_Themen_3=verbrauchsteuern"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zoll.de/SiteGlobals/Forms/Suche/FormulareMerkblaetter_Formular.html?nn=282734&amp;cl2Taxonomies_Themen_3=verbrauchsteuern"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zoll.de/"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EFF6C-2665-4335-880B-88B621308E1E}">
  <sheetPr>
    <tabColor rgb="FFFFC000"/>
  </sheetPr>
  <dimension ref="A1:BG252"/>
  <sheetViews>
    <sheetView zoomScaleNormal="100" workbookViewId="0">
      <selection activeCell="I9" sqref="I9"/>
    </sheetView>
  </sheetViews>
  <sheetFormatPr baseColWidth="10" defaultRowHeight="12.75" x14ac:dyDescent="0.2"/>
  <cols>
    <col min="1" max="1" width="2.140625" style="8" customWidth="1"/>
    <col min="2" max="2" width="76" hidden="1" customWidth="1"/>
    <col min="3" max="3" width="18.140625" hidden="1" customWidth="1"/>
    <col min="4" max="4" width="2.85546875" style="8" hidden="1" customWidth="1"/>
    <col min="5" max="5" width="11.42578125" hidden="1" customWidth="1"/>
    <col min="6" max="6" width="0.28515625" customWidth="1"/>
    <col min="7" max="7" width="87.28515625" customWidth="1"/>
    <col min="8" max="8" width="30.42578125" customWidth="1"/>
    <col min="9" max="10" width="19.7109375" customWidth="1"/>
    <col min="11" max="11" width="3.140625" style="8" customWidth="1"/>
    <col min="12" max="15" width="11.42578125" style="275"/>
  </cols>
  <sheetData>
    <row r="1" spans="1:59" ht="58.5" customHeight="1" thickBot="1" x14ac:dyDescent="0.35">
      <c r="A1" s="117"/>
      <c r="B1" s="118"/>
      <c r="C1" s="119"/>
      <c r="D1" s="119"/>
      <c r="E1" s="119"/>
      <c r="F1" s="119"/>
      <c r="G1" s="119"/>
      <c r="H1" s="127"/>
      <c r="I1" s="127"/>
      <c r="J1" s="127"/>
      <c r="K1" s="128"/>
      <c r="L1" s="273"/>
      <c r="M1" s="274"/>
      <c r="N1" s="274"/>
      <c r="O1" s="274"/>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45" customHeight="1" thickBot="1" x14ac:dyDescent="0.25">
      <c r="A2" s="104"/>
      <c r="B2" s="268" t="s">
        <v>228</v>
      </c>
      <c r="C2" s="267"/>
      <c r="D2" s="267"/>
      <c r="E2" s="267"/>
      <c r="F2" s="267"/>
      <c r="G2" s="366" t="s">
        <v>228</v>
      </c>
      <c r="H2" s="364"/>
      <c r="I2" s="364"/>
      <c r="J2" s="365"/>
      <c r="K2" s="105"/>
      <c r="L2" s="273"/>
      <c r="M2" s="274"/>
      <c r="N2" s="274"/>
      <c r="O2" s="274"/>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100"/>
      <c r="E3" s="41"/>
      <c r="F3" s="107"/>
      <c r="G3" s="94" t="s">
        <v>32</v>
      </c>
      <c r="H3" s="95"/>
      <c r="I3" s="419">
        <v>2024</v>
      </c>
      <c r="J3" s="416">
        <v>2023</v>
      </c>
      <c r="K3" s="108"/>
      <c r="L3" s="273"/>
      <c r="M3" s="274"/>
      <c r="N3" s="274"/>
      <c r="O3" s="274"/>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00"/>
      <c r="E4" s="41"/>
      <c r="F4" s="107"/>
      <c r="G4" s="46"/>
      <c r="H4" s="47"/>
      <c r="I4" s="420"/>
      <c r="J4" s="335"/>
      <c r="K4" s="108"/>
      <c r="L4" s="273"/>
      <c r="M4" s="274"/>
      <c r="N4" s="274"/>
      <c r="O4" s="274"/>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327" t="s">
        <v>3</v>
      </c>
      <c r="C5" s="329" t="s">
        <v>4</v>
      </c>
      <c r="D5" s="100"/>
      <c r="E5" s="41"/>
      <c r="G5" s="40" t="s">
        <v>17</v>
      </c>
      <c r="H5" s="41"/>
      <c r="I5" s="42"/>
      <c r="J5" s="42"/>
      <c r="K5" s="108"/>
      <c r="L5" s="273"/>
      <c r="M5" s="274"/>
      <c r="N5" s="274"/>
      <c r="O5" s="274"/>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328"/>
      <c r="C6" s="330"/>
      <c r="D6" s="100"/>
      <c r="E6" s="41"/>
      <c r="F6" s="109"/>
      <c r="G6" s="43" t="s">
        <v>3</v>
      </c>
      <c r="H6" s="44" t="s">
        <v>7</v>
      </c>
      <c r="I6" s="45" t="s">
        <v>6</v>
      </c>
      <c r="J6" s="45" t="s">
        <v>6</v>
      </c>
      <c r="K6" s="108"/>
      <c r="L6" s="273"/>
      <c r="M6" s="274"/>
      <c r="N6" s="274"/>
      <c r="O6" s="274"/>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hidden="1" customHeight="1" thickBot="1" x14ac:dyDescent="0.25">
      <c r="A7" s="106"/>
      <c r="B7" s="17" t="s">
        <v>10</v>
      </c>
      <c r="C7" s="407">
        <f>'Ökosteuer 2023'!C7</f>
        <v>0</v>
      </c>
      <c r="D7" s="100"/>
      <c r="E7" s="41"/>
      <c r="G7" s="78" t="s">
        <v>43</v>
      </c>
      <c r="H7" s="270" t="s">
        <v>220</v>
      </c>
      <c r="I7" s="24">
        <f>PRODUCT($C$10,20)</f>
        <v>0</v>
      </c>
      <c r="J7" s="24">
        <f>PRODUCT($C$10,20)</f>
        <v>0</v>
      </c>
      <c r="K7" s="108"/>
      <c r="L7" s="273"/>
      <c r="M7" s="274"/>
      <c r="N7" s="274"/>
      <c r="O7" s="274"/>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hidden="1" customHeight="1" thickBot="1" x14ac:dyDescent="0.25">
      <c r="A8" s="106"/>
      <c r="B8" s="18" t="s">
        <v>29</v>
      </c>
      <c r="C8" s="407">
        <f>'Ökosteuer 2023'!C8</f>
        <v>0</v>
      </c>
      <c r="D8" s="100"/>
      <c r="E8" s="41"/>
      <c r="G8" s="80" t="s">
        <v>44</v>
      </c>
      <c r="H8" s="271" t="s">
        <v>221</v>
      </c>
      <c r="I8" s="25">
        <f>12.5*20</f>
        <v>250</v>
      </c>
      <c r="J8" s="25">
        <f>12.5*20</f>
        <v>250</v>
      </c>
      <c r="K8" s="108"/>
      <c r="L8" s="273"/>
      <c r="M8" s="274"/>
      <c r="N8" s="274"/>
      <c r="O8" s="274"/>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18" t="s">
        <v>87</v>
      </c>
      <c r="C9" s="407">
        <f>'Ökosteuer 2023'!C9</f>
        <v>0</v>
      </c>
      <c r="D9" s="100"/>
      <c r="E9" s="41"/>
      <c r="G9" s="81" t="s">
        <v>45</v>
      </c>
      <c r="H9" s="50"/>
      <c r="I9" s="421">
        <f>IF(I7&lt;250.01,0,SUM(I7,-I8))</f>
        <v>0</v>
      </c>
      <c r="J9" s="71">
        <f>'Ökosteuer 2023'!J9</f>
        <v>0</v>
      </c>
      <c r="K9" s="110"/>
      <c r="L9" s="273"/>
      <c r="M9" s="274"/>
      <c r="N9" s="274"/>
      <c r="O9" s="274"/>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3">
      <c r="A10" s="106"/>
      <c r="B10" s="79" t="s">
        <v>50</v>
      </c>
      <c r="C10" s="19">
        <f>C7-C8-C9</f>
        <v>0</v>
      </c>
      <c r="D10" s="100"/>
      <c r="E10" s="41"/>
      <c r="G10" s="422" t="s">
        <v>122</v>
      </c>
      <c r="H10" s="423"/>
      <c r="I10" s="155"/>
      <c r="J10" s="71">
        <f>'Ökosteuer 2023'!J14</f>
        <v>0</v>
      </c>
      <c r="K10" s="110"/>
      <c r="L10" s="273"/>
      <c r="M10" s="274"/>
      <c r="N10" s="274"/>
      <c r="O10" s="274"/>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3">
      <c r="A11" s="106"/>
      <c r="B11" s="100"/>
      <c r="C11" s="100"/>
      <c r="D11" s="100"/>
      <c r="E11" s="41"/>
      <c r="F11" s="41"/>
      <c r="G11" s="49" t="s">
        <v>30</v>
      </c>
      <c r="H11" s="51"/>
      <c r="I11" s="421">
        <f>C8*20.5</f>
        <v>0</v>
      </c>
      <c r="J11" s="71">
        <f>'Ökosteuer 2023'!J17</f>
        <v>0</v>
      </c>
      <c r="K11" s="110"/>
      <c r="L11" s="273"/>
      <c r="M11" s="274"/>
      <c r="N11" s="274"/>
      <c r="O11" s="274"/>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3">
      <c r="A12" s="106"/>
      <c r="B12" s="100"/>
      <c r="C12" s="100"/>
      <c r="D12" s="100"/>
      <c r="E12" s="41"/>
      <c r="G12" s="81" t="s">
        <v>88</v>
      </c>
      <c r="H12" s="51"/>
      <c r="I12" s="421">
        <f>C9*20.5</f>
        <v>0</v>
      </c>
      <c r="J12" s="71">
        <f>'Ökosteuer 2023'!J18</f>
        <v>0</v>
      </c>
      <c r="K12" s="110"/>
      <c r="L12" s="273"/>
      <c r="M12" s="274"/>
      <c r="N12" s="274"/>
      <c r="O12" s="274"/>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100"/>
      <c r="C13" s="100"/>
      <c r="D13" s="100"/>
      <c r="E13" s="41"/>
      <c r="G13" s="281"/>
      <c r="H13" s="100"/>
      <c r="I13" s="100"/>
      <c r="J13" s="100"/>
      <c r="K13" s="110"/>
      <c r="L13" s="273"/>
      <c r="M13" s="274"/>
      <c r="N13" s="274"/>
      <c r="O13" s="274"/>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hidden="1" customHeight="1" thickBot="1" x14ac:dyDescent="0.3">
      <c r="A14" s="106"/>
      <c r="B14" s="132" t="s">
        <v>36</v>
      </c>
      <c r="C14" s="406">
        <f>'Ökosteuer 2023'!C19</f>
        <v>0</v>
      </c>
      <c r="D14" s="100"/>
      <c r="E14" s="41"/>
      <c r="F14" s="41"/>
      <c r="G14" s="52" t="s">
        <v>84</v>
      </c>
      <c r="H14" s="53"/>
      <c r="I14" s="54"/>
      <c r="J14" s="54"/>
      <c r="K14" s="108"/>
      <c r="L14" s="273"/>
      <c r="M14" s="274"/>
      <c r="N14" s="274"/>
      <c r="O14" s="274"/>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hidden="1" customHeight="1" thickBot="1" x14ac:dyDescent="0.3">
      <c r="A15" s="106"/>
      <c r="B15" s="133" t="s">
        <v>18</v>
      </c>
      <c r="C15" s="408">
        <f>'Ökosteuer 2023'!C20</f>
        <v>0</v>
      </c>
      <c r="D15" s="100"/>
      <c r="E15" s="41"/>
      <c r="F15" s="107"/>
      <c r="G15" s="153"/>
      <c r="H15" s="154"/>
      <c r="I15" s="155"/>
      <c r="J15" s="155"/>
      <c r="K15" s="108"/>
      <c r="L15" s="273"/>
      <c r="M15" s="274"/>
      <c r="N15" s="274"/>
      <c r="O15" s="274"/>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hidden="1" customHeight="1" x14ac:dyDescent="0.2">
      <c r="A16" s="106"/>
      <c r="B16" s="134" t="s">
        <v>19</v>
      </c>
      <c r="C16" s="408">
        <f>'Ökosteuer 2023'!C21</f>
        <v>0</v>
      </c>
      <c r="D16" s="100"/>
      <c r="E16" s="41"/>
      <c r="G16" s="158" t="s">
        <v>24</v>
      </c>
      <c r="H16" s="166" t="s">
        <v>55</v>
      </c>
      <c r="I16" s="23">
        <f>PRODUCT(SUM(C14,-C15,-C16,-C17),15.34)</f>
        <v>0</v>
      </c>
      <c r="J16" s="23">
        <f>PRODUCT(SUM(D14,-D15,-D16,-D17),15.34)</f>
        <v>0</v>
      </c>
      <c r="K16" s="108"/>
      <c r="L16" s="273"/>
      <c r="M16" s="274"/>
      <c r="N16" s="274"/>
      <c r="O16" s="274"/>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hidden="1" customHeight="1" thickBot="1" x14ac:dyDescent="0.25">
      <c r="A17" s="106"/>
      <c r="B17" s="134" t="s">
        <v>187</v>
      </c>
      <c r="C17" s="408">
        <f>'Ökosteuer 2023'!C23</f>
        <v>0</v>
      </c>
      <c r="D17" s="100"/>
      <c r="E17" s="41"/>
      <c r="G17" s="80" t="s">
        <v>20</v>
      </c>
      <c r="H17" s="164" t="s">
        <v>33</v>
      </c>
      <c r="I17" s="161">
        <f>PRODUCT(C15,61.35)</f>
        <v>0</v>
      </c>
      <c r="J17" s="161">
        <f>PRODUCT(D15,61.35)</f>
        <v>61.35</v>
      </c>
      <c r="K17" s="108"/>
      <c r="L17" s="273"/>
      <c r="M17" s="274"/>
      <c r="N17" s="274"/>
      <c r="O17" s="274"/>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hidden="1" customHeight="1" thickBot="1" x14ac:dyDescent="0.25">
      <c r="A18" s="106"/>
      <c r="B18" s="260" t="s">
        <v>138</v>
      </c>
      <c r="C18" s="406">
        <f>'Ökosteuer 2023'!C24</f>
        <v>0</v>
      </c>
      <c r="D18" s="100"/>
      <c r="E18" s="41"/>
      <c r="G18" s="80" t="s">
        <v>21</v>
      </c>
      <c r="H18" s="164" t="s">
        <v>33</v>
      </c>
      <c r="I18" s="161">
        <f>PRODUCT(C15,61.35)</f>
        <v>0</v>
      </c>
      <c r="J18" s="161">
        <f>PRODUCT(D15,61.35)</f>
        <v>61.35</v>
      </c>
      <c r="K18" s="108"/>
      <c r="L18" s="273"/>
      <c r="M18" s="274"/>
      <c r="N18" s="274"/>
      <c r="O18" s="274"/>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hidden="1" customHeight="1" thickBot="1" x14ac:dyDescent="0.25">
      <c r="A19" s="106"/>
      <c r="B19" s="134" t="s">
        <v>185</v>
      </c>
      <c r="C19" s="407">
        <f>'Ökosteuer 2023'!C25</f>
        <v>0</v>
      </c>
      <c r="D19" s="100"/>
      <c r="E19" s="41"/>
      <c r="G19" s="259" t="s">
        <v>189</v>
      </c>
      <c r="H19" s="164" t="s">
        <v>69</v>
      </c>
      <c r="I19" s="161">
        <f>PRODUCT(C17,40.35)</f>
        <v>0</v>
      </c>
      <c r="J19" s="161">
        <f>PRODUCT(D17,40.35)</f>
        <v>40.35</v>
      </c>
      <c r="K19" s="108"/>
      <c r="L19" s="273"/>
      <c r="M19" s="274"/>
      <c r="N19" s="274"/>
      <c r="O19" s="274"/>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hidden="1" customHeight="1" thickBot="1" x14ac:dyDescent="0.25">
      <c r="A20" s="106"/>
      <c r="B20" s="134" t="s">
        <v>188</v>
      </c>
      <c r="C20" s="407">
        <f>'Ökosteuer 2023'!C26</f>
        <v>0</v>
      </c>
      <c r="D20" s="100"/>
      <c r="E20" s="41"/>
      <c r="G20" s="259" t="s">
        <v>108</v>
      </c>
      <c r="H20" s="35" t="s">
        <v>70</v>
      </c>
      <c r="I20" s="161">
        <f>PRODUCT(SUM(C18,-C19,-C20),25)</f>
        <v>0</v>
      </c>
      <c r="J20" s="161">
        <f>PRODUCT(SUM(D18,-D19,-D20),25)</f>
        <v>0</v>
      </c>
      <c r="K20" s="108"/>
      <c r="L20" s="273"/>
      <c r="M20" s="274"/>
      <c r="N20" s="274"/>
      <c r="O20" s="274"/>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hidden="1" customHeight="1" thickBot="1" x14ac:dyDescent="0.25">
      <c r="A21" s="106"/>
      <c r="B21" s="132" t="s">
        <v>8</v>
      </c>
      <c r="C21" s="406">
        <f>'Ökosteuer 2023'!C27</f>
        <v>0</v>
      </c>
      <c r="D21" s="100"/>
      <c r="E21" s="41"/>
      <c r="G21" s="259" t="s">
        <v>182</v>
      </c>
      <c r="H21" s="35" t="s">
        <v>123</v>
      </c>
      <c r="I21" s="161">
        <f>PRODUCT(C19,10)</f>
        <v>0</v>
      </c>
      <c r="J21" s="161">
        <f>PRODUCT(D19,10)</f>
        <v>10</v>
      </c>
      <c r="K21" s="108"/>
      <c r="L21" s="273"/>
      <c r="M21" s="274"/>
      <c r="N21" s="274"/>
      <c r="O21" s="274"/>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hidden="1" customHeight="1" thickBot="1" x14ac:dyDescent="0.25">
      <c r="A22" s="106"/>
      <c r="B22" s="133" t="s">
        <v>18</v>
      </c>
      <c r="C22" s="407">
        <f>'Ökosteuer 2023'!C28</f>
        <v>0</v>
      </c>
      <c r="D22" s="100"/>
      <c r="E22" s="41"/>
      <c r="G22" s="259" t="s">
        <v>191</v>
      </c>
      <c r="H22" s="35" t="s">
        <v>124</v>
      </c>
      <c r="I22" s="161">
        <f>PRODUCT(C20,4)</f>
        <v>0</v>
      </c>
      <c r="J22" s="161">
        <f>PRODUCT(D20,4)</f>
        <v>4</v>
      </c>
      <c r="K22" s="108"/>
      <c r="L22" s="273"/>
      <c r="M22" s="274"/>
      <c r="N22" s="274"/>
      <c r="O22" s="274"/>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hidden="1" customHeight="1" thickBot="1" x14ac:dyDescent="0.25">
      <c r="A23" s="106"/>
      <c r="B23" s="134" t="s">
        <v>19</v>
      </c>
      <c r="C23" s="407">
        <f>'Ökosteuer 2023'!C29</f>
        <v>0</v>
      </c>
      <c r="D23" s="100"/>
      <c r="E23" s="41"/>
      <c r="G23" s="159" t="s">
        <v>25</v>
      </c>
      <c r="H23" s="167" t="s">
        <v>56</v>
      </c>
      <c r="I23" s="162">
        <f>PRODUCT(SUM(C21,-C22,-C23,-C24,-C25),1.38)</f>
        <v>0</v>
      </c>
      <c r="J23" s="162">
        <f>PRODUCT(SUM(D21,-D22,-D23,-D24,-D25),1.38)</f>
        <v>0</v>
      </c>
      <c r="K23" s="108"/>
      <c r="L23" s="273"/>
      <c r="M23" s="274"/>
      <c r="N23" s="274"/>
      <c r="O23" s="274"/>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8" hidden="1" customHeight="1" thickBot="1" x14ac:dyDescent="0.25">
      <c r="A24" s="106"/>
      <c r="B24" s="134" t="s">
        <v>184</v>
      </c>
      <c r="C24" s="407">
        <f>'Ökosteuer 2023'!C31</f>
        <v>0</v>
      </c>
      <c r="D24" s="100"/>
      <c r="E24" s="41"/>
      <c r="G24" s="80" t="s">
        <v>22</v>
      </c>
      <c r="H24" s="164" t="s">
        <v>34</v>
      </c>
      <c r="I24" s="161">
        <f>PRODUCT(C22,5.5)</f>
        <v>0</v>
      </c>
      <c r="J24" s="161">
        <f>PRODUCT(D22,5.5)</f>
        <v>5.5</v>
      </c>
      <c r="K24" s="108"/>
      <c r="L24" s="273"/>
      <c r="M24" s="274"/>
      <c r="N24" s="274"/>
      <c r="O24" s="274"/>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8" hidden="1" customHeight="1" thickBot="1" x14ac:dyDescent="0.25">
      <c r="A25" s="106"/>
      <c r="B25" s="134" t="s">
        <v>187</v>
      </c>
      <c r="C25" s="407">
        <f>'Ökosteuer 2023'!C32</f>
        <v>0</v>
      </c>
      <c r="D25" s="100"/>
      <c r="E25" s="41"/>
      <c r="G25" s="80" t="s">
        <v>23</v>
      </c>
      <c r="H25" s="164" t="s">
        <v>34</v>
      </c>
      <c r="I25" s="161">
        <f>PRODUCT(C23,5.5)</f>
        <v>0</v>
      </c>
      <c r="J25" s="161">
        <f>PRODUCT(D23,5.5)</f>
        <v>5.5</v>
      </c>
      <c r="K25" s="108"/>
      <c r="L25" s="273"/>
      <c r="M25" s="274"/>
      <c r="N25" s="274"/>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8" hidden="1" customHeight="1" thickBot="1" x14ac:dyDescent="0.25">
      <c r="A26" s="106"/>
      <c r="B26" s="132" t="s">
        <v>9</v>
      </c>
      <c r="C26" s="409">
        <f>'Ökosteuer 2023'!C33</f>
        <v>0</v>
      </c>
      <c r="D26" s="100"/>
      <c r="E26" s="41"/>
      <c r="G26" s="259" t="s">
        <v>193</v>
      </c>
      <c r="H26" s="164" t="s">
        <v>73</v>
      </c>
      <c r="I26" s="161">
        <f>PRODUCT(C24,4.96)</f>
        <v>0</v>
      </c>
      <c r="J26" s="161">
        <f>PRODUCT(D24,4.96)</f>
        <v>4.96</v>
      </c>
      <c r="K26" s="108"/>
      <c r="L26" s="273"/>
      <c r="M26" s="274"/>
      <c r="N26" s="274"/>
      <c r="O26" s="274"/>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8" hidden="1" customHeight="1" x14ac:dyDescent="0.2">
      <c r="A27" s="106"/>
      <c r="B27" s="133" t="s">
        <v>18</v>
      </c>
      <c r="C27" s="408">
        <f>'Ökosteuer 2023'!C34</f>
        <v>0</v>
      </c>
      <c r="D27" s="100"/>
      <c r="E27" s="41"/>
      <c r="G27" s="259" t="s">
        <v>194</v>
      </c>
      <c r="H27" s="164" t="s">
        <v>80</v>
      </c>
      <c r="I27" s="161">
        <f>PRODUCT(C25,4.42)</f>
        <v>0</v>
      </c>
      <c r="J27" s="161">
        <f>PRODUCT(D25,4.42)</f>
        <v>4.42</v>
      </c>
      <c r="K27" s="108"/>
      <c r="L27" s="273"/>
      <c r="M27" s="274"/>
      <c r="N27" s="274"/>
      <c r="O27" s="274"/>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8" hidden="1" customHeight="1" x14ac:dyDescent="0.2">
      <c r="A28" s="106"/>
      <c r="B28" s="134" t="s">
        <v>19</v>
      </c>
      <c r="C28" s="408">
        <f>'Ökosteuer 2023'!C35</f>
        <v>0</v>
      </c>
      <c r="D28" s="100"/>
      <c r="E28" s="41"/>
      <c r="G28" s="159" t="s">
        <v>26</v>
      </c>
      <c r="H28" s="167" t="s">
        <v>57</v>
      </c>
      <c r="I28" s="162">
        <f>PRODUCT(SUM(C26,-C27,-C28,-C29,-C30),15.15)</f>
        <v>0</v>
      </c>
      <c r="J28" s="162">
        <f>PRODUCT(SUM(D26,-D27,-D28,-D29,-D30),15.15)</f>
        <v>0</v>
      </c>
      <c r="K28" s="108"/>
      <c r="L28" s="273"/>
      <c r="M28" s="274"/>
      <c r="N28" s="274"/>
      <c r="O28" s="274"/>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8" hidden="1" customHeight="1" x14ac:dyDescent="0.2">
      <c r="A29" s="106"/>
      <c r="B29" s="134" t="s">
        <v>181</v>
      </c>
      <c r="C29" s="408">
        <f>'Ökosteuer 2023'!C37</f>
        <v>0</v>
      </c>
      <c r="D29" s="100"/>
      <c r="E29" s="41"/>
      <c r="G29" s="80" t="s">
        <v>27</v>
      </c>
      <c r="H29" s="164" t="s">
        <v>35</v>
      </c>
      <c r="I29" s="161">
        <f>PRODUCT(C27,60.6)</f>
        <v>0</v>
      </c>
      <c r="J29" s="161">
        <f>PRODUCT(D27,60.6)</f>
        <v>60.6</v>
      </c>
      <c r="K29" s="108"/>
      <c r="L29" s="273"/>
      <c r="M29" s="274"/>
      <c r="N29" s="274"/>
      <c r="O29" s="274"/>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hidden="1" customHeight="1" thickBot="1" x14ac:dyDescent="0.25">
      <c r="A30" s="106"/>
      <c r="B30" s="137" t="s">
        <v>188</v>
      </c>
      <c r="C30" s="408">
        <f>'Ökosteuer 2023'!C38</f>
        <v>0</v>
      </c>
      <c r="D30" s="100"/>
      <c r="E30" s="8"/>
      <c r="F30" s="8"/>
      <c r="G30" s="80" t="s">
        <v>28</v>
      </c>
      <c r="H30" s="164" t="s">
        <v>35</v>
      </c>
      <c r="I30" s="161">
        <f>PRODUCT(C28,60.6)</f>
        <v>0</v>
      </c>
      <c r="J30" s="161">
        <f>PRODUCT(D28,60.6)</f>
        <v>60.6</v>
      </c>
      <c r="K30" s="108"/>
      <c r="L30" s="273"/>
      <c r="M30" s="274"/>
      <c r="N30" s="274"/>
      <c r="O30" s="274"/>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hidden="1" customHeight="1" x14ac:dyDescent="0.2">
      <c r="A31" s="106"/>
      <c r="B31" s="100"/>
      <c r="C31" s="100"/>
      <c r="D31" s="100"/>
      <c r="E31" s="41"/>
      <c r="G31" s="259" t="s">
        <v>196</v>
      </c>
      <c r="H31" s="164" t="s">
        <v>35</v>
      </c>
      <c r="I31" s="161">
        <f>PRODUCT(C29,60.6)</f>
        <v>0</v>
      </c>
      <c r="J31" s="161">
        <f>PRODUCT(D29,60.6)</f>
        <v>60.6</v>
      </c>
      <c r="K31" s="108"/>
      <c r="L31" s="273"/>
      <c r="M31" s="274"/>
      <c r="N31" s="274"/>
      <c r="O31" s="274"/>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hidden="1" customHeight="1" x14ac:dyDescent="0.2">
      <c r="A32" s="106"/>
      <c r="B32" s="100"/>
      <c r="C32" s="100"/>
      <c r="D32" s="100"/>
      <c r="E32" s="41"/>
      <c r="G32" s="259" t="s">
        <v>197</v>
      </c>
      <c r="H32" s="164" t="s">
        <v>77</v>
      </c>
      <c r="I32" s="161">
        <f>PRODUCT(C30,19.6)</f>
        <v>0</v>
      </c>
      <c r="J32" s="161">
        <f>PRODUCT(D30,19.6)</f>
        <v>19.600000000000001</v>
      </c>
      <c r="K32" s="108"/>
      <c r="L32" s="273"/>
      <c r="M32" s="274"/>
      <c r="N32" s="274"/>
      <c r="O32" s="274"/>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hidden="1" customHeight="1" thickBot="1" x14ac:dyDescent="0.25">
      <c r="A33" s="106"/>
      <c r="B33" s="100"/>
      <c r="C33" s="100"/>
      <c r="D33" s="100"/>
      <c r="E33" s="41"/>
      <c r="G33" s="160" t="s">
        <v>5</v>
      </c>
      <c r="H33" s="165"/>
      <c r="I33" s="163">
        <v>-250</v>
      </c>
      <c r="J33" s="163">
        <v>-250</v>
      </c>
      <c r="K33" s="125"/>
      <c r="L33" s="273"/>
      <c r="M33" s="274"/>
      <c r="N33" s="274"/>
      <c r="O33" s="274"/>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21.75" customHeight="1" thickBot="1" x14ac:dyDescent="0.3">
      <c r="A34" s="106"/>
      <c r="B34" s="331" t="s">
        <v>119</v>
      </c>
      <c r="C34" s="332"/>
      <c r="D34" s="100"/>
      <c r="E34" s="41"/>
      <c r="G34" s="83" t="s">
        <v>86</v>
      </c>
      <c r="H34" s="236"/>
      <c r="I34" s="421">
        <f>IF(SUM(I16,I23,I28)&gt;250,SUM(I16:I33),SUM(I17:I22,I24:I27,I29:I32))</f>
        <v>0</v>
      </c>
      <c r="J34" s="71">
        <f>'Ökosteuer 2023'!J43</f>
        <v>0</v>
      </c>
      <c r="K34" s="125"/>
      <c r="L34" s="273"/>
      <c r="M34" s="274"/>
      <c r="N34" s="274"/>
      <c r="O34" s="274"/>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20.25" customHeight="1" thickBot="1" x14ac:dyDescent="0.3">
      <c r="A35" s="106"/>
      <c r="B35" s="309" t="s">
        <v>211</v>
      </c>
      <c r="C35" s="283" t="s">
        <v>4</v>
      </c>
      <c r="D35" s="282"/>
      <c r="E35" s="8"/>
      <c r="F35" s="8"/>
      <c r="G35" s="83" t="s">
        <v>121</v>
      </c>
      <c r="H35" s="156"/>
      <c r="I35" s="155"/>
      <c r="J35" s="157">
        <f>'Ökosteuer 2023'!J48</f>
        <v>0</v>
      </c>
      <c r="K35" s="108"/>
      <c r="L35" s="273"/>
      <c r="M35" s="274"/>
      <c r="N35" s="274"/>
      <c r="O35" s="274"/>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75" customHeight="1" thickBot="1" x14ac:dyDescent="0.3">
      <c r="A36" s="106"/>
      <c r="B36" s="310"/>
      <c r="C36" s="232">
        <f>SUM(C38:C40)</f>
        <v>0</v>
      </c>
      <c r="D36" s="100"/>
      <c r="E36" s="41"/>
      <c r="F36" s="41"/>
      <c r="G36" s="83" t="s">
        <v>115</v>
      </c>
      <c r="H36" s="236"/>
      <c r="I36" s="421">
        <f>IF(SUM(C38*(669.8-61.35),C39*(654.5-61.35),C40*(721-61.35))&lt;50,0,SUM(C38*(669.8-61.35),C39*(654.5-61.35),C40*(721-61.35)))</f>
        <v>0</v>
      </c>
      <c r="J36" s="71">
        <f>'Ökosteuer 2023'!J50</f>
        <v>0</v>
      </c>
      <c r="K36" s="108"/>
      <c r="L36" s="276"/>
      <c r="M36" s="276"/>
      <c r="N36" s="276"/>
      <c r="O36" s="274"/>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27" customHeight="1" thickBot="1" x14ac:dyDescent="0.25">
      <c r="A37" s="106"/>
      <c r="B37" s="296" t="s">
        <v>218</v>
      </c>
      <c r="C37" s="297"/>
      <c r="D37" s="100"/>
      <c r="E37" s="41"/>
      <c r="G37" s="281"/>
      <c r="H37" s="100"/>
      <c r="I37" s="108"/>
      <c r="J37" s="108"/>
      <c r="K37" s="108"/>
      <c r="L37" s="278"/>
      <c r="M37" s="278"/>
      <c r="N37" s="278"/>
      <c r="O37" s="274"/>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25.5" customHeight="1" thickBot="1" x14ac:dyDescent="0.3">
      <c r="A38" s="106"/>
      <c r="B38" s="411" t="s">
        <v>110</v>
      </c>
      <c r="C38" s="413">
        <f>'Ökosteuer 2023'!C47</f>
        <v>0</v>
      </c>
      <c r="D38" s="100"/>
      <c r="E38" s="41"/>
      <c r="G38" s="83" t="s">
        <v>31</v>
      </c>
      <c r="H38" s="138"/>
      <c r="I38" s="424">
        <f>SUM(I9,I11,I12,I34,I36)</f>
        <v>0</v>
      </c>
      <c r="J38" s="425">
        <f>SUM(J9:J12,J34:J36)</f>
        <v>0</v>
      </c>
      <c r="K38" s="108"/>
      <c r="L38" s="278"/>
      <c r="M38" s="278"/>
      <c r="N38" s="278"/>
      <c r="O38" s="277"/>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184"/>
      <c r="AR38" s="184"/>
      <c r="AS38" s="184"/>
      <c r="AT38" s="184"/>
      <c r="AU38" s="184"/>
      <c r="AV38" s="184"/>
      <c r="AW38" s="184"/>
      <c r="AX38" s="184"/>
      <c r="AY38" s="184"/>
      <c r="AZ38" s="184"/>
      <c r="BA38" s="184"/>
      <c r="BB38" s="184"/>
      <c r="BC38" s="184"/>
      <c r="BD38" s="184"/>
      <c r="BE38" s="184"/>
      <c r="BF38" s="85"/>
      <c r="BG38" s="85"/>
    </row>
    <row r="39" spans="1:59" s="6" customFormat="1" ht="20.25" hidden="1" customHeight="1" x14ac:dyDescent="0.2">
      <c r="A39" s="111"/>
      <c r="B39" s="410" t="s">
        <v>111</v>
      </c>
      <c r="C39" s="414">
        <f>'Ökosteuer 2023'!C48</f>
        <v>0</v>
      </c>
      <c r="D39" s="101"/>
      <c r="E39" s="5"/>
      <c r="F39" s="5"/>
      <c r="G39" s="265" t="s">
        <v>224</v>
      </c>
      <c r="H39" s="280"/>
      <c r="I39" s="129">
        <f>SUM(C7*20.5,C14*61.35,C19*25,C22*5.5,C28*60.6)</f>
        <v>0</v>
      </c>
      <c r="J39" s="129">
        <f>SUM(D7*20.5,D14*61.35,D19*25,D22*5.5,D28*60.6)</f>
        <v>0</v>
      </c>
      <c r="K39" s="112"/>
      <c r="L39" s="278"/>
      <c r="M39" s="278"/>
      <c r="N39" s="278"/>
      <c r="O39" s="274"/>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85"/>
      <c r="BF39" s="102"/>
      <c r="BG39" s="85"/>
    </row>
    <row r="40" spans="1:59" s="6" customFormat="1" ht="21" hidden="1" customHeight="1" thickBot="1" x14ac:dyDescent="0.25">
      <c r="A40" s="111"/>
      <c r="B40" s="412" t="s">
        <v>112</v>
      </c>
      <c r="C40" s="415">
        <f>'Ökosteuer 2023'!C49</f>
        <v>0</v>
      </c>
      <c r="D40" s="100"/>
      <c r="E40" s="5"/>
      <c r="F40" s="5"/>
      <c r="G40" s="317" t="s">
        <v>225</v>
      </c>
      <c r="H40" s="318"/>
      <c r="I40" s="89">
        <f>I39-I38+I36</f>
        <v>0</v>
      </c>
      <c r="J40" s="89">
        <f>J39-J38+J36</f>
        <v>0</v>
      </c>
      <c r="K40" s="112"/>
      <c r="L40" s="278"/>
      <c r="M40" s="278"/>
      <c r="N40" s="278"/>
      <c r="O40" s="278"/>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185"/>
      <c r="BF40" s="87"/>
      <c r="BG40" s="87"/>
    </row>
    <row r="41" spans="1:59" s="6" customFormat="1" ht="20.25" hidden="1" customHeight="1" thickBot="1" x14ac:dyDescent="0.25">
      <c r="A41" s="111"/>
      <c r="B41" s="100"/>
      <c r="C41" s="100"/>
      <c r="D41" s="282"/>
      <c r="E41" s="282"/>
      <c r="F41" s="282"/>
      <c r="G41" s="282"/>
      <c r="H41" s="282"/>
      <c r="I41" s="282"/>
      <c r="J41" s="282"/>
      <c r="K41" s="112"/>
      <c r="L41" s="278"/>
      <c r="M41" s="278"/>
      <c r="N41" s="278"/>
      <c r="O41" s="278"/>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c r="BA41" s="185"/>
      <c r="BB41" s="185"/>
      <c r="BC41" s="185"/>
      <c r="BD41" s="185"/>
      <c r="BE41" s="185"/>
      <c r="BF41" s="87"/>
      <c r="BG41" s="87"/>
    </row>
    <row r="42" spans="1:59" s="6" customFormat="1" ht="24" hidden="1" customHeight="1" x14ac:dyDescent="0.2">
      <c r="A42" s="111"/>
      <c r="B42" s="311" t="s">
        <v>222</v>
      </c>
      <c r="C42" s="312"/>
      <c r="D42" s="282"/>
      <c r="E42" s="282"/>
      <c r="F42" s="100"/>
      <c r="G42" s="298" t="s">
        <v>83</v>
      </c>
      <c r="H42" s="299"/>
      <c r="I42" s="300"/>
      <c r="J42" s="266"/>
      <c r="K42" s="112"/>
      <c r="L42" s="279"/>
      <c r="M42" s="279"/>
      <c r="N42" s="279"/>
      <c r="O42" s="279"/>
    </row>
    <row r="43" spans="1:59" s="6" customFormat="1" ht="21" hidden="1" customHeight="1" x14ac:dyDescent="0.2">
      <c r="A43" s="111"/>
      <c r="B43" s="313"/>
      <c r="C43" s="314"/>
      <c r="D43" s="282"/>
      <c r="E43" s="282"/>
      <c r="F43" s="100"/>
      <c r="G43" s="301"/>
      <c r="H43" s="302"/>
      <c r="I43" s="303"/>
      <c r="J43" s="284"/>
      <c r="K43" s="112"/>
      <c r="L43" s="279"/>
      <c r="M43" s="279"/>
      <c r="N43" s="279"/>
      <c r="O43" s="279"/>
    </row>
    <row r="44" spans="1:59" s="6" customFormat="1" ht="24.75" hidden="1" customHeight="1" thickBot="1" x14ac:dyDescent="0.25">
      <c r="A44" s="111"/>
      <c r="B44" s="313"/>
      <c r="C44" s="314"/>
      <c r="D44" s="101"/>
      <c r="E44" s="101"/>
      <c r="F44" s="101"/>
      <c r="G44" s="304"/>
      <c r="H44" s="305"/>
      <c r="I44" s="306"/>
      <c r="J44" s="284"/>
      <c r="K44" s="112"/>
      <c r="L44" s="279"/>
      <c r="M44" s="279"/>
      <c r="N44" s="279"/>
      <c r="O44" s="279"/>
    </row>
    <row r="45" spans="1:59" s="6" customFormat="1" ht="24.75" hidden="1" customHeight="1" x14ac:dyDescent="0.2">
      <c r="A45" s="111"/>
      <c r="B45" s="313"/>
      <c r="C45" s="314"/>
      <c r="D45" s="101"/>
      <c r="E45" s="101"/>
      <c r="F45" s="101"/>
      <c r="G45" s="101"/>
      <c r="H45" s="282"/>
      <c r="I45" s="282"/>
      <c r="J45" s="282"/>
      <c r="K45" s="112"/>
      <c r="L45" s="279"/>
      <c r="M45" s="279"/>
      <c r="N45" s="279"/>
      <c r="O45" s="279"/>
    </row>
    <row r="46" spans="1:59" s="6" customFormat="1" ht="36" hidden="1" customHeight="1" thickBot="1" x14ac:dyDescent="0.3">
      <c r="A46" s="111"/>
      <c r="B46" s="315"/>
      <c r="C46" s="316"/>
      <c r="D46" s="101"/>
      <c r="E46" s="101"/>
      <c r="F46" s="101"/>
      <c r="G46" s="285" t="s">
        <v>223</v>
      </c>
      <c r="H46" s="307" t="s">
        <v>212</v>
      </c>
      <c r="I46" s="308"/>
      <c r="J46" s="286"/>
      <c r="K46" s="112"/>
      <c r="L46" s="279"/>
      <c r="M46" s="279"/>
      <c r="N46" s="279"/>
      <c r="O46" s="279"/>
    </row>
    <row r="47" spans="1:59" s="6" customFormat="1" ht="199.5" hidden="1" customHeight="1" thickBot="1" x14ac:dyDescent="0.25">
      <c r="A47" s="111"/>
      <c r="B47" s="319"/>
      <c r="C47" s="320"/>
      <c r="D47" s="101"/>
      <c r="G47" s="293" t="s">
        <v>226</v>
      </c>
      <c r="H47" s="321"/>
      <c r="I47" s="322"/>
      <c r="J47" s="417"/>
      <c r="K47" s="112"/>
      <c r="L47" s="279"/>
      <c r="M47" s="279"/>
      <c r="N47" s="279"/>
      <c r="O47" s="279"/>
    </row>
    <row r="48" spans="1:59" s="8" customFormat="1" ht="13.5" thickBot="1" x14ac:dyDescent="0.25">
      <c r="A48" s="113"/>
      <c r="B48" s="115"/>
      <c r="C48" s="115"/>
      <c r="D48" s="287"/>
      <c r="E48" s="126"/>
      <c r="F48" s="126"/>
      <c r="G48" s="281"/>
      <c r="H48" s="114"/>
      <c r="I48" s="114"/>
      <c r="J48" s="114"/>
      <c r="K48" s="116"/>
      <c r="L48" s="278"/>
      <c r="M48" s="278"/>
      <c r="N48" s="278"/>
      <c r="O48" s="278"/>
    </row>
    <row r="49" spans="1:15" s="6" customFormat="1" ht="6.75" customHeight="1" x14ac:dyDescent="0.2">
      <c r="A49" s="9"/>
      <c r="B49" s="151"/>
      <c r="C49" s="152"/>
      <c r="D49" s="9"/>
      <c r="E49" s="7"/>
      <c r="F49" s="7"/>
      <c r="G49" s="7"/>
      <c r="H49" s="7"/>
      <c r="I49" s="7"/>
      <c r="J49" s="7"/>
      <c r="K49" s="9"/>
      <c r="L49" s="279"/>
      <c r="M49" s="279"/>
      <c r="N49" s="279"/>
      <c r="O49" s="279"/>
    </row>
    <row r="50" spans="1:15" s="6" customFormat="1" x14ac:dyDescent="0.2">
      <c r="A50" s="9"/>
      <c r="B50" s="152"/>
      <c r="C50" s="152"/>
      <c r="D50" s="9"/>
      <c r="E50" s="7"/>
      <c r="F50" s="7"/>
      <c r="G50" s="291"/>
      <c r="H50" s="292"/>
      <c r="I50" s="292"/>
      <c r="J50" s="418"/>
      <c r="K50" s="9"/>
      <c r="L50" s="279"/>
      <c r="M50" s="279"/>
      <c r="N50" s="279"/>
      <c r="O50" s="279"/>
    </row>
    <row r="51" spans="1:15" s="6" customFormat="1" ht="17.25" customHeight="1" x14ac:dyDescent="0.2">
      <c r="A51" s="9"/>
      <c r="B51" s="264"/>
      <c r="C51" s="152"/>
      <c r="D51" s="9"/>
      <c r="E51" s="7"/>
      <c r="F51" s="7"/>
      <c r="G51" s="7"/>
      <c r="H51" s="7"/>
      <c r="I51" s="7"/>
      <c r="J51" s="7"/>
      <c r="K51" s="9"/>
      <c r="L51" s="279"/>
      <c r="M51" s="279"/>
      <c r="N51" s="279"/>
      <c r="O51" s="279"/>
    </row>
    <row r="52" spans="1:15" s="6" customFormat="1" x14ac:dyDescent="0.2">
      <c r="A52" s="9"/>
      <c r="B52" s="152"/>
      <c r="C52" s="152"/>
      <c r="D52" s="9"/>
      <c r="E52" s="7"/>
      <c r="F52" s="7"/>
      <c r="G52" s="7"/>
      <c r="H52" s="7"/>
      <c r="I52" s="7"/>
      <c r="J52" s="7"/>
      <c r="K52" s="9"/>
      <c r="L52" s="279"/>
      <c r="M52" s="279"/>
      <c r="N52" s="279"/>
      <c r="O52" s="279"/>
    </row>
    <row r="53" spans="1:15" s="6" customFormat="1" x14ac:dyDescent="0.2">
      <c r="A53" s="9"/>
      <c r="B53" s="152"/>
      <c r="C53" s="152"/>
      <c r="D53" s="9"/>
      <c r="E53" s="7"/>
      <c r="F53" s="7"/>
      <c r="G53" s="291"/>
      <c r="H53" s="292"/>
      <c r="I53" s="292"/>
      <c r="J53" s="291"/>
      <c r="K53" s="292"/>
      <c r="L53" s="292"/>
      <c r="M53" s="279"/>
      <c r="N53" s="279"/>
      <c r="O53" s="279"/>
    </row>
    <row r="54" spans="1:15" s="6" customFormat="1" x14ac:dyDescent="0.2">
      <c r="A54" s="9"/>
      <c r="B54" s="152"/>
      <c r="C54" s="152"/>
      <c r="D54" s="9"/>
      <c r="E54" s="7"/>
      <c r="F54" s="7"/>
      <c r="G54" s="292"/>
      <c r="H54" s="292"/>
      <c r="I54" s="292"/>
      <c r="J54" s="292"/>
      <c r="K54" s="292"/>
      <c r="L54" s="292"/>
      <c r="M54" s="279"/>
      <c r="N54" s="279"/>
      <c r="O54" s="279"/>
    </row>
    <row r="55" spans="1:15" s="6" customFormat="1" x14ac:dyDescent="0.2">
      <c r="A55" s="8"/>
      <c r="B55" s="152"/>
      <c r="C55" s="152"/>
      <c r="D55" s="8"/>
      <c r="G55" s="292"/>
      <c r="H55" s="292"/>
      <c r="I55" s="292"/>
      <c r="J55" s="292"/>
      <c r="K55" s="292"/>
      <c r="L55" s="292"/>
      <c r="M55" s="279"/>
      <c r="N55" s="279"/>
      <c r="O55" s="279"/>
    </row>
    <row r="56" spans="1:15" s="6" customFormat="1" x14ac:dyDescent="0.2">
      <c r="G56" s="292"/>
      <c r="H56" s="292"/>
      <c r="I56" s="292"/>
      <c r="J56" s="292"/>
      <c r="K56" s="292"/>
      <c r="L56" s="292"/>
      <c r="M56" s="279"/>
      <c r="N56" s="279"/>
      <c r="O56" s="279"/>
    </row>
    <row r="57" spans="1:15" s="6" customFormat="1" x14ac:dyDescent="0.2">
      <c r="G57" s="292"/>
      <c r="H57" s="292"/>
      <c r="I57" s="292"/>
      <c r="J57" s="292"/>
      <c r="K57" s="292"/>
      <c r="L57" s="292"/>
      <c r="M57" s="279"/>
      <c r="N57" s="279"/>
      <c r="O57" s="279"/>
    </row>
    <row r="58" spans="1:15" s="6" customFormat="1" x14ac:dyDescent="0.2">
      <c r="G58" s="292"/>
      <c r="H58" s="292"/>
      <c r="I58" s="292"/>
      <c r="J58" s="292"/>
      <c r="K58" s="292"/>
      <c r="L58" s="292"/>
      <c r="M58" s="279"/>
      <c r="N58" s="279"/>
      <c r="O58" s="279"/>
    </row>
    <row r="59" spans="1:15" s="6" customFormat="1" x14ac:dyDescent="0.2">
      <c r="G59" s="292"/>
      <c r="H59" s="292"/>
      <c r="I59" s="292"/>
      <c r="J59" s="292"/>
      <c r="K59" s="292"/>
      <c r="L59" s="292"/>
      <c r="M59" s="279"/>
      <c r="N59" s="279"/>
      <c r="O59" s="279"/>
    </row>
    <row r="60" spans="1:15" s="6" customFormat="1" x14ac:dyDescent="0.2">
      <c r="G60" s="292"/>
      <c r="H60" s="292"/>
      <c r="I60" s="292"/>
      <c r="J60" s="292"/>
      <c r="K60" s="292"/>
      <c r="L60" s="292"/>
      <c r="M60" s="279"/>
      <c r="N60" s="279"/>
      <c r="O60" s="279"/>
    </row>
    <row r="61" spans="1:15" s="6" customFormat="1" x14ac:dyDescent="0.2">
      <c r="G61" s="292"/>
      <c r="H61" s="292"/>
      <c r="I61" s="292"/>
      <c r="J61" s="292"/>
      <c r="K61" s="292"/>
      <c r="L61" s="292"/>
      <c r="M61" s="279"/>
      <c r="N61" s="279"/>
      <c r="O61" s="279"/>
    </row>
    <row r="62" spans="1:15" s="6" customFormat="1" x14ac:dyDescent="0.2">
      <c r="G62" s="292"/>
      <c r="H62" s="292"/>
      <c r="I62" s="292"/>
      <c r="J62" s="292"/>
      <c r="K62" s="292"/>
      <c r="L62" s="292"/>
      <c r="M62" s="279"/>
      <c r="N62" s="279"/>
      <c r="O62" s="279"/>
    </row>
    <row r="63" spans="1:15" s="6" customFormat="1" x14ac:dyDescent="0.2">
      <c r="G63" s="292"/>
      <c r="H63" s="292"/>
      <c r="I63" s="292"/>
      <c r="J63" s="292"/>
      <c r="K63" s="292"/>
      <c r="L63" s="292"/>
      <c r="M63" s="279"/>
      <c r="N63" s="279"/>
      <c r="O63" s="279"/>
    </row>
    <row r="64" spans="1:15" s="6" customFormat="1" x14ac:dyDescent="0.2">
      <c r="G64" s="292"/>
      <c r="H64" s="292"/>
      <c r="I64" s="292"/>
      <c r="J64" s="292"/>
      <c r="K64" s="292"/>
      <c r="L64" s="292"/>
      <c r="M64" s="279"/>
      <c r="N64" s="279"/>
      <c r="O64" s="279"/>
    </row>
    <row r="65" spans="7:15" s="6" customFormat="1" x14ac:dyDescent="0.2">
      <c r="G65" s="292"/>
      <c r="H65" s="292"/>
      <c r="I65" s="292"/>
      <c r="J65" s="292"/>
      <c r="K65" s="292"/>
      <c r="L65" s="292"/>
      <c r="M65" s="279"/>
      <c r="N65" s="279"/>
      <c r="O65" s="279"/>
    </row>
    <row r="66" spans="7:15" s="6" customFormat="1" x14ac:dyDescent="0.2">
      <c r="G66" s="292"/>
      <c r="H66" s="292"/>
      <c r="I66" s="292"/>
      <c r="J66" s="292"/>
      <c r="K66" s="292"/>
      <c r="L66" s="292"/>
      <c r="M66" s="279"/>
      <c r="N66" s="279"/>
      <c r="O66" s="279"/>
    </row>
    <row r="67" spans="7:15" s="6" customFormat="1" x14ac:dyDescent="0.2">
      <c r="G67" s="292"/>
      <c r="H67" s="292"/>
      <c r="I67" s="292"/>
      <c r="J67" s="292"/>
      <c r="K67" s="292"/>
      <c r="L67" s="292"/>
      <c r="M67" s="279"/>
      <c r="N67" s="279"/>
      <c r="O67" s="279"/>
    </row>
    <row r="68" spans="7:15" s="6" customFormat="1" x14ac:dyDescent="0.2">
      <c r="G68" s="292"/>
      <c r="H68" s="292"/>
      <c r="I68" s="292"/>
      <c r="J68" s="292"/>
      <c r="K68" s="292"/>
      <c r="L68" s="292"/>
      <c r="M68" s="279"/>
      <c r="N68" s="279"/>
      <c r="O68" s="279"/>
    </row>
    <row r="69" spans="7:15" s="6" customFormat="1" x14ac:dyDescent="0.2">
      <c r="G69" s="292"/>
      <c r="H69" s="292"/>
      <c r="I69" s="292"/>
      <c r="J69" s="292"/>
      <c r="K69" s="292"/>
      <c r="L69" s="292"/>
      <c r="M69" s="279"/>
      <c r="N69" s="279"/>
      <c r="O69" s="279"/>
    </row>
    <row r="70" spans="7:15" s="6" customFormat="1" x14ac:dyDescent="0.2">
      <c r="J70" s="291"/>
      <c r="K70" s="292"/>
      <c r="L70" s="292"/>
      <c r="M70" s="279"/>
      <c r="N70" s="279"/>
      <c r="O70" s="279"/>
    </row>
    <row r="71" spans="7:15" s="6" customFormat="1" x14ac:dyDescent="0.2">
      <c r="J71" s="292"/>
      <c r="K71" s="292"/>
      <c r="L71" s="292"/>
      <c r="M71" s="279"/>
      <c r="N71" s="279"/>
      <c r="O71" s="279"/>
    </row>
    <row r="72" spans="7:15" s="6" customFormat="1" x14ac:dyDescent="0.2">
      <c r="J72" s="292"/>
      <c r="K72" s="292"/>
      <c r="L72" s="292"/>
      <c r="M72" s="279"/>
      <c r="N72" s="279"/>
      <c r="O72" s="279"/>
    </row>
    <row r="73" spans="7:15" s="6" customFormat="1" x14ac:dyDescent="0.2">
      <c r="J73" s="292"/>
      <c r="K73" s="292"/>
      <c r="L73" s="292"/>
      <c r="M73" s="279"/>
      <c r="N73" s="279"/>
      <c r="O73" s="279"/>
    </row>
    <row r="74" spans="7:15" s="6" customFormat="1" x14ac:dyDescent="0.2">
      <c r="J74" s="292"/>
      <c r="K74" s="292"/>
      <c r="L74" s="292"/>
      <c r="M74" s="279"/>
      <c r="N74" s="279"/>
      <c r="O74" s="279"/>
    </row>
    <row r="75" spans="7:15" s="6" customFormat="1" x14ac:dyDescent="0.2">
      <c r="J75" s="292"/>
      <c r="K75" s="292"/>
      <c r="L75" s="292"/>
      <c r="M75" s="279"/>
      <c r="N75" s="279"/>
      <c r="O75" s="279"/>
    </row>
    <row r="76" spans="7:15" s="6" customFormat="1" x14ac:dyDescent="0.2">
      <c r="L76" s="279"/>
      <c r="M76" s="279"/>
      <c r="N76" s="279"/>
      <c r="O76" s="279"/>
    </row>
    <row r="77" spans="7:15" s="6" customFormat="1" x14ac:dyDescent="0.2">
      <c r="L77" s="279"/>
      <c r="M77" s="279"/>
      <c r="N77" s="279"/>
      <c r="O77" s="279"/>
    </row>
    <row r="78" spans="7:15" s="6" customFormat="1" x14ac:dyDescent="0.2">
      <c r="L78" s="279"/>
      <c r="M78" s="279"/>
      <c r="N78" s="279"/>
      <c r="O78" s="279"/>
    </row>
    <row r="79" spans="7:15" s="6" customFormat="1" x14ac:dyDescent="0.2">
      <c r="L79" s="279"/>
      <c r="M79" s="279"/>
      <c r="N79" s="279"/>
      <c r="O79" s="279"/>
    </row>
    <row r="80" spans="7:15" s="6" customFormat="1" x14ac:dyDescent="0.2">
      <c r="L80" s="279"/>
      <c r="M80" s="279"/>
      <c r="N80" s="279"/>
      <c r="O80" s="279"/>
    </row>
    <row r="81" spans="12:15" s="6" customFormat="1" x14ac:dyDescent="0.2">
      <c r="L81" s="279"/>
      <c r="M81" s="279"/>
      <c r="N81" s="279"/>
      <c r="O81" s="279"/>
    </row>
    <row r="82" spans="12:15" s="6" customFormat="1" x14ac:dyDescent="0.2">
      <c r="L82" s="279"/>
      <c r="M82" s="279"/>
      <c r="N82" s="279"/>
      <c r="O82" s="279"/>
    </row>
    <row r="83" spans="12:15" s="6" customFormat="1" x14ac:dyDescent="0.2">
      <c r="L83" s="279"/>
      <c r="M83" s="279"/>
      <c r="N83" s="279"/>
      <c r="O83" s="279"/>
    </row>
    <row r="84" spans="12:15" s="6" customFormat="1" x14ac:dyDescent="0.2">
      <c r="L84" s="279"/>
      <c r="M84" s="279"/>
      <c r="N84" s="279"/>
      <c r="O84" s="279"/>
    </row>
    <row r="85" spans="12:15" s="6" customFormat="1" x14ac:dyDescent="0.2">
      <c r="L85" s="279"/>
      <c r="M85" s="279"/>
      <c r="N85" s="279"/>
      <c r="O85" s="279"/>
    </row>
    <row r="86" spans="12:15" s="6" customFormat="1" x14ac:dyDescent="0.2">
      <c r="L86" s="279"/>
      <c r="M86" s="279"/>
      <c r="N86" s="279"/>
      <c r="O86" s="279"/>
    </row>
    <row r="87" spans="12:15" s="6" customFormat="1" x14ac:dyDescent="0.2">
      <c r="L87" s="279"/>
      <c r="M87" s="279"/>
      <c r="N87" s="279"/>
      <c r="O87" s="279"/>
    </row>
    <row r="88" spans="12:15" s="6" customFormat="1" x14ac:dyDescent="0.2">
      <c r="L88" s="279"/>
      <c r="M88" s="279"/>
      <c r="N88" s="279"/>
      <c r="O88" s="279"/>
    </row>
    <row r="89" spans="12:15" s="6" customFormat="1" x14ac:dyDescent="0.2">
      <c r="L89" s="279"/>
      <c r="M89" s="279"/>
      <c r="N89" s="279"/>
      <c r="O89" s="279"/>
    </row>
    <row r="90" spans="12:15" s="6" customFormat="1" x14ac:dyDescent="0.2">
      <c r="L90" s="279"/>
      <c r="M90" s="279"/>
      <c r="N90" s="279"/>
      <c r="O90" s="279"/>
    </row>
    <row r="91" spans="12:15" s="6" customFormat="1" x14ac:dyDescent="0.2">
      <c r="L91" s="279"/>
      <c r="M91" s="279"/>
      <c r="N91" s="279"/>
      <c r="O91" s="279"/>
    </row>
    <row r="92" spans="12:15" s="6" customFormat="1" x14ac:dyDescent="0.2">
      <c r="L92" s="279"/>
      <c r="M92" s="279"/>
      <c r="N92" s="279"/>
      <c r="O92" s="279"/>
    </row>
    <row r="93" spans="12:15" s="6" customFormat="1" x14ac:dyDescent="0.2">
      <c r="L93" s="279"/>
      <c r="M93" s="279"/>
      <c r="N93" s="279"/>
      <c r="O93" s="279"/>
    </row>
    <row r="94" spans="12:15" s="6" customFormat="1" x14ac:dyDescent="0.2">
      <c r="L94" s="279"/>
      <c r="M94" s="279"/>
      <c r="N94" s="279"/>
      <c r="O94" s="279"/>
    </row>
    <row r="95" spans="12:15" s="6" customFormat="1" x14ac:dyDescent="0.2">
      <c r="L95" s="279"/>
      <c r="M95" s="279"/>
      <c r="N95" s="279"/>
      <c r="O95" s="279"/>
    </row>
    <row r="96" spans="12:15" s="6" customFormat="1" x14ac:dyDescent="0.2">
      <c r="L96" s="279"/>
      <c r="M96" s="279"/>
      <c r="N96" s="279"/>
      <c r="O96" s="279"/>
    </row>
    <row r="97" spans="12:15" s="6" customFormat="1" x14ac:dyDescent="0.2">
      <c r="L97" s="279"/>
      <c r="M97" s="279"/>
      <c r="N97" s="279"/>
      <c r="O97" s="279"/>
    </row>
    <row r="98" spans="12:15" s="6" customFormat="1" x14ac:dyDescent="0.2">
      <c r="L98" s="279"/>
      <c r="M98" s="279"/>
      <c r="N98" s="279"/>
      <c r="O98" s="279"/>
    </row>
    <row r="99" spans="12:15" s="6" customFormat="1" x14ac:dyDescent="0.2">
      <c r="L99" s="279"/>
      <c r="M99" s="279"/>
      <c r="N99" s="279"/>
      <c r="O99" s="279"/>
    </row>
    <row r="100" spans="12:15" s="6" customFormat="1" x14ac:dyDescent="0.2">
      <c r="L100" s="279"/>
      <c r="M100" s="279"/>
      <c r="N100" s="279"/>
      <c r="O100" s="279"/>
    </row>
    <row r="101" spans="12:15" s="6" customFormat="1" x14ac:dyDescent="0.2">
      <c r="L101" s="279"/>
      <c r="M101" s="279"/>
      <c r="N101" s="279"/>
      <c r="O101" s="279"/>
    </row>
    <row r="102" spans="12:15" s="6" customFormat="1" x14ac:dyDescent="0.2">
      <c r="L102" s="279"/>
      <c r="M102" s="279"/>
      <c r="N102" s="279"/>
      <c r="O102" s="279"/>
    </row>
    <row r="103" spans="12:15" s="6" customFormat="1" x14ac:dyDescent="0.2">
      <c r="L103" s="279"/>
      <c r="M103" s="279"/>
      <c r="N103" s="279"/>
      <c r="O103" s="279"/>
    </row>
    <row r="104" spans="12:15" s="6" customFormat="1" x14ac:dyDescent="0.2">
      <c r="L104" s="279"/>
      <c r="M104" s="279"/>
      <c r="N104" s="279"/>
      <c r="O104" s="279"/>
    </row>
    <row r="105" spans="12:15" s="6" customFormat="1" x14ac:dyDescent="0.2">
      <c r="L105" s="279"/>
      <c r="M105" s="279"/>
      <c r="N105" s="279"/>
      <c r="O105" s="279"/>
    </row>
    <row r="106" spans="12:15" s="6" customFormat="1" x14ac:dyDescent="0.2">
      <c r="L106" s="279"/>
      <c r="M106" s="279"/>
      <c r="N106" s="279"/>
      <c r="O106" s="279"/>
    </row>
    <row r="107" spans="12:15" s="6" customFormat="1" x14ac:dyDescent="0.2">
      <c r="L107" s="279"/>
      <c r="M107" s="279"/>
      <c r="N107" s="279"/>
      <c r="O107" s="279"/>
    </row>
    <row r="108" spans="12:15" s="6" customFormat="1" x14ac:dyDescent="0.2">
      <c r="L108" s="279"/>
      <c r="M108" s="279"/>
      <c r="N108" s="279"/>
      <c r="O108" s="279"/>
    </row>
    <row r="109" spans="12:15" s="6" customFormat="1" x14ac:dyDescent="0.2">
      <c r="L109" s="279"/>
      <c r="M109" s="279"/>
      <c r="N109" s="279"/>
      <c r="O109" s="279"/>
    </row>
    <row r="110" spans="12:15" s="6" customFormat="1" x14ac:dyDescent="0.2">
      <c r="L110" s="279"/>
      <c r="M110" s="279"/>
      <c r="N110" s="279"/>
      <c r="O110" s="279"/>
    </row>
    <row r="111" spans="12:15" s="6" customFormat="1" x14ac:dyDescent="0.2">
      <c r="L111" s="279"/>
      <c r="M111" s="279"/>
      <c r="N111" s="279"/>
      <c r="O111" s="279"/>
    </row>
    <row r="112" spans="12:15" s="6" customFormat="1" x14ac:dyDescent="0.2">
      <c r="L112" s="279"/>
      <c r="M112" s="279"/>
      <c r="N112" s="279"/>
      <c r="O112" s="279"/>
    </row>
    <row r="113" spans="12:15" s="6" customFormat="1" x14ac:dyDescent="0.2">
      <c r="L113" s="279"/>
      <c r="M113" s="279"/>
      <c r="N113" s="279"/>
      <c r="O113" s="279"/>
    </row>
    <row r="114" spans="12:15" s="6" customFormat="1" x14ac:dyDescent="0.2">
      <c r="L114" s="279"/>
      <c r="M114" s="279"/>
      <c r="N114" s="279"/>
      <c r="O114" s="279"/>
    </row>
    <row r="115" spans="12:15" s="6" customFormat="1" x14ac:dyDescent="0.2">
      <c r="L115" s="279"/>
      <c r="M115" s="279"/>
      <c r="N115" s="279"/>
      <c r="O115" s="279"/>
    </row>
    <row r="116" spans="12:15" s="6" customFormat="1" x14ac:dyDescent="0.2">
      <c r="L116" s="279"/>
      <c r="M116" s="279"/>
      <c r="N116" s="279"/>
      <c r="O116" s="279"/>
    </row>
    <row r="117" spans="12:15" s="6" customFormat="1" x14ac:dyDescent="0.2">
      <c r="L117" s="279"/>
      <c r="M117" s="279"/>
      <c r="N117" s="279"/>
      <c r="O117" s="279"/>
    </row>
    <row r="118" spans="12:15" s="6" customFormat="1" x14ac:dyDescent="0.2">
      <c r="L118" s="279"/>
      <c r="M118" s="279"/>
      <c r="N118" s="279"/>
      <c r="O118" s="279"/>
    </row>
    <row r="119" spans="12:15" s="6" customFormat="1" x14ac:dyDescent="0.2">
      <c r="L119" s="279"/>
      <c r="M119" s="279"/>
      <c r="N119" s="279"/>
      <c r="O119" s="279"/>
    </row>
    <row r="120" spans="12:15" s="6" customFormat="1" x14ac:dyDescent="0.2">
      <c r="L120" s="279"/>
      <c r="M120" s="279"/>
      <c r="N120" s="279"/>
      <c r="O120" s="279"/>
    </row>
    <row r="121" spans="12:15" s="6" customFormat="1" x14ac:dyDescent="0.2">
      <c r="L121" s="279"/>
      <c r="M121" s="279"/>
      <c r="N121" s="279"/>
      <c r="O121" s="279"/>
    </row>
    <row r="122" spans="12:15" s="6" customFormat="1" x14ac:dyDescent="0.2">
      <c r="L122" s="279"/>
      <c r="M122" s="279"/>
      <c r="N122" s="279"/>
      <c r="O122" s="279"/>
    </row>
    <row r="123" spans="12:15" s="6" customFormat="1" x14ac:dyDescent="0.2">
      <c r="L123" s="279"/>
      <c r="M123" s="279"/>
      <c r="N123" s="279"/>
      <c r="O123" s="279"/>
    </row>
    <row r="124" spans="12:15" s="6" customFormat="1" x14ac:dyDescent="0.2">
      <c r="L124" s="279"/>
      <c r="M124" s="279"/>
      <c r="N124" s="279"/>
      <c r="O124" s="279"/>
    </row>
    <row r="125" spans="12:15" s="6" customFormat="1" x14ac:dyDescent="0.2">
      <c r="L125" s="279"/>
      <c r="M125" s="279"/>
      <c r="N125" s="279"/>
      <c r="O125" s="279"/>
    </row>
    <row r="126" spans="12:15" s="6" customFormat="1" x14ac:dyDescent="0.2">
      <c r="L126" s="279"/>
      <c r="M126" s="279"/>
      <c r="N126" s="279"/>
      <c r="O126" s="279"/>
    </row>
    <row r="127" spans="12:15" s="6" customFormat="1" x14ac:dyDescent="0.2">
      <c r="L127" s="279"/>
      <c r="M127" s="279"/>
      <c r="N127" s="279"/>
      <c r="O127" s="279"/>
    </row>
    <row r="128" spans="12:15" s="6" customFormat="1" x14ac:dyDescent="0.2">
      <c r="L128" s="279"/>
      <c r="M128" s="279"/>
      <c r="N128" s="279"/>
      <c r="O128" s="279"/>
    </row>
    <row r="129" spans="12:15" s="6" customFormat="1" x14ac:dyDescent="0.2">
      <c r="L129" s="279"/>
      <c r="M129" s="279"/>
      <c r="N129" s="279"/>
      <c r="O129" s="279"/>
    </row>
    <row r="130" spans="12:15" s="6" customFormat="1" x14ac:dyDescent="0.2">
      <c r="L130" s="279"/>
      <c r="M130" s="279"/>
      <c r="N130" s="279"/>
      <c r="O130" s="279"/>
    </row>
    <row r="131" spans="12:15" s="6" customFormat="1" x14ac:dyDescent="0.2">
      <c r="L131" s="279"/>
      <c r="M131" s="279"/>
      <c r="N131" s="279"/>
      <c r="O131" s="279"/>
    </row>
    <row r="132" spans="12:15" s="6" customFormat="1" x14ac:dyDescent="0.2">
      <c r="L132" s="279"/>
      <c r="M132" s="279"/>
      <c r="N132" s="279"/>
      <c r="O132" s="279"/>
    </row>
    <row r="133" spans="12:15" s="6" customFormat="1" x14ac:dyDescent="0.2">
      <c r="L133" s="279"/>
      <c r="M133" s="279"/>
      <c r="N133" s="279"/>
      <c r="O133" s="279"/>
    </row>
    <row r="134" spans="12:15" s="6" customFormat="1" x14ac:dyDescent="0.2">
      <c r="L134" s="279"/>
      <c r="M134" s="279"/>
      <c r="N134" s="279"/>
      <c r="O134" s="279"/>
    </row>
    <row r="135" spans="12:15" s="6" customFormat="1" x14ac:dyDescent="0.2">
      <c r="L135" s="279"/>
      <c r="M135" s="279"/>
      <c r="N135" s="279"/>
      <c r="O135" s="279"/>
    </row>
    <row r="136" spans="12:15" s="6" customFormat="1" x14ac:dyDescent="0.2">
      <c r="L136" s="279"/>
      <c r="M136" s="279"/>
      <c r="N136" s="279"/>
      <c r="O136" s="279"/>
    </row>
    <row r="137" spans="12:15" s="6" customFormat="1" x14ac:dyDescent="0.2">
      <c r="L137" s="279"/>
      <c r="M137" s="279"/>
      <c r="N137" s="279"/>
      <c r="O137" s="279"/>
    </row>
    <row r="138" spans="12:15" s="6" customFormat="1" x14ac:dyDescent="0.2">
      <c r="L138" s="279"/>
      <c r="M138" s="279"/>
      <c r="N138" s="279"/>
      <c r="O138" s="279"/>
    </row>
    <row r="139" spans="12:15" s="6" customFormat="1" x14ac:dyDescent="0.2">
      <c r="L139" s="279"/>
      <c r="M139" s="279"/>
      <c r="N139" s="279"/>
      <c r="O139" s="279"/>
    </row>
    <row r="140" spans="12:15" s="6" customFormat="1" x14ac:dyDescent="0.2">
      <c r="L140" s="279"/>
      <c r="M140" s="279"/>
      <c r="N140" s="279"/>
      <c r="O140" s="279"/>
    </row>
    <row r="141" spans="12:15" s="6" customFormat="1" x14ac:dyDescent="0.2">
      <c r="L141" s="279"/>
      <c r="M141" s="279"/>
      <c r="N141" s="279"/>
      <c r="O141" s="279"/>
    </row>
    <row r="142" spans="12:15" s="6" customFormat="1" x14ac:dyDescent="0.2">
      <c r="L142" s="279"/>
      <c r="M142" s="279"/>
      <c r="N142" s="279"/>
      <c r="O142" s="279"/>
    </row>
    <row r="143" spans="12:15" s="6" customFormat="1" x14ac:dyDescent="0.2">
      <c r="L143" s="279"/>
      <c r="M143" s="279"/>
      <c r="N143" s="279"/>
      <c r="O143" s="279"/>
    </row>
    <row r="144" spans="12:15" s="6" customFormat="1" x14ac:dyDescent="0.2">
      <c r="L144" s="279"/>
      <c r="M144" s="279"/>
      <c r="N144" s="279"/>
      <c r="O144" s="279"/>
    </row>
    <row r="145" spans="12:15" s="6" customFormat="1" x14ac:dyDescent="0.2">
      <c r="L145" s="279"/>
      <c r="M145" s="279"/>
      <c r="N145" s="279"/>
      <c r="O145" s="279"/>
    </row>
    <row r="146" spans="12:15" s="6" customFormat="1" x14ac:dyDescent="0.2">
      <c r="L146" s="279"/>
      <c r="M146" s="279"/>
      <c r="N146" s="279"/>
      <c r="O146" s="279"/>
    </row>
    <row r="147" spans="12:15" s="6" customFormat="1" x14ac:dyDescent="0.2">
      <c r="L147" s="279"/>
      <c r="M147" s="279"/>
      <c r="N147" s="279"/>
      <c r="O147" s="279"/>
    </row>
    <row r="148" spans="12:15" s="6" customFormat="1" x14ac:dyDescent="0.2">
      <c r="L148" s="279"/>
      <c r="M148" s="279"/>
      <c r="N148" s="279"/>
      <c r="O148" s="279"/>
    </row>
    <row r="149" spans="12:15" s="6" customFormat="1" x14ac:dyDescent="0.2">
      <c r="L149" s="279"/>
      <c r="M149" s="279"/>
      <c r="N149" s="279"/>
      <c r="O149" s="279"/>
    </row>
    <row r="150" spans="12:15" s="6" customFormat="1" x14ac:dyDescent="0.2">
      <c r="L150" s="279"/>
      <c r="M150" s="279"/>
      <c r="N150" s="279"/>
      <c r="O150" s="279"/>
    </row>
    <row r="151" spans="12:15" s="6" customFormat="1" x14ac:dyDescent="0.2">
      <c r="L151" s="279"/>
      <c r="M151" s="279"/>
      <c r="N151" s="279"/>
      <c r="O151" s="279"/>
    </row>
    <row r="152" spans="12:15" s="6" customFormat="1" x14ac:dyDescent="0.2">
      <c r="L152" s="279"/>
      <c r="M152" s="279"/>
      <c r="N152" s="279"/>
      <c r="O152" s="279"/>
    </row>
    <row r="153" spans="12:15" s="6" customFormat="1" x14ac:dyDescent="0.2">
      <c r="L153" s="279"/>
      <c r="M153" s="279"/>
      <c r="N153" s="279"/>
      <c r="O153" s="279"/>
    </row>
    <row r="154" spans="12:15" s="6" customFormat="1" x14ac:dyDescent="0.2">
      <c r="L154" s="279"/>
      <c r="M154" s="279"/>
      <c r="N154" s="279"/>
      <c r="O154" s="279"/>
    </row>
    <row r="155" spans="12:15" s="6" customFormat="1" x14ac:dyDescent="0.2">
      <c r="L155" s="279"/>
      <c r="M155" s="279"/>
      <c r="N155" s="279"/>
      <c r="O155" s="279"/>
    </row>
    <row r="156" spans="12:15" s="6" customFormat="1" x14ac:dyDescent="0.2">
      <c r="L156" s="279"/>
      <c r="M156" s="279"/>
      <c r="N156" s="279"/>
      <c r="O156" s="279"/>
    </row>
    <row r="157" spans="12:15" s="6" customFormat="1" x14ac:dyDescent="0.2">
      <c r="L157" s="279"/>
      <c r="M157" s="279"/>
      <c r="N157" s="279"/>
      <c r="O157" s="279"/>
    </row>
    <row r="158" spans="12:15" s="6" customFormat="1" x14ac:dyDescent="0.2">
      <c r="L158" s="279"/>
      <c r="M158" s="279"/>
      <c r="N158" s="279"/>
      <c r="O158" s="279"/>
    </row>
    <row r="159" spans="12:15" s="6" customFormat="1" x14ac:dyDescent="0.2">
      <c r="L159" s="279"/>
      <c r="M159" s="279"/>
      <c r="N159" s="279"/>
      <c r="O159" s="279"/>
    </row>
    <row r="160" spans="12:15" s="6" customFormat="1" x14ac:dyDescent="0.2">
      <c r="L160" s="279"/>
      <c r="M160" s="279"/>
      <c r="N160" s="279"/>
      <c r="O160" s="279"/>
    </row>
    <row r="161" spans="12:15" s="6" customFormat="1" x14ac:dyDescent="0.2">
      <c r="L161" s="279"/>
      <c r="M161" s="279"/>
      <c r="N161" s="279"/>
      <c r="O161" s="279"/>
    </row>
    <row r="162" spans="12:15" s="6" customFormat="1" x14ac:dyDescent="0.2">
      <c r="L162" s="279"/>
      <c r="M162" s="279"/>
      <c r="N162" s="279"/>
      <c r="O162" s="279"/>
    </row>
    <row r="163" spans="12:15" s="6" customFormat="1" x14ac:dyDescent="0.2">
      <c r="L163" s="279"/>
      <c r="M163" s="279"/>
      <c r="N163" s="279"/>
      <c r="O163" s="279"/>
    </row>
    <row r="164" spans="12:15" s="6" customFormat="1" x14ac:dyDescent="0.2">
      <c r="L164" s="279"/>
      <c r="M164" s="279"/>
      <c r="N164" s="279"/>
      <c r="O164" s="279"/>
    </row>
    <row r="165" spans="12:15" s="6" customFormat="1" x14ac:dyDescent="0.2">
      <c r="L165" s="279"/>
      <c r="M165" s="279"/>
      <c r="N165" s="279"/>
      <c r="O165" s="279"/>
    </row>
    <row r="166" spans="12:15" s="6" customFormat="1" x14ac:dyDescent="0.2">
      <c r="L166" s="279"/>
      <c r="M166" s="279"/>
      <c r="N166" s="279"/>
      <c r="O166" s="279"/>
    </row>
    <row r="167" spans="12:15" s="6" customFormat="1" x14ac:dyDescent="0.2">
      <c r="L167" s="279"/>
      <c r="M167" s="279"/>
      <c r="N167" s="279"/>
      <c r="O167" s="279"/>
    </row>
    <row r="168" spans="12:15" s="6" customFormat="1" x14ac:dyDescent="0.2">
      <c r="L168" s="279"/>
      <c r="M168" s="279"/>
      <c r="N168" s="279"/>
      <c r="O168" s="279"/>
    </row>
    <row r="169" spans="12:15" s="6" customFormat="1" x14ac:dyDescent="0.2">
      <c r="L169" s="279"/>
      <c r="M169" s="279"/>
      <c r="N169" s="279"/>
      <c r="O169" s="279"/>
    </row>
    <row r="170" spans="12:15" s="6" customFormat="1" x14ac:dyDescent="0.2">
      <c r="L170" s="279"/>
      <c r="M170" s="279"/>
      <c r="N170" s="279"/>
      <c r="O170" s="279"/>
    </row>
    <row r="171" spans="12:15" s="6" customFormat="1" x14ac:dyDescent="0.2">
      <c r="L171" s="279"/>
      <c r="M171" s="279"/>
      <c r="N171" s="279"/>
      <c r="O171" s="279"/>
    </row>
    <row r="172" spans="12:15" s="6" customFormat="1" x14ac:dyDescent="0.2">
      <c r="L172" s="279"/>
      <c r="M172" s="279"/>
      <c r="N172" s="279"/>
      <c r="O172" s="279"/>
    </row>
    <row r="173" spans="12:15" s="6" customFormat="1" x14ac:dyDescent="0.2">
      <c r="L173" s="279"/>
      <c r="M173" s="279"/>
      <c r="N173" s="279"/>
      <c r="O173" s="279"/>
    </row>
    <row r="174" spans="12:15" s="6" customFormat="1" x14ac:dyDescent="0.2">
      <c r="L174" s="279"/>
      <c r="M174" s="279"/>
      <c r="N174" s="279"/>
      <c r="O174" s="279"/>
    </row>
    <row r="175" spans="12:15" s="6" customFormat="1" x14ac:dyDescent="0.2">
      <c r="L175" s="279"/>
      <c r="M175" s="279"/>
      <c r="N175" s="279"/>
      <c r="O175" s="279"/>
    </row>
    <row r="176" spans="12:15" s="6" customFormat="1" x14ac:dyDescent="0.2">
      <c r="L176" s="279"/>
      <c r="M176" s="279"/>
      <c r="N176" s="279"/>
      <c r="O176" s="279"/>
    </row>
    <row r="177" spans="12:15" s="6" customFormat="1" x14ac:dyDescent="0.2">
      <c r="L177" s="279"/>
      <c r="M177" s="279"/>
      <c r="N177" s="279"/>
      <c r="O177" s="279"/>
    </row>
    <row r="178" spans="12:15" s="6" customFormat="1" x14ac:dyDescent="0.2">
      <c r="L178" s="279"/>
      <c r="M178" s="279"/>
      <c r="N178" s="279"/>
      <c r="O178" s="279"/>
    </row>
    <row r="179" spans="12:15" s="6" customFormat="1" x14ac:dyDescent="0.2">
      <c r="L179" s="279"/>
      <c r="M179" s="279"/>
      <c r="N179" s="279"/>
      <c r="O179" s="279"/>
    </row>
    <row r="180" spans="12:15" s="6" customFormat="1" x14ac:dyDescent="0.2">
      <c r="L180" s="279"/>
      <c r="M180" s="279"/>
      <c r="N180" s="279"/>
      <c r="O180" s="279"/>
    </row>
    <row r="181" spans="12:15" s="6" customFormat="1" x14ac:dyDescent="0.2">
      <c r="L181" s="279"/>
      <c r="M181" s="279"/>
      <c r="N181" s="279"/>
      <c r="O181" s="279"/>
    </row>
    <row r="182" spans="12:15" s="6" customFormat="1" x14ac:dyDescent="0.2">
      <c r="L182" s="279"/>
      <c r="M182" s="279"/>
      <c r="N182" s="279"/>
      <c r="O182" s="279"/>
    </row>
    <row r="183" spans="12:15" s="6" customFormat="1" x14ac:dyDescent="0.2">
      <c r="L183" s="279"/>
      <c r="M183" s="279"/>
      <c r="N183" s="279"/>
      <c r="O183" s="279"/>
    </row>
    <row r="184" spans="12:15" s="6" customFormat="1" x14ac:dyDescent="0.2">
      <c r="L184" s="279"/>
      <c r="M184" s="279"/>
      <c r="N184" s="279"/>
      <c r="O184" s="279"/>
    </row>
    <row r="185" spans="12:15" s="6" customFormat="1" x14ac:dyDescent="0.2">
      <c r="L185" s="279"/>
      <c r="M185" s="279"/>
      <c r="N185" s="279"/>
      <c r="O185" s="279"/>
    </row>
    <row r="186" spans="12:15" s="6" customFormat="1" x14ac:dyDescent="0.2">
      <c r="L186" s="279"/>
      <c r="M186" s="279"/>
      <c r="N186" s="279"/>
      <c r="O186" s="279"/>
    </row>
    <row r="187" spans="12:15" s="6" customFormat="1" x14ac:dyDescent="0.2">
      <c r="L187" s="279"/>
      <c r="M187" s="279"/>
      <c r="N187" s="279"/>
      <c r="O187" s="279"/>
    </row>
    <row r="188" spans="12:15" s="6" customFormat="1" x14ac:dyDescent="0.2">
      <c r="L188" s="279"/>
      <c r="M188" s="279"/>
      <c r="N188" s="279"/>
      <c r="O188" s="279"/>
    </row>
    <row r="189" spans="12:15" s="6" customFormat="1" x14ac:dyDescent="0.2">
      <c r="L189" s="279"/>
      <c r="M189" s="279"/>
      <c r="N189" s="279"/>
      <c r="O189" s="279"/>
    </row>
    <row r="190" spans="12:15" s="6" customFormat="1" x14ac:dyDescent="0.2">
      <c r="L190" s="279"/>
      <c r="M190" s="279"/>
      <c r="N190" s="279"/>
      <c r="O190" s="279"/>
    </row>
    <row r="191" spans="12:15" s="6" customFormat="1" x14ac:dyDescent="0.2">
      <c r="L191" s="279"/>
      <c r="M191" s="279"/>
      <c r="N191" s="279"/>
      <c r="O191" s="279"/>
    </row>
    <row r="192" spans="12:15" s="6" customFormat="1" x14ac:dyDescent="0.2">
      <c r="L192" s="279"/>
      <c r="M192" s="279"/>
      <c r="N192" s="279"/>
      <c r="O192" s="279"/>
    </row>
    <row r="193" spans="12:15" s="6" customFormat="1" x14ac:dyDescent="0.2">
      <c r="L193" s="279"/>
      <c r="M193" s="279"/>
      <c r="N193" s="279"/>
      <c r="O193" s="279"/>
    </row>
    <row r="194" spans="12:15" s="6" customFormat="1" x14ac:dyDescent="0.2">
      <c r="L194" s="279"/>
      <c r="M194" s="279"/>
      <c r="N194" s="279"/>
      <c r="O194" s="279"/>
    </row>
    <row r="195" spans="12:15" s="6" customFormat="1" x14ac:dyDescent="0.2">
      <c r="L195" s="279"/>
      <c r="M195" s="279"/>
      <c r="N195" s="279"/>
      <c r="O195" s="279"/>
    </row>
    <row r="196" spans="12:15" s="6" customFormat="1" x14ac:dyDescent="0.2">
      <c r="L196" s="279"/>
      <c r="M196" s="279"/>
      <c r="N196" s="279"/>
      <c r="O196" s="279"/>
    </row>
    <row r="197" spans="12:15" s="6" customFormat="1" x14ac:dyDescent="0.2">
      <c r="L197" s="279"/>
      <c r="M197" s="279"/>
      <c r="N197" s="279"/>
      <c r="O197" s="279"/>
    </row>
    <row r="198" spans="12:15" s="6" customFormat="1" x14ac:dyDescent="0.2">
      <c r="L198" s="279"/>
      <c r="M198" s="279"/>
      <c r="N198" s="279"/>
      <c r="O198" s="279"/>
    </row>
    <row r="199" spans="12:15" s="6" customFormat="1" x14ac:dyDescent="0.2">
      <c r="L199" s="279"/>
      <c r="M199" s="279"/>
      <c r="N199" s="279"/>
      <c r="O199" s="279"/>
    </row>
    <row r="200" spans="12:15" s="6" customFormat="1" x14ac:dyDescent="0.2">
      <c r="L200" s="279"/>
      <c r="M200" s="279"/>
      <c r="N200" s="279"/>
      <c r="O200" s="279"/>
    </row>
    <row r="201" spans="12:15" s="6" customFormat="1" x14ac:dyDescent="0.2">
      <c r="L201" s="279"/>
      <c r="M201" s="279"/>
      <c r="N201" s="279"/>
      <c r="O201" s="279"/>
    </row>
    <row r="202" spans="12:15" s="6" customFormat="1" x14ac:dyDescent="0.2">
      <c r="L202" s="279"/>
      <c r="M202" s="279"/>
      <c r="N202" s="279"/>
      <c r="O202" s="279"/>
    </row>
    <row r="203" spans="12:15" s="6" customFormat="1" x14ac:dyDescent="0.2">
      <c r="L203" s="279"/>
      <c r="M203" s="279"/>
      <c r="N203" s="279"/>
      <c r="O203" s="279"/>
    </row>
    <row r="204" spans="12:15" s="6" customFormat="1" x14ac:dyDescent="0.2">
      <c r="L204" s="279"/>
      <c r="M204" s="279"/>
      <c r="N204" s="279"/>
      <c r="O204" s="279"/>
    </row>
    <row r="205" spans="12:15" s="6" customFormat="1" x14ac:dyDescent="0.2">
      <c r="L205" s="279"/>
      <c r="M205" s="279"/>
      <c r="N205" s="279"/>
      <c r="O205" s="279"/>
    </row>
    <row r="206" spans="12:15" s="6" customFormat="1" x14ac:dyDescent="0.2">
      <c r="L206" s="279"/>
      <c r="M206" s="279"/>
      <c r="N206" s="279"/>
      <c r="O206" s="279"/>
    </row>
    <row r="207" spans="12:15" s="6" customFormat="1" x14ac:dyDescent="0.2">
      <c r="L207" s="279"/>
      <c r="M207" s="279"/>
      <c r="N207" s="279"/>
      <c r="O207" s="279"/>
    </row>
    <row r="208" spans="12:15" s="6" customFormat="1" x14ac:dyDescent="0.2">
      <c r="L208" s="279"/>
      <c r="M208" s="279"/>
      <c r="N208" s="279"/>
      <c r="O208" s="279"/>
    </row>
    <row r="209" spans="12:15" s="6" customFormat="1" x14ac:dyDescent="0.2">
      <c r="L209" s="279"/>
      <c r="M209" s="279"/>
      <c r="N209" s="279"/>
      <c r="O209" s="279"/>
    </row>
    <row r="210" spans="12:15" s="6" customFormat="1" x14ac:dyDescent="0.2">
      <c r="L210" s="279"/>
      <c r="M210" s="279"/>
      <c r="N210" s="279"/>
      <c r="O210" s="279"/>
    </row>
    <row r="211" spans="12:15" s="6" customFormat="1" x14ac:dyDescent="0.2">
      <c r="L211" s="279"/>
      <c r="M211" s="279"/>
      <c r="N211" s="279"/>
      <c r="O211" s="279"/>
    </row>
    <row r="212" spans="12:15" s="6" customFormat="1" x14ac:dyDescent="0.2">
      <c r="L212" s="279"/>
      <c r="M212" s="279"/>
      <c r="N212" s="279"/>
      <c r="O212" s="279"/>
    </row>
    <row r="213" spans="12:15" s="6" customFormat="1" x14ac:dyDescent="0.2">
      <c r="L213" s="279"/>
      <c r="M213" s="279"/>
      <c r="N213" s="279"/>
      <c r="O213" s="279"/>
    </row>
    <row r="214" spans="12:15" s="6" customFormat="1" x14ac:dyDescent="0.2">
      <c r="L214" s="279"/>
      <c r="M214" s="279"/>
      <c r="N214" s="279"/>
      <c r="O214" s="279"/>
    </row>
    <row r="215" spans="12:15" s="6" customFormat="1" x14ac:dyDescent="0.2">
      <c r="L215" s="279"/>
      <c r="M215" s="279"/>
      <c r="N215" s="279"/>
      <c r="O215" s="279"/>
    </row>
    <row r="216" spans="12:15" s="6" customFormat="1" x14ac:dyDescent="0.2">
      <c r="L216" s="279"/>
      <c r="M216" s="279"/>
      <c r="N216" s="279"/>
      <c r="O216" s="279"/>
    </row>
    <row r="217" spans="12:15" s="6" customFormat="1" x14ac:dyDescent="0.2">
      <c r="L217" s="279"/>
      <c r="M217" s="279"/>
      <c r="N217" s="279"/>
      <c r="O217" s="279"/>
    </row>
    <row r="218" spans="12:15" s="6" customFormat="1" x14ac:dyDescent="0.2">
      <c r="L218" s="279"/>
      <c r="M218" s="279"/>
      <c r="N218" s="279"/>
      <c r="O218" s="279"/>
    </row>
    <row r="219" spans="12:15" s="6" customFormat="1" x14ac:dyDescent="0.2">
      <c r="L219" s="279"/>
      <c r="M219" s="279"/>
      <c r="N219" s="279"/>
      <c r="O219" s="279"/>
    </row>
    <row r="220" spans="12:15" s="6" customFormat="1" x14ac:dyDescent="0.2">
      <c r="L220" s="279"/>
      <c r="M220" s="279"/>
      <c r="N220" s="279"/>
      <c r="O220" s="279"/>
    </row>
    <row r="221" spans="12:15" s="6" customFormat="1" x14ac:dyDescent="0.2">
      <c r="L221" s="279"/>
      <c r="M221" s="279"/>
      <c r="N221" s="279"/>
      <c r="O221" s="279"/>
    </row>
    <row r="222" spans="12:15" s="6" customFormat="1" x14ac:dyDescent="0.2">
      <c r="L222" s="279"/>
      <c r="M222" s="279"/>
      <c r="N222" s="279"/>
      <c r="O222" s="279"/>
    </row>
    <row r="223" spans="12:15" s="6" customFormat="1" x14ac:dyDescent="0.2">
      <c r="L223" s="279"/>
      <c r="M223" s="279"/>
      <c r="N223" s="279"/>
      <c r="O223" s="279"/>
    </row>
    <row r="224" spans="12:15" s="6" customFormat="1" x14ac:dyDescent="0.2">
      <c r="L224" s="279"/>
      <c r="M224" s="279"/>
      <c r="N224" s="279"/>
      <c r="O224" s="279"/>
    </row>
    <row r="225" spans="12:15" s="6" customFormat="1" x14ac:dyDescent="0.2">
      <c r="L225" s="279"/>
      <c r="M225" s="279"/>
      <c r="N225" s="279"/>
      <c r="O225" s="279"/>
    </row>
    <row r="226" spans="12:15" s="6" customFormat="1" x14ac:dyDescent="0.2">
      <c r="L226" s="279"/>
      <c r="M226" s="279"/>
      <c r="N226" s="279"/>
      <c r="O226" s="279"/>
    </row>
    <row r="227" spans="12:15" s="6" customFormat="1" x14ac:dyDescent="0.2">
      <c r="L227" s="279"/>
      <c r="M227" s="279"/>
      <c r="N227" s="279"/>
      <c r="O227" s="279"/>
    </row>
    <row r="228" spans="12:15" s="6" customFormat="1" x14ac:dyDescent="0.2">
      <c r="L228" s="279"/>
      <c r="M228" s="279"/>
      <c r="N228" s="279"/>
      <c r="O228" s="279"/>
    </row>
    <row r="229" spans="12:15" s="6" customFormat="1" x14ac:dyDescent="0.2">
      <c r="L229" s="279"/>
      <c r="M229" s="279"/>
      <c r="N229" s="279"/>
      <c r="O229" s="279"/>
    </row>
    <row r="230" spans="12:15" s="6" customFormat="1" x14ac:dyDescent="0.2">
      <c r="L230" s="279"/>
      <c r="M230" s="279"/>
      <c r="N230" s="279"/>
      <c r="O230" s="279"/>
    </row>
    <row r="231" spans="12:15" s="6" customFormat="1" x14ac:dyDescent="0.2">
      <c r="L231" s="279"/>
      <c r="M231" s="279"/>
      <c r="N231" s="279"/>
      <c r="O231" s="279"/>
    </row>
    <row r="232" spans="12:15" s="6" customFormat="1" x14ac:dyDescent="0.2">
      <c r="L232" s="279"/>
      <c r="M232" s="279"/>
      <c r="N232" s="279"/>
      <c r="O232" s="279"/>
    </row>
    <row r="233" spans="12:15" s="6" customFormat="1" x14ac:dyDescent="0.2">
      <c r="L233" s="279"/>
      <c r="M233" s="279"/>
      <c r="N233" s="279"/>
      <c r="O233" s="279"/>
    </row>
    <row r="234" spans="12:15" s="6" customFormat="1" x14ac:dyDescent="0.2">
      <c r="L234" s="279"/>
      <c r="M234" s="279"/>
      <c r="N234" s="279"/>
      <c r="O234" s="279"/>
    </row>
    <row r="235" spans="12:15" s="6" customFormat="1" x14ac:dyDescent="0.2">
      <c r="L235" s="279"/>
      <c r="M235" s="279"/>
      <c r="N235" s="279"/>
      <c r="O235" s="279"/>
    </row>
    <row r="236" spans="12:15" s="6" customFormat="1" x14ac:dyDescent="0.2">
      <c r="L236" s="279"/>
      <c r="M236" s="279"/>
      <c r="N236" s="279"/>
      <c r="O236" s="279"/>
    </row>
    <row r="237" spans="12:15" s="6" customFormat="1" x14ac:dyDescent="0.2">
      <c r="L237" s="279"/>
      <c r="M237" s="279"/>
      <c r="N237" s="279"/>
      <c r="O237" s="279"/>
    </row>
    <row r="238" spans="12:15" s="6" customFormat="1" x14ac:dyDescent="0.2">
      <c r="L238" s="279"/>
      <c r="M238" s="279"/>
      <c r="N238" s="279"/>
      <c r="O238" s="279"/>
    </row>
    <row r="239" spans="12:15" s="6" customFormat="1" x14ac:dyDescent="0.2">
      <c r="L239" s="279"/>
      <c r="M239" s="279"/>
      <c r="N239" s="279"/>
      <c r="O239" s="279"/>
    </row>
    <row r="240" spans="12:15" s="6" customFormat="1" x14ac:dyDescent="0.2">
      <c r="L240" s="279"/>
      <c r="M240" s="279"/>
      <c r="N240" s="279"/>
      <c r="O240" s="279"/>
    </row>
    <row r="241" spans="12:15" s="6" customFormat="1" x14ac:dyDescent="0.2">
      <c r="L241" s="279"/>
      <c r="M241" s="279"/>
      <c r="N241" s="279"/>
      <c r="O241" s="279"/>
    </row>
    <row r="242" spans="12:15" s="6" customFormat="1" x14ac:dyDescent="0.2">
      <c r="L242" s="279"/>
      <c r="M242" s="279"/>
      <c r="N242" s="279"/>
      <c r="O242" s="279"/>
    </row>
    <row r="243" spans="12:15" s="6" customFormat="1" x14ac:dyDescent="0.2">
      <c r="L243" s="279"/>
      <c r="M243" s="279"/>
      <c r="N243" s="279"/>
      <c r="O243" s="279"/>
    </row>
    <row r="244" spans="12:15" s="6" customFormat="1" x14ac:dyDescent="0.2">
      <c r="L244" s="279"/>
      <c r="M244" s="279"/>
      <c r="N244" s="279"/>
      <c r="O244" s="279"/>
    </row>
    <row r="245" spans="12:15" s="6" customFormat="1" x14ac:dyDescent="0.2">
      <c r="L245" s="279"/>
      <c r="M245" s="279"/>
      <c r="N245" s="279"/>
      <c r="O245" s="279"/>
    </row>
    <row r="246" spans="12:15" s="6" customFormat="1" x14ac:dyDescent="0.2">
      <c r="L246" s="279"/>
      <c r="M246" s="279"/>
      <c r="N246" s="279"/>
      <c r="O246" s="279"/>
    </row>
    <row r="247" spans="12:15" s="6" customFormat="1" x14ac:dyDescent="0.2">
      <c r="L247" s="279"/>
      <c r="M247" s="279"/>
      <c r="N247" s="279"/>
      <c r="O247" s="279"/>
    </row>
    <row r="248" spans="12:15" s="6" customFormat="1" x14ac:dyDescent="0.2">
      <c r="L248" s="279"/>
      <c r="M248" s="279"/>
      <c r="N248" s="279"/>
      <c r="O248" s="279"/>
    </row>
    <row r="249" spans="12:15" s="6" customFormat="1" x14ac:dyDescent="0.2">
      <c r="L249" s="279"/>
      <c r="M249" s="279"/>
      <c r="N249" s="279"/>
      <c r="O249" s="279"/>
    </row>
    <row r="250" spans="12:15" s="6" customFormat="1" x14ac:dyDescent="0.2">
      <c r="L250" s="279"/>
      <c r="M250" s="279"/>
      <c r="N250" s="279"/>
      <c r="O250" s="279"/>
    </row>
    <row r="251" spans="12:15" s="6" customFormat="1" x14ac:dyDescent="0.2">
      <c r="L251" s="279"/>
      <c r="M251" s="279"/>
      <c r="N251" s="279"/>
      <c r="O251" s="279"/>
    </row>
    <row r="252" spans="12:15" s="6" customFormat="1" x14ac:dyDescent="0.2">
      <c r="L252" s="279"/>
      <c r="M252" s="279"/>
      <c r="N252" s="279"/>
      <c r="O252" s="279"/>
    </row>
  </sheetData>
  <sheetProtection algorithmName="SHA-512" hashValue="wLeakWWZUl5k8ygYrmfmxgBt1/p6KDwPqNXU4+2+vVmUfs+eZzTxYVxWeJMY2fA+716HLYTc0XBBF7GM8ojd7g==" saltValue="VBltBrZr7CMSO9Jo3Q/OYQ==" spinCount="100000" sheet="1" formatCells="0" formatColumns="0" formatRows="0" insertColumns="0" insertRows="0" insertHyperlinks="0" deleteColumns="0" deleteRows="0" sort="0" autoFilter="0" pivotTables="0"/>
  <mergeCells count="19">
    <mergeCell ref="J70:L75"/>
    <mergeCell ref="G2:J2"/>
    <mergeCell ref="G50:I50"/>
    <mergeCell ref="G53:I69"/>
    <mergeCell ref="I3:I4"/>
    <mergeCell ref="J3:J4"/>
    <mergeCell ref="G10:H10"/>
    <mergeCell ref="J53:L69"/>
    <mergeCell ref="G40:H40"/>
    <mergeCell ref="B42:C46"/>
    <mergeCell ref="G42:I44"/>
    <mergeCell ref="H46:I46"/>
    <mergeCell ref="B47:C47"/>
    <mergeCell ref="G47:I47"/>
    <mergeCell ref="B5:B6"/>
    <mergeCell ref="C5:C6"/>
    <mergeCell ref="B34:C34"/>
    <mergeCell ref="B35:B36"/>
    <mergeCell ref="B37:C37"/>
  </mergeCells>
  <hyperlinks>
    <hyperlink ref="H46" r:id="rId1" xr:uid="{18D0BFF9-8410-49A9-A3AB-CBD2028E3FCD}"/>
  </hyperlinks>
  <pageMargins left="0.43307086614173229" right="0.43307086614173229" top="0.98425196850393704" bottom="0.98425196850393704" header="0.51181102362204722" footer="0.51181102362204722"/>
  <pageSetup paperSize="9" scale="70"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D0A72-3EC2-4493-9CE6-DF583CE265E1}">
  <sheetPr>
    <tabColor rgb="FF92D050"/>
  </sheetPr>
  <dimension ref="A1:BF252"/>
  <sheetViews>
    <sheetView zoomScaleNormal="100" workbookViewId="0">
      <selection activeCell="C7" sqref="C7"/>
    </sheetView>
  </sheetViews>
  <sheetFormatPr baseColWidth="10" defaultRowHeight="12.75" x14ac:dyDescent="0.2"/>
  <cols>
    <col min="1" max="1" width="2.140625" style="8" customWidth="1"/>
    <col min="2" max="2" width="76" customWidth="1"/>
    <col min="3" max="3" width="18.140625" customWidth="1"/>
    <col min="4" max="4" width="2.85546875" style="8" customWidth="1"/>
    <col min="5" max="5" width="11.42578125" hidden="1" customWidth="1"/>
    <col min="6" max="6" width="0.28515625" customWidth="1"/>
    <col min="7" max="7" width="87.28515625" customWidth="1"/>
    <col min="8" max="8" width="30.42578125" customWidth="1"/>
    <col min="9" max="9" width="19.7109375" customWidth="1"/>
    <col min="10" max="10" width="3.140625" style="8" customWidth="1"/>
    <col min="11" max="14" width="11.42578125" style="275"/>
  </cols>
  <sheetData>
    <row r="1" spans="1:58" ht="58.5" customHeight="1" thickBot="1" x14ac:dyDescent="0.35">
      <c r="A1" s="117"/>
      <c r="B1" s="118"/>
      <c r="C1" s="119"/>
      <c r="D1" s="119"/>
      <c r="E1" s="119"/>
      <c r="F1" s="119"/>
      <c r="G1" s="119"/>
      <c r="H1" s="127"/>
      <c r="I1" s="127"/>
      <c r="J1" s="128"/>
      <c r="K1" s="273"/>
      <c r="L1" s="274"/>
      <c r="M1" s="274"/>
      <c r="N1" s="274"/>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row>
    <row r="2" spans="1:58" ht="183" customHeight="1" thickBot="1" x14ac:dyDescent="0.25">
      <c r="A2" s="104"/>
      <c r="B2" s="323" t="s">
        <v>227</v>
      </c>
      <c r="C2" s="324"/>
      <c r="D2" s="325"/>
      <c r="E2" s="325"/>
      <c r="F2" s="325"/>
      <c r="G2" s="325"/>
      <c r="H2" s="325"/>
      <c r="I2" s="326"/>
      <c r="J2" s="105"/>
      <c r="K2" s="273"/>
      <c r="L2" s="274"/>
      <c r="M2" s="274"/>
      <c r="N2" s="274"/>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row>
    <row r="3" spans="1:58" ht="18" x14ac:dyDescent="0.25">
      <c r="A3" s="106"/>
      <c r="B3" s="91" t="s">
        <v>2</v>
      </c>
      <c r="C3" s="92"/>
      <c r="D3" s="100"/>
      <c r="E3" s="41"/>
      <c r="F3" s="107"/>
      <c r="G3" s="94" t="s">
        <v>32</v>
      </c>
      <c r="H3" s="95"/>
      <c r="I3" s="96"/>
      <c r="J3" s="108"/>
      <c r="K3" s="273"/>
      <c r="L3" s="274"/>
      <c r="M3" s="274"/>
      <c r="N3" s="274"/>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row>
    <row r="4" spans="1:58" ht="35.25" customHeight="1" thickBot="1" x14ac:dyDescent="0.3">
      <c r="A4" s="106"/>
      <c r="B4" s="10" t="s">
        <v>13</v>
      </c>
      <c r="C4" s="11"/>
      <c r="D4" s="100"/>
      <c r="E4" s="41"/>
      <c r="F4" s="107"/>
      <c r="G4" s="46"/>
      <c r="H4" s="47"/>
      <c r="I4" s="48"/>
      <c r="J4" s="108"/>
      <c r="K4" s="273"/>
      <c r="L4" s="274"/>
      <c r="M4" s="274"/>
      <c r="N4" s="274"/>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row>
    <row r="5" spans="1:58" ht="17.25" customHeight="1" thickBot="1" x14ac:dyDescent="0.3">
      <c r="A5" s="106"/>
      <c r="B5" s="327" t="s">
        <v>3</v>
      </c>
      <c r="C5" s="329" t="s">
        <v>4</v>
      </c>
      <c r="D5" s="100"/>
      <c r="E5" s="41"/>
      <c r="G5" s="40" t="s">
        <v>17</v>
      </c>
      <c r="H5" s="41"/>
      <c r="I5" s="42"/>
      <c r="J5" s="108"/>
      <c r="K5" s="273"/>
      <c r="L5" s="274"/>
      <c r="M5" s="274"/>
      <c r="N5" s="274"/>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row>
    <row r="6" spans="1:58" ht="20.25" customHeight="1" thickBot="1" x14ac:dyDescent="0.25">
      <c r="A6" s="106"/>
      <c r="B6" s="328"/>
      <c r="C6" s="330"/>
      <c r="D6" s="100"/>
      <c r="E6" s="41"/>
      <c r="F6" s="109"/>
      <c r="G6" s="43" t="s">
        <v>3</v>
      </c>
      <c r="H6" s="44" t="s">
        <v>7</v>
      </c>
      <c r="I6" s="45" t="s">
        <v>6</v>
      </c>
      <c r="J6" s="108"/>
      <c r="K6" s="273"/>
      <c r="L6" s="274"/>
      <c r="M6" s="274"/>
      <c r="N6" s="274"/>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row>
    <row r="7" spans="1:58" ht="19.5" customHeight="1" x14ac:dyDescent="0.2">
      <c r="A7" s="106"/>
      <c r="B7" s="199" t="s">
        <v>10</v>
      </c>
      <c r="C7" s="426">
        <v>0</v>
      </c>
      <c r="D7" s="100"/>
      <c r="E7" s="41"/>
      <c r="G7" s="78" t="s">
        <v>43</v>
      </c>
      <c r="H7" s="270" t="s">
        <v>220</v>
      </c>
      <c r="I7" s="24">
        <f>PRODUCT($C$10,20)</f>
        <v>0</v>
      </c>
      <c r="J7" s="108"/>
      <c r="K7" s="273"/>
      <c r="L7" s="274"/>
      <c r="M7" s="274"/>
      <c r="N7" s="274"/>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row>
    <row r="8" spans="1:58" ht="19.5" customHeight="1" thickBot="1" x14ac:dyDescent="0.25">
      <c r="A8" s="106"/>
      <c r="B8" s="200" t="s">
        <v>29</v>
      </c>
      <c r="C8" s="146">
        <v>0</v>
      </c>
      <c r="D8" s="100"/>
      <c r="E8" s="41"/>
      <c r="G8" s="80" t="s">
        <v>44</v>
      </c>
      <c r="H8" s="271" t="s">
        <v>221</v>
      </c>
      <c r="I8" s="25">
        <f>12.5*20</f>
        <v>250</v>
      </c>
      <c r="J8" s="108"/>
      <c r="K8" s="273"/>
      <c r="L8" s="274"/>
      <c r="M8" s="274"/>
      <c r="N8" s="274"/>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row>
    <row r="9" spans="1:58" ht="19.5" customHeight="1" thickBot="1" x14ac:dyDescent="0.3">
      <c r="A9" s="106"/>
      <c r="B9" s="200" t="s">
        <v>87</v>
      </c>
      <c r="C9" s="427">
        <v>0</v>
      </c>
      <c r="D9" s="100"/>
      <c r="E9" s="41"/>
      <c r="G9" s="81" t="s">
        <v>45</v>
      </c>
      <c r="H9" s="50"/>
      <c r="I9" s="71">
        <f>IF(I7&lt;250.01,0,SUM(I7,-I8))</f>
        <v>0</v>
      </c>
      <c r="J9" s="110"/>
      <c r="K9" s="273"/>
      <c r="L9" s="274"/>
      <c r="M9" s="274"/>
      <c r="N9" s="274"/>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row>
    <row r="10" spans="1:58" ht="19.5" customHeight="1" thickBot="1" x14ac:dyDescent="0.25">
      <c r="A10" s="106"/>
      <c r="B10" s="201" t="s">
        <v>50</v>
      </c>
      <c r="C10" s="198">
        <f>C7-C8-C9</f>
        <v>0</v>
      </c>
      <c r="D10" s="100"/>
      <c r="E10" s="41"/>
      <c r="G10" s="269" t="s">
        <v>219</v>
      </c>
      <c r="H10" s="77"/>
      <c r="I10" s="24">
        <f>IF($C$10&lt;48.732943,PRODUCT($C$10,20.5),(PRODUCT($C$10,20.5)-I9))</f>
        <v>0</v>
      </c>
      <c r="J10" s="110"/>
      <c r="K10" s="273"/>
      <c r="L10" s="274"/>
      <c r="M10" s="274"/>
      <c r="N10" s="274"/>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row>
    <row r="11" spans="1:58" ht="19.5" customHeight="1" thickBot="1" x14ac:dyDescent="0.3">
      <c r="A11" s="106"/>
      <c r="B11" s="100"/>
      <c r="C11" s="100"/>
      <c r="D11" s="100"/>
      <c r="E11" s="41"/>
      <c r="F11" s="41"/>
      <c r="G11" s="49" t="s">
        <v>30</v>
      </c>
      <c r="H11" s="51"/>
      <c r="I11" s="71">
        <f>C8*20.5</f>
        <v>0</v>
      </c>
      <c r="J11" s="110"/>
      <c r="K11" s="273"/>
      <c r="L11" s="274"/>
      <c r="M11" s="274"/>
      <c r="N11" s="274"/>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row>
    <row r="12" spans="1:58" ht="19.5" customHeight="1" thickBot="1" x14ac:dyDescent="0.3">
      <c r="A12" s="106"/>
      <c r="B12" s="100"/>
      <c r="C12" s="100"/>
      <c r="D12" s="100"/>
      <c r="E12" s="41"/>
      <c r="G12" s="81" t="s">
        <v>88</v>
      </c>
      <c r="H12" s="51"/>
      <c r="I12" s="71">
        <f>C9*20.5</f>
        <v>0</v>
      </c>
      <c r="J12" s="110"/>
      <c r="K12" s="273"/>
      <c r="L12" s="274"/>
      <c r="M12" s="274"/>
      <c r="N12" s="274"/>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row>
    <row r="13" spans="1:58" ht="19.5" customHeight="1" thickBot="1" x14ac:dyDescent="0.25">
      <c r="A13" s="106"/>
      <c r="B13" s="100"/>
      <c r="C13" s="100"/>
      <c r="D13" s="100"/>
      <c r="E13" s="41"/>
      <c r="G13" s="281"/>
      <c r="H13" s="100"/>
      <c r="I13" s="100"/>
      <c r="J13" s="110"/>
      <c r="K13" s="273"/>
      <c r="L13" s="274"/>
      <c r="M13" s="274"/>
      <c r="N13" s="274"/>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row>
    <row r="14" spans="1:58" ht="19.5" customHeight="1" thickBot="1" x14ac:dyDescent="0.3">
      <c r="A14" s="106"/>
      <c r="B14" s="132" t="s">
        <v>36</v>
      </c>
      <c r="C14" s="2">
        <v>0</v>
      </c>
      <c r="D14" s="100"/>
      <c r="E14" s="41"/>
      <c r="F14" s="41"/>
      <c r="G14" s="52" t="s">
        <v>84</v>
      </c>
      <c r="H14" s="53"/>
      <c r="I14" s="54"/>
      <c r="J14" s="108"/>
      <c r="K14" s="273"/>
      <c r="L14" s="274"/>
      <c r="M14" s="274"/>
      <c r="N14" s="274"/>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row>
    <row r="15" spans="1:58" ht="19.5" customHeight="1" thickBot="1" x14ac:dyDescent="0.3">
      <c r="A15" s="106"/>
      <c r="B15" s="133" t="s">
        <v>18</v>
      </c>
      <c r="C15" s="228">
        <v>0</v>
      </c>
      <c r="D15" s="100"/>
      <c r="E15" s="41"/>
      <c r="F15" s="107"/>
      <c r="G15" s="153"/>
      <c r="H15" s="154"/>
      <c r="I15" s="155"/>
      <c r="J15" s="108"/>
      <c r="K15" s="273"/>
      <c r="L15" s="274"/>
      <c r="M15" s="274"/>
      <c r="N15" s="274"/>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row>
    <row r="16" spans="1:58" ht="19.5" customHeight="1" x14ac:dyDescent="0.2">
      <c r="A16" s="106"/>
      <c r="B16" s="134" t="s">
        <v>19</v>
      </c>
      <c r="C16" s="228">
        <v>0</v>
      </c>
      <c r="D16" s="100"/>
      <c r="E16" s="41"/>
      <c r="G16" s="158" t="s">
        <v>24</v>
      </c>
      <c r="H16" s="166" t="s">
        <v>55</v>
      </c>
      <c r="I16" s="23">
        <f>PRODUCT(SUM(C14,-C15,-C16,-C17),15.34)</f>
        <v>0</v>
      </c>
      <c r="J16" s="108"/>
      <c r="K16" s="273"/>
      <c r="L16" s="274"/>
      <c r="M16" s="274"/>
      <c r="N16" s="274"/>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row>
    <row r="17" spans="1:58" ht="19.5" customHeight="1" thickBot="1" x14ac:dyDescent="0.25">
      <c r="A17" s="106"/>
      <c r="B17" s="134" t="s">
        <v>187</v>
      </c>
      <c r="C17" s="228">
        <v>0</v>
      </c>
      <c r="D17" s="100"/>
      <c r="E17" s="41"/>
      <c r="G17" s="80" t="s">
        <v>20</v>
      </c>
      <c r="H17" s="164" t="s">
        <v>33</v>
      </c>
      <c r="I17" s="161">
        <f>PRODUCT(C15,61.35)</f>
        <v>0</v>
      </c>
      <c r="J17" s="108"/>
      <c r="K17" s="273"/>
      <c r="L17" s="274"/>
      <c r="M17" s="274"/>
      <c r="N17" s="274"/>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row>
    <row r="18" spans="1:58" ht="19.5" customHeight="1" thickBot="1" x14ac:dyDescent="0.25">
      <c r="A18" s="106"/>
      <c r="B18" s="260" t="s">
        <v>138</v>
      </c>
      <c r="C18" s="2">
        <v>0</v>
      </c>
      <c r="D18" s="100"/>
      <c r="E18" s="41"/>
      <c r="G18" s="80" t="s">
        <v>21</v>
      </c>
      <c r="H18" s="164" t="s">
        <v>33</v>
      </c>
      <c r="I18" s="161">
        <f>PRODUCT(C15,61.35)</f>
        <v>0</v>
      </c>
      <c r="J18" s="108"/>
      <c r="K18" s="273"/>
      <c r="L18" s="274"/>
      <c r="M18" s="274"/>
      <c r="N18" s="274"/>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row>
    <row r="19" spans="1:58" ht="19.5" customHeight="1" x14ac:dyDescent="0.2">
      <c r="A19" s="106"/>
      <c r="B19" s="134" t="s">
        <v>185</v>
      </c>
      <c r="C19" s="228">
        <v>0</v>
      </c>
      <c r="D19" s="100"/>
      <c r="E19" s="41"/>
      <c r="G19" s="259" t="s">
        <v>189</v>
      </c>
      <c r="H19" s="164" t="s">
        <v>69</v>
      </c>
      <c r="I19" s="161">
        <f>PRODUCT(C17,40.35)</f>
        <v>0</v>
      </c>
      <c r="J19" s="108"/>
      <c r="K19" s="273"/>
      <c r="L19" s="274"/>
      <c r="M19" s="274"/>
      <c r="N19" s="274"/>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row>
    <row r="20" spans="1:58" ht="19.5" customHeight="1" thickBot="1" x14ac:dyDescent="0.25">
      <c r="A20" s="106"/>
      <c r="B20" s="134" t="s">
        <v>188</v>
      </c>
      <c r="C20" s="228">
        <v>0</v>
      </c>
      <c r="D20" s="100"/>
      <c r="E20" s="41"/>
      <c r="G20" s="259" t="s">
        <v>108</v>
      </c>
      <c r="H20" s="35" t="s">
        <v>70</v>
      </c>
      <c r="I20" s="161">
        <f>PRODUCT(SUM(C18,-C19,-C20),25)</f>
        <v>0</v>
      </c>
      <c r="J20" s="108"/>
      <c r="K20" s="273"/>
      <c r="L20" s="274"/>
      <c r="M20" s="274"/>
      <c r="N20" s="274"/>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row>
    <row r="21" spans="1:58" ht="19.5" customHeight="1" thickBot="1" x14ac:dyDescent="0.25">
      <c r="A21" s="106"/>
      <c r="B21" s="132" t="s">
        <v>8</v>
      </c>
      <c r="C21" s="2">
        <v>0</v>
      </c>
      <c r="D21" s="100"/>
      <c r="E21" s="41"/>
      <c r="G21" s="259" t="s">
        <v>182</v>
      </c>
      <c r="H21" s="35" t="s">
        <v>123</v>
      </c>
      <c r="I21" s="161">
        <f>PRODUCT(C19,10)</f>
        <v>0</v>
      </c>
      <c r="J21" s="108"/>
      <c r="K21" s="273"/>
      <c r="L21" s="274"/>
      <c r="M21" s="274"/>
      <c r="N21" s="274"/>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row>
    <row r="22" spans="1:58" ht="19.5" customHeight="1" x14ac:dyDescent="0.2">
      <c r="A22" s="106"/>
      <c r="B22" s="133" t="s">
        <v>18</v>
      </c>
      <c r="C22" s="228">
        <v>0</v>
      </c>
      <c r="D22" s="100"/>
      <c r="E22" s="41"/>
      <c r="G22" s="259" t="s">
        <v>191</v>
      </c>
      <c r="H22" s="35" t="s">
        <v>124</v>
      </c>
      <c r="I22" s="161">
        <f>PRODUCT(C20,4)</f>
        <v>0</v>
      </c>
      <c r="J22" s="108"/>
      <c r="K22" s="273"/>
      <c r="L22" s="274"/>
      <c r="M22" s="274"/>
      <c r="N22" s="27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row>
    <row r="23" spans="1:58" ht="19.5" customHeight="1" x14ac:dyDescent="0.2">
      <c r="A23" s="106"/>
      <c r="B23" s="134" t="s">
        <v>19</v>
      </c>
      <c r="C23" s="228">
        <v>0</v>
      </c>
      <c r="D23" s="100"/>
      <c r="E23" s="41"/>
      <c r="G23" s="159" t="s">
        <v>25</v>
      </c>
      <c r="H23" s="167" t="s">
        <v>56</v>
      </c>
      <c r="I23" s="162">
        <f>PRODUCT(SUM(C21,-C22,-C23,-C24,-C25),1.38)</f>
        <v>0</v>
      </c>
      <c r="J23" s="108"/>
      <c r="K23" s="273"/>
      <c r="L23" s="274"/>
      <c r="M23" s="274"/>
      <c r="N23" s="274"/>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row>
    <row r="24" spans="1:58" ht="18" customHeight="1" x14ac:dyDescent="0.2">
      <c r="A24" s="106"/>
      <c r="B24" s="134" t="s">
        <v>184</v>
      </c>
      <c r="C24" s="228">
        <v>0</v>
      </c>
      <c r="D24" s="100"/>
      <c r="E24" s="41"/>
      <c r="G24" s="80" t="s">
        <v>22</v>
      </c>
      <c r="H24" s="164" t="s">
        <v>34</v>
      </c>
      <c r="I24" s="161">
        <f>PRODUCT(C22,5.5)</f>
        <v>0</v>
      </c>
      <c r="J24" s="108"/>
      <c r="K24" s="273"/>
      <c r="L24" s="274"/>
      <c r="M24" s="274"/>
      <c r="N24" s="274"/>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row>
    <row r="25" spans="1:58" ht="18" customHeight="1" thickBot="1" x14ac:dyDescent="0.25">
      <c r="A25" s="106"/>
      <c r="B25" s="134" t="s">
        <v>187</v>
      </c>
      <c r="C25" s="228">
        <v>0</v>
      </c>
      <c r="D25" s="100"/>
      <c r="E25" s="41"/>
      <c r="G25" s="80" t="s">
        <v>23</v>
      </c>
      <c r="H25" s="164" t="s">
        <v>34</v>
      </c>
      <c r="I25" s="161">
        <f>PRODUCT(C23,5.5)</f>
        <v>0</v>
      </c>
      <c r="J25" s="108"/>
      <c r="K25" s="273"/>
      <c r="L25" s="274"/>
      <c r="M25" s="274"/>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row>
    <row r="26" spans="1:58" ht="18" customHeight="1" thickBot="1" x14ac:dyDescent="0.25">
      <c r="A26" s="106"/>
      <c r="B26" s="132" t="s">
        <v>9</v>
      </c>
      <c r="C26" s="182">
        <v>0</v>
      </c>
      <c r="D26" s="100"/>
      <c r="E26" s="41"/>
      <c r="G26" s="259" t="s">
        <v>193</v>
      </c>
      <c r="H26" s="164" t="s">
        <v>73</v>
      </c>
      <c r="I26" s="161">
        <f>PRODUCT(C24,4.96)</f>
        <v>0</v>
      </c>
      <c r="J26" s="108"/>
      <c r="K26" s="273"/>
      <c r="L26" s="274"/>
      <c r="M26" s="274"/>
      <c r="N26" s="274"/>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row>
    <row r="27" spans="1:58" ht="18" customHeight="1" x14ac:dyDescent="0.2">
      <c r="A27" s="106"/>
      <c r="B27" s="133" t="s">
        <v>18</v>
      </c>
      <c r="C27" s="228">
        <v>0</v>
      </c>
      <c r="D27" s="100"/>
      <c r="E27" s="41"/>
      <c r="G27" s="259" t="s">
        <v>194</v>
      </c>
      <c r="H27" s="164" t="s">
        <v>80</v>
      </c>
      <c r="I27" s="161">
        <f>PRODUCT(C25,4.42)</f>
        <v>0</v>
      </c>
      <c r="J27" s="108"/>
      <c r="K27" s="273"/>
      <c r="L27" s="274"/>
      <c r="M27" s="274"/>
      <c r="N27" s="274"/>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row>
    <row r="28" spans="1:58" ht="18" customHeight="1" x14ac:dyDescent="0.2">
      <c r="A28" s="106"/>
      <c r="B28" s="134" t="s">
        <v>19</v>
      </c>
      <c r="C28" s="228">
        <v>0</v>
      </c>
      <c r="D28" s="100"/>
      <c r="E28" s="41"/>
      <c r="G28" s="159" t="s">
        <v>26</v>
      </c>
      <c r="H28" s="167" t="s">
        <v>57</v>
      </c>
      <c r="I28" s="162">
        <f>PRODUCT(SUM(C26,-C27,-C28,-C29,-C30),15.15)</f>
        <v>0</v>
      </c>
      <c r="J28" s="108"/>
      <c r="K28" s="273"/>
      <c r="L28" s="274"/>
      <c r="M28" s="274"/>
      <c r="N28" s="274"/>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row>
    <row r="29" spans="1:58" ht="18" customHeight="1" x14ac:dyDescent="0.2">
      <c r="A29" s="106"/>
      <c r="B29" s="134" t="s">
        <v>181</v>
      </c>
      <c r="C29" s="228">
        <v>0</v>
      </c>
      <c r="D29" s="100"/>
      <c r="E29" s="41"/>
      <c r="G29" s="80" t="s">
        <v>27</v>
      </c>
      <c r="H29" s="164" t="s">
        <v>35</v>
      </c>
      <c r="I29" s="161">
        <f>PRODUCT(C27,60.6)</f>
        <v>0</v>
      </c>
      <c r="J29" s="108"/>
      <c r="K29" s="273"/>
      <c r="L29" s="274"/>
      <c r="M29" s="274"/>
      <c r="N29" s="274"/>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row>
    <row r="30" spans="1:58" ht="18" customHeight="1" thickBot="1" x14ac:dyDescent="0.25">
      <c r="A30" s="106"/>
      <c r="B30" s="137" t="s">
        <v>188</v>
      </c>
      <c r="C30" s="272">
        <v>0</v>
      </c>
      <c r="D30" s="100"/>
      <c r="E30" s="8"/>
      <c r="F30" s="8"/>
      <c r="G30" s="80" t="s">
        <v>28</v>
      </c>
      <c r="H30" s="164" t="s">
        <v>35</v>
      </c>
      <c r="I30" s="161">
        <f>PRODUCT(C28,60.6)</f>
        <v>0</v>
      </c>
      <c r="J30" s="108"/>
      <c r="K30" s="273"/>
      <c r="L30" s="274"/>
      <c r="M30" s="274"/>
      <c r="N30" s="274"/>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row>
    <row r="31" spans="1:58" ht="18" customHeight="1" x14ac:dyDescent="0.2">
      <c r="A31" s="106"/>
      <c r="B31" s="100"/>
      <c r="C31" s="100"/>
      <c r="D31" s="100"/>
      <c r="E31" s="41"/>
      <c r="G31" s="259" t="s">
        <v>196</v>
      </c>
      <c r="H31" s="164" t="s">
        <v>35</v>
      </c>
      <c r="I31" s="161">
        <f>PRODUCT(C29,60.6)</f>
        <v>0</v>
      </c>
      <c r="J31" s="108"/>
      <c r="K31" s="273"/>
      <c r="L31" s="274"/>
      <c r="M31" s="274"/>
      <c r="N31" s="274"/>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row>
    <row r="32" spans="1:58" ht="18" customHeight="1" x14ac:dyDescent="0.2">
      <c r="A32" s="106"/>
      <c r="B32" s="100"/>
      <c r="C32" s="100"/>
      <c r="D32" s="100"/>
      <c r="E32" s="41"/>
      <c r="G32" s="259" t="s">
        <v>197</v>
      </c>
      <c r="H32" s="164" t="s">
        <v>77</v>
      </c>
      <c r="I32" s="161">
        <f>PRODUCT(C30,19.6)</f>
        <v>0</v>
      </c>
      <c r="J32" s="108"/>
      <c r="K32" s="273"/>
      <c r="L32" s="274"/>
      <c r="M32" s="274"/>
      <c r="N32" s="274"/>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row>
    <row r="33" spans="1:58" ht="18" customHeight="1" thickBot="1" x14ac:dyDescent="0.25">
      <c r="A33" s="106"/>
      <c r="B33" s="100"/>
      <c r="C33" s="100"/>
      <c r="D33" s="100"/>
      <c r="E33" s="41"/>
      <c r="G33" s="160" t="s">
        <v>5</v>
      </c>
      <c r="H33" s="165"/>
      <c r="I33" s="163">
        <v>-250</v>
      </c>
      <c r="J33" s="125"/>
      <c r="K33" s="273"/>
      <c r="L33" s="274"/>
      <c r="M33" s="274"/>
      <c r="N33" s="274"/>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row>
    <row r="34" spans="1:58" ht="18" customHeight="1" thickBot="1" x14ac:dyDescent="0.3">
      <c r="A34" s="106"/>
      <c r="B34" s="331" t="s">
        <v>119</v>
      </c>
      <c r="C34" s="332"/>
      <c r="D34" s="100"/>
      <c r="E34" s="41"/>
      <c r="G34" s="168" t="s">
        <v>86</v>
      </c>
      <c r="H34" s="156"/>
      <c r="I34" s="157">
        <f>IF(SUM(I16,I23,I28)&gt;250,SUM(I16:I33),SUM(I17:I22,I24:I27,I29:I32))</f>
        <v>0</v>
      </c>
      <c r="J34" s="125"/>
      <c r="K34" s="273"/>
      <c r="L34" s="274"/>
      <c r="M34" s="274"/>
      <c r="N34" s="274"/>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row>
    <row r="35" spans="1:58" ht="27" customHeight="1" thickBot="1" x14ac:dyDescent="0.25">
      <c r="A35" s="106"/>
      <c r="B35" s="309" t="s">
        <v>211</v>
      </c>
      <c r="C35" s="283" t="s">
        <v>4</v>
      </c>
      <c r="D35" s="282"/>
      <c r="E35" s="8"/>
      <c r="F35" s="8"/>
      <c r="G35" s="281"/>
      <c r="H35" s="100"/>
      <c r="I35" s="108"/>
      <c r="J35" s="108"/>
      <c r="K35" s="273"/>
      <c r="L35" s="274"/>
      <c r="M35" s="274"/>
      <c r="N35" s="274"/>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row>
    <row r="36" spans="1:58" ht="21" customHeight="1" thickBot="1" x14ac:dyDescent="0.3">
      <c r="A36" s="106"/>
      <c r="B36" s="310"/>
      <c r="C36" s="232">
        <f>SUM(C38:C40)</f>
        <v>0</v>
      </c>
      <c r="D36" s="100"/>
      <c r="E36" s="41"/>
      <c r="F36" s="41"/>
      <c r="G36" s="83" t="s">
        <v>115</v>
      </c>
      <c r="H36" s="236"/>
      <c r="I36" s="71">
        <f>IF(SUM(C38*(669.8-61.35),C39*(654.5-61.35),C40*(721-61.35))&lt;50,0,SUM(C38*(669.8-61.35),C39*(654.5-61.35),C40*(721-61.35)))</f>
        <v>0</v>
      </c>
      <c r="J36" s="108"/>
      <c r="K36" s="276"/>
      <c r="L36" s="276"/>
      <c r="M36" s="276"/>
      <c r="N36" s="274"/>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row>
    <row r="37" spans="1:58" ht="27" customHeight="1" thickBot="1" x14ac:dyDescent="0.25">
      <c r="A37" s="106"/>
      <c r="B37" s="296" t="s">
        <v>218</v>
      </c>
      <c r="C37" s="297"/>
      <c r="D37" s="100"/>
      <c r="E37" s="41"/>
      <c r="G37" s="281"/>
      <c r="H37" s="100"/>
      <c r="I37" s="108"/>
      <c r="J37" s="108"/>
      <c r="K37" s="278"/>
      <c r="L37" s="278"/>
      <c r="M37" s="278"/>
      <c r="N37" s="274"/>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row>
    <row r="38" spans="1:58" ht="18" customHeight="1" thickBot="1" x14ac:dyDescent="0.25">
      <c r="A38" s="106"/>
      <c r="B38" s="150" t="s">
        <v>110</v>
      </c>
      <c r="C38" s="225">
        <v>0</v>
      </c>
      <c r="D38" s="100"/>
      <c r="E38" s="41"/>
      <c r="G38" s="175" t="s">
        <v>31</v>
      </c>
      <c r="H38" s="138"/>
      <c r="I38" s="189">
        <f>SUM(I9,I11,I12,I34,I36)</f>
        <v>0</v>
      </c>
      <c r="J38" s="108"/>
      <c r="K38" s="278"/>
      <c r="L38" s="278"/>
      <c r="M38" s="278"/>
      <c r="N38" s="277"/>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184"/>
      <c r="AR38" s="184"/>
      <c r="AS38" s="184"/>
      <c r="AT38" s="184"/>
      <c r="AU38" s="184"/>
      <c r="AV38" s="184"/>
      <c r="AW38" s="184"/>
      <c r="AX38" s="184"/>
      <c r="AY38" s="184"/>
      <c r="AZ38" s="184"/>
      <c r="BA38" s="184"/>
      <c r="BB38" s="184"/>
      <c r="BC38" s="184"/>
      <c r="BD38" s="184"/>
      <c r="BE38" s="85"/>
      <c r="BF38" s="85"/>
    </row>
    <row r="39" spans="1:58" s="6" customFormat="1" ht="20.25" customHeight="1" x14ac:dyDescent="0.2">
      <c r="A39" s="111"/>
      <c r="B39" s="134" t="s">
        <v>111</v>
      </c>
      <c r="C39" s="226">
        <v>0</v>
      </c>
      <c r="D39" s="101"/>
      <c r="E39" s="5"/>
      <c r="F39" s="5"/>
      <c r="G39" s="265" t="s">
        <v>224</v>
      </c>
      <c r="H39" s="280"/>
      <c r="I39" s="129">
        <f>SUM(C7*20.5,C14*61.35,C19*25,C22*5.5,C28*60.6)</f>
        <v>0</v>
      </c>
      <c r="J39" s="112"/>
      <c r="K39" s="278"/>
      <c r="L39" s="278"/>
      <c r="M39" s="278"/>
      <c r="N39" s="274"/>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02"/>
      <c r="BF39" s="85"/>
    </row>
    <row r="40" spans="1:58" s="6" customFormat="1" ht="21" customHeight="1" thickBot="1" x14ac:dyDescent="0.25">
      <c r="A40" s="111"/>
      <c r="B40" s="137" t="s">
        <v>112</v>
      </c>
      <c r="C40" s="227">
        <v>0</v>
      </c>
      <c r="D40" s="100"/>
      <c r="E40" s="5"/>
      <c r="F40" s="5"/>
      <c r="G40" s="317" t="s">
        <v>225</v>
      </c>
      <c r="H40" s="318"/>
      <c r="I40" s="89">
        <f>I39-I38+I36</f>
        <v>0</v>
      </c>
      <c r="J40" s="112"/>
      <c r="K40" s="278"/>
      <c r="L40" s="278"/>
      <c r="M40" s="278"/>
      <c r="N40" s="278"/>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87"/>
      <c r="BF40" s="87"/>
    </row>
    <row r="41" spans="1:58" s="6" customFormat="1" ht="20.25" customHeight="1" thickBot="1" x14ac:dyDescent="0.25">
      <c r="A41" s="111"/>
      <c r="B41" s="100"/>
      <c r="C41" s="100"/>
      <c r="D41" s="282"/>
      <c r="E41" s="282"/>
      <c r="F41" s="282"/>
      <c r="G41" s="282"/>
      <c r="H41" s="282"/>
      <c r="I41" s="282"/>
      <c r="J41" s="112"/>
      <c r="K41" s="278"/>
      <c r="L41" s="278"/>
      <c r="M41" s="278"/>
      <c r="N41" s="278"/>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c r="BA41" s="185"/>
      <c r="BB41" s="185"/>
      <c r="BC41" s="185"/>
      <c r="BD41" s="185"/>
      <c r="BE41" s="87"/>
      <c r="BF41" s="87"/>
    </row>
    <row r="42" spans="1:58" s="6" customFormat="1" ht="24" customHeight="1" x14ac:dyDescent="0.2">
      <c r="A42" s="111"/>
      <c r="B42" s="311" t="s">
        <v>222</v>
      </c>
      <c r="C42" s="312"/>
      <c r="D42" s="282"/>
      <c r="E42" s="282"/>
      <c r="F42" s="100"/>
      <c r="G42" s="298" t="s">
        <v>83</v>
      </c>
      <c r="H42" s="299"/>
      <c r="I42" s="300"/>
      <c r="J42" s="112"/>
      <c r="K42" s="279"/>
      <c r="L42" s="279"/>
      <c r="M42" s="279"/>
      <c r="N42" s="279"/>
    </row>
    <row r="43" spans="1:58" s="6" customFormat="1" ht="21" customHeight="1" x14ac:dyDescent="0.2">
      <c r="A43" s="111"/>
      <c r="B43" s="313"/>
      <c r="C43" s="314"/>
      <c r="D43" s="282"/>
      <c r="E43" s="282"/>
      <c r="F43" s="100"/>
      <c r="G43" s="301"/>
      <c r="H43" s="302"/>
      <c r="I43" s="303"/>
      <c r="J43" s="112"/>
      <c r="K43" s="279"/>
      <c r="L43" s="279"/>
      <c r="M43" s="279"/>
      <c r="N43" s="279"/>
    </row>
    <row r="44" spans="1:58" s="6" customFormat="1" ht="24.75" customHeight="1" thickBot="1" x14ac:dyDescent="0.25">
      <c r="A44" s="111"/>
      <c r="B44" s="313"/>
      <c r="C44" s="314"/>
      <c r="D44" s="101"/>
      <c r="E44" s="101"/>
      <c r="F44" s="101"/>
      <c r="G44" s="304"/>
      <c r="H44" s="305"/>
      <c r="I44" s="306"/>
      <c r="J44" s="112"/>
      <c r="K44" s="279"/>
      <c r="L44" s="279"/>
      <c r="M44" s="279"/>
      <c r="N44" s="279"/>
    </row>
    <row r="45" spans="1:58" s="6" customFormat="1" ht="24.75" customHeight="1" x14ac:dyDescent="0.2">
      <c r="A45" s="111"/>
      <c r="B45" s="313"/>
      <c r="C45" s="314"/>
      <c r="D45" s="101"/>
      <c r="E45" s="101"/>
      <c r="F45" s="101"/>
      <c r="G45" s="101"/>
      <c r="H45" s="282"/>
      <c r="I45" s="282"/>
      <c r="J45" s="112"/>
      <c r="K45" s="279"/>
      <c r="L45" s="279"/>
      <c r="M45" s="279"/>
      <c r="N45" s="279"/>
    </row>
    <row r="46" spans="1:58" s="6" customFormat="1" ht="36" customHeight="1" thickBot="1" x14ac:dyDescent="0.3">
      <c r="A46" s="111"/>
      <c r="B46" s="315"/>
      <c r="C46" s="316"/>
      <c r="D46" s="101"/>
      <c r="E46" s="101"/>
      <c r="F46" s="101"/>
      <c r="G46" s="285" t="s">
        <v>223</v>
      </c>
      <c r="H46" s="307" t="s">
        <v>212</v>
      </c>
      <c r="I46" s="308"/>
      <c r="J46" s="112"/>
      <c r="K46" s="279"/>
      <c r="L46" s="279"/>
      <c r="M46" s="279"/>
      <c r="N46" s="279"/>
    </row>
    <row r="47" spans="1:58" s="6" customFormat="1" ht="199.5" customHeight="1" thickBot="1" x14ac:dyDescent="0.25">
      <c r="A47" s="111"/>
      <c r="B47" s="319"/>
      <c r="C47" s="320"/>
      <c r="D47" s="101"/>
      <c r="G47" s="293" t="s">
        <v>226</v>
      </c>
      <c r="H47" s="321"/>
      <c r="I47" s="322"/>
      <c r="J47" s="112"/>
      <c r="K47" s="279"/>
      <c r="L47" s="279"/>
      <c r="M47" s="279"/>
      <c r="N47" s="279"/>
    </row>
    <row r="48" spans="1:58" s="8" customFormat="1" ht="13.5" thickBot="1" x14ac:dyDescent="0.25">
      <c r="A48" s="113"/>
      <c r="B48" s="115"/>
      <c r="C48" s="115"/>
      <c r="D48" s="287"/>
      <c r="E48" s="126"/>
      <c r="F48" s="126"/>
      <c r="G48" s="281"/>
      <c r="H48" s="114"/>
      <c r="I48" s="114"/>
      <c r="J48" s="116"/>
      <c r="K48" s="278"/>
      <c r="L48" s="278"/>
      <c r="M48" s="278"/>
      <c r="N48" s="278"/>
    </row>
    <row r="49" spans="1:14" s="6" customFormat="1" ht="6.75" customHeight="1" thickBot="1" x14ac:dyDescent="0.25">
      <c r="A49" s="9"/>
      <c r="B49" s="151"/>
      <c r="C49" s="152"/>
      <c r="D49" s="9"/>
      <c r="E49" s="7"/>
      <c r="F49" s="7"/>
      <c r="G49" s="7"/>
      <c r="H49" s="7"/>
      <c r="I49" s="7"/>
      <c r="J49" s="9"/>
      <c r="K49" s="279"/>
      <c r="L49" s="279"/>
      <c r="M49" s="279"/>
      <c r="N49" s="279"/>
    </row>
    <row r="50" spans="1:14" s="6" customFormat="1" ht="13.5" thickBot="1" x14ac:dyDescent="0.25">
      <c r="A50" s="9"/>
      <c r="B50" s="152"/>
      <c r="C50" s="152"/>
      <c r="D50" s="9"/>
      <c r="E50" s="7"/>
      <c r="F50" s="7"/>
      <c r="G50" s="293"/>
      <c r="H50" s="294"/>
      <c r="I50" s="295"/>
      <c r="J50" s="9"/>
      <c r="K50" s="279"/>
      <c r="L50" s="279"/>
      <c r="M50" s="279"/>
      <c r="N50" s="279"/>
    </row>
    <row r="51" spans="1:14" s="6" customFormat="1" ht="17.25" customHeight="1" x14ac:dyDescent="0.2">
      <c r="A51" s="9"/>
      <c r="B51" s="264"/>
      <c r="C51" s="152"/>
      <c r="D51" s="9"/>
      <c r="E51" s="7"/>
      <c r="F51" s="7"/>
      <c r="G51" s="7"/>
      <c r="H51" s="7"/>
      <c r="I51" s="7"/>
      <c r="J51" s="9"/>
      <c r="K51" s="279"/>
      <c r="L51" s="279"/>
      <c r="M51" s="279"/>
      <c r="N51" s="279"/>
    </row>
    <row r="52" spans="1:14" s="6" customFormat="1" x14ac:dyDescent="0.2">
      <c r="A52" s="9"/>
      <c r="B52" s="152"/>
      <c r="C52" s="152"/>
      <c r="D52" s="9"/>
      <c r="E52" s="7"/>
      <c r="F52" s="7"/>
      <c r="G52" s="7"/>
      <c r="H52" s="7"/>
      <c r="I52" s="7"/>
      <c r="J52" s="9"/>
      <c r="K52" s="279"/>
      <c r="L52" s="279"/>
      <c r="M52" s="279"/>
      <c r="N52" s="279"/>
    </row>
    <row r="53" spans="1:14" s="6" customFormat="1" x14ac:dyDescent="0.2">
      <c r="A53" s="9"/>
      <c r="B53" s="152"/>
      <c r="C53" s="152"/>
      <c r="D53" s="9"/>
      <c r="E53" s="7"/>
      <c r="F53" s="7"/>
      <c r="G53" s="291"/>
      <c r="H53" s="292"/>
      <c r="I53" s="292"/>
      <c r="J53" s="9"/>
      <c r="K53" s="279"/>
      <c r="L53" s="279"/>
      <c r="M53" s="279"/>
      <c r="N53" s="279"/>
    </row>
    <row r="54" spans="1:14" s="6" customFormat="1" x14ac:dyDescent="0.2">
      <c r="A54" s="9"/>
      <c r="B54" s="152"/>
      <c r="C54" s="152"/>
      <c r="D54" s="9"/>
      <c r="E54" s="7"/>
      <c r="F54" s="7"/>
      <c r="G54" s="292"/>
      <c r="H54" s="292"/>
      <c r="I54" s="292"/>
      <c r="J54" s="9"/>
      <c r="K54" s="279"/>
      <c r="L54" s="279"/>
      <c r="M54" s="279"/>
      <c r="N54" s="279"/>
    </row>
    <row r="55" spans="1:14" s="6" customFormat="1" x14ac:dyDescent="0.2">
      <c r="A55" s="8"/>
      <c r="B55" s="152"/>
      <c r="C55" s="152"/>
      <c r="D55" s="8"/>
      <c r="G55" s="292"/>
      <c r="H55" s="292"/>
      <c r="I55" s="292"/>
      <c r="K55" s="279"/>
      <c r="L55" s="279"/>
      <c r="M55" s="279"/>
      <c r="N55" s="279"/>
    </row>
    <row r="56" spans="1:14" s="6" customFormat="1" x14ac:dyDescent="0.2">
      <c r="G56" s="292"/>
      <c r="H56" s="292"/>
      <c r="I56" s="292"/>
      <c r="K56" s="279"/>
      <c r="L56" s="279"/>
      <c r="M56" s="279"/>
      <c r="N56" s="279"/>
    </row>
    <row r="57" spans="1:14" s="6" customFormat="1" x14ac:dyDescent="0.2">
      <c r="G57" s="292"/>
      <c r="H57" s="292"/>
      <c r="I57" s="292"/>
      <c r="K57" s="279"/>
      <c r="L57" s="279"/>
      <c r="M57" s="279"/>
      <c r="N57" s="279"/>
    </row>
    <row r="58" spans="1:14" s="6" customFormat="1" x14ac:dyDescent="0.2">
      <c r="G58" s="292"/>
      <c r="H58" s="292"/>
      <c r="I58" s="292"/>
      <c r="K58" s="279"/>
      <c r="L58" s="279"/>
      <c r="M58" s="279"/>
      <c r="N58" s="279"/>
    </row>
    <row r="59" spans="1:14" s="6" customFormat="1" x14ac:dyDescent="0.2">
      <c r="G59" s="292"/>
      <c r="H59" s="292"/>
      <c r="I59" s="292"/>
      <c r="K59" s="279"/>
      <c r="L59" s="279"/>
      <c r="M59" s="279"/>
      <c r="N59" s="279"/>
    </row>
    <row r="60" spans="1:14" s="6" customFormat="1" x14ac:dyDescent="0.2">
      <c r="G60" s="292"/>
      <c r="H60" s="292"/>
      <c r="I60" s="292"/>
      <c r="K60" s="279"/>
      <c r="L60" s="279"/>
      <c r="M60" s="279"/>
      <c r="N60" s="279"/>
    </row>
    <row r="61" spans="1:14" s="6" customFormat="1" x14ac:dyDescent="0.2">
      <c r="G61" s="292"/>
      <c r="H61" s="292"/>
      <c r="I61" s="292"/>
      <c r="K61" s="279"/>
      <c r="L61" s="279"/>
      <c r="M61" s="279"/>
      <c r="N61" s="279"/>
    </row>
    <row r="62" spans="1:14" s="6" customFormat="1" x14ac:dyDescent="0.2">
      <c r="G62" s="292"/>
      <c r="H62" s="292"/>
      <c r="I62" s="292"/>
      <c r="K62" s="279"/>
      <c r="L62" s="279"/>
      <c r="M62" s="279"/>
      <c r="N62" s="279"/>
    </row>
    <row r="63" spans="1:14" s="6" customFormat="1" x14ac:dyDescent="0.2">
      <c r="G63" s="292"/>
      <c r="H63" s="292"/>
      <c r="I63" s="292"/>
      <c r="K63" s="279"/>
      <c r="L63" s="279"/>
      <c r="M63" s="279"/>
      <c r="N63" s="279"/>
    </row>
    <row r="64" spans="1:14" s="6" customFormat="1" x14ac:dyDescent="0.2">
      <c r="G64" s="292"/>
      <c r="H64" s="292"/>
      <c r="I64" s="292"/>
      <c r="K64" s="279"/>
      <c r="L64" s="279"/>
      <c r="M64" s="279"/>
      <c r="N64" s="279"/>
    </row>
    <row r="65" spans="7:14" s="6" customFormat="1" x14ac:dyDescent="0.2">
      <c r="G65" s="292"/>
      <c r="H65" s="292"/>
      <c r="I65" s="292"/>
      <c r="K65" s="279"/>
      <c r="L65" s="279"/>
      <c r="M65" s="279"/>
      <c r="N65" s="279"/>
    </row>
    <row r="66" spans="7:14" s="6" customFormat="1" x14ac:dyDescent="0.2">
      <c r="G66" s="292"/>
      <c r="H66" s="292"/>
      <c r="I66" s="292"/>
      <c r="K66" s="279"/>
      <c r="L66" s="279"/>
      <c r="M66" s="279"/>
      <c r="N66" s="279"/>
    </row>
    <row r="67" spans="7:14" s="6" customFormat="1" x14ac:dyDescent="0.2">
      <c r="G67" s="292"/>
      <c r="H67" s="292"/>
      <c r="I67" s="292"/>
      <c r="K67" s="279"/>
      <c r="L67" s="279"/>
      <c r="M67" s="279"/>
      <c r="N67" s="279"/>
    </row>
    <row r="68" spans="7:14" s="6" customFormat="1" x14ac:dyDescent="0.2">
      <c r="G68" s="292"/>
      <c r="H68" s="292"/>
      <c r="I68" s="292"/>
      <c r="K68" s="279"/>
      <c r="L68" s="279"/>
      <c r="M68" s="279"/>
      <c r="N68" s="279"/>
    </row>
    <row r="69" spans="7:14" s="6" customFormat="1" x14ac:dyDescent="0.2">
      <c r="G69" s="292"/>
      <c r="H69" s="292"/>
      <c r="I69" s="292"/>
      <c r="K69" s="279"/>
      <c r="L69" s="279"/>
      <c r="M69" s="279"/>
      <c r="N69" s="279"/>
    </row>
    <row r="70" spans="7:14" s="6" customFormat="1" x14ac:dyDescent="0.2">
      <c r="K70" s="279"/>
      <c r="L70" s="279"/>
      <c r="M70" s="279"/>
      <c r="N70" s="279"/>
    </row>
    <row r="71" spans="7:14" s="6" customFormat="1" x14ac:dyDescent="0.2">
      <c r="K71" s="279"/>
      <c r="L71" s="279"/>
      <c r="M71" s="279"/>
      <c r="N71" s="279"/>
    </row>
    <row r="72" spans="7:14" s="6" customFormat="1" x14ac:dyDescent="0.2">
      <c r="K72" s="279"/>
      <c r="L72" s="279"/>
      <c r="M72" s="279"/>
      <c r="N72" s="279"/>
    </row>
    <row r="73" spans="7:14" s="6" customFormat="1" x14ac:dyDescent="0.2">
      <c r="K73" s="279"/>
      <c r="L73" s="279"/>
      <c r="M73" s="279"/>
      <c r="N73" s="279"/>
    </row>
    <row r="74" spans="7:14" s="6" customFormat="1" x14ac:dyDescent="0.2">
      <c r="K74" s="279"/>
      <c r="L74" s="279"/>
      <c r="M74" s="279"/>
      <c r="N74" s="279"/>
    </row>
    <row r="75" spans="7:14" s="6" customFormat="1" x14ac:dyDescent="0.2">
      <c r="K75" s="279"/>
      <c r="L75" s="279"/>
      <c r="M75" s="279"/>
      <c r="N75" s="279"/>
    </row>
    <row r="76" spans="7:14" s="6" customFormat="1" x14ac:dyDescent="0.2">
      <c r="K76" s="279"/>
      <c r="L76" s="279"/>
      <c r="M76" s="279"/>
      <c r="N76" s="279"/>
    </row>
    <row r="77" spans="7:14" s="6" customFormat="1" x14ac:dyDescent="0.2">
      <c r="K77" s="279"/>
      <c r="L77" s="279"/>
      <c r="M77" s="279"/>
      <c r="N77" s="279"/>
    </row>
    <row r="78" spans="7:14" s="6" customFormat="1" x14ac:dyDescent="0.2">
      <c r="K78" s="279"/>
      <c r="L78" s="279"/>
      <c r="M78" s="279"/>
      <c r="N78" s="279"/>
    </row>
    <row r="79" spans="7:14" s="6" customFormat="1" x14ac:dyDescent="0.2">
      <c r="K79" s="279"/>
      <c r="L79" s="279"/>
      <c r="M79" s="279"/>
      <c r="N79" s="279"/>
    </row>
    <row r="80" spans="7:14" s="6" customFormat="1" x14ac:dyDescent="0.2">
      <c r="K80" s="279"/>
      <c r="L80" s="279"/>
      <c r="M80" s="279"/>
      <c r="N80" s="279"/>
    </row>
    <row r="81" spans="11:14" s="6" customFormat="1" x14ac:dyDescent="0.2">
      <c r="K81" s="279"/>
      <c r="L81" s="279"/>
      <c r="M81" s="279"/>
      <c r="N81" s="279"/>
    </row>
    <row r="82" spans="11:14" s="6" customFormat="1" x14ac:dyDescent="0.2">
      <c r="K82" s="279"/>
      <c r="L82" s="279"/>
      <c r="M82" s="279"/>
      <c r="N82" s="279"/>
    </row>
    <row r="83" spans="11:14" s="6" customFormat="1" x14ac:dyDescent="0.2">
      <c r="K83" s="279"/>
      <c r="L83" s="279"/>
      <c r="M83" s="279"/>
      <c r="N83" s="279"/>
    </row>
    <row r="84" spans="11:14" s="6" customFormat="1" x14ac:dyDescent="0.2">
      <c r="K84" s="279"/>
      <c r="L84" s="279"/>
      <c r="M84" s="279"/>
      <c r="N84" s="279"/>
    </row>
    <row r="85" spans="11:14" s="6" customFormat="1" x14ac:dyDescent="0.2">
      <c r="K85" s="279"/>
      <c r="L85" s="279"/>
      <c r="M85" s="279"/>
      <c r="N85" s="279"/>
    </row>
    <row r="86" spans="11:14" s="6" customFormat="1" x14ac:dyDescent="0.2">
      <c r="K86" s="279"/>
      <c r="L86" s="279"/>
      <c r="M86" s="279"/>
      <c r="N86" s="279"/>
    </row>
    <row r="87" spans="11:14" s="6" customFormat="1" x14ac:dyDescent="0.2">
      <c r="K87" s="279"/>
      <c r="L87" s="279"/>
      <c r="M87" s="279"/>
      <c r="N87" s="279"/>
    </row>
    <row r="88" spans="11:14" s="6" customFormat="1" x14ac:dyDescent="0.2">
      <c r="K88" s="279"/>
      <c r="L88" s="279"/>
      <c r="M88" s="279"/>
      <c r="N88" s="279"/>
    </row>
    <row r="89" spans="11:14" s="6" customFormat="1" x14ac:dyDescent="0.2">
      <c r="K89" s="279"/>
      <c r="L89" s="279"/>
      <c r="M89" s="279"/>
      <c r="N89" s="279"/>
    </row>
    <row r="90" spans="11:14" s="6" customFormat="1" x14ac:dyDescent="0.2">
      <c r="K90" s="279"/>
      <c r="L90" s="279"/>
      <c r="M90" s="279"/>
      <c r="N90" s="279"/>
    </row>
    <row r="91" spans="11:14" s="6" customFormat="1" x14ac:dyDescent="0.2">
      <c r="K91" s="279"/>
      <c r="L91" s="279"/>
      <c r="M91" s="279"/>
      <c r="N91" s="279"/>
    </row>
    <row r="92" spans="11:14" s="6" customFormat="1" x14ac:dyDescent="0.2">
      <c r="K92" s="279"/>
      <c r="L92" s="279"/>
      <c r="M92" s="279"/>
      <c r="N92" s="279"/>
    </row>
    <row r="93" spans="11:14" s="6" customFormat="1" x14ac:dyDescent="0.2">
      <c r="K93" s="279"/>
      <c r="L93" s="279"/>
      <c r="M93" s="279"/>
      <c r="N93" s="279"/>
    </row>
    <row r="94" spans="11:14" s="6" customFormat="1" x14ac:dyDescent="0.2">
      <c r="K94" s="279"/>
      <c r="L94" s="279"/>
      <c r="M94" s="279"/>
      <c r="N94" s="279"/>
    </row>
    <row r="95" spans="11:14" s="6" customFormat="1" x14ac:dyDescent="0.2">
      <c r="K95" s="279"/>
      <c r="L95" s="279"/>
      <c r="M95" s="279"/>
      <c r="N95" s="279"/>
    </row>
    <row r="96" spans="11:14" s="6" customFormat="1" x14ac:dyDescent="0.2">
      <c r="K96" s="279"/>
      <c r="L96" s="279"/>
      <c r="M96" s="279"/>
      <c r="N96" s="279"/>
    </row>
    <row r="97" spans="11:14" s="6" customFormat="1" x14ac:dyDescent="0.2">
      <c r="K97" s="279"/>
      <c r="L97" s="279"/>
      <c r="M97" s="279"/>
      <c r="N97" s="279"/>
    </row>
    <row r="98" spans="11:14" s="6" customFormat="1" x14ac:dyDescent="0.2">
      <c r="K98" s="279"/>
      <c r="L98" s="279"/>
      <c r="M98" s="279"/>
      <c r="N98" s="279"/>
    </row>
    <row r="99" spans="11:14" s="6" customFormat="1" x14ac:dyDescent="0.2">
      <c r="K99" s="279"/>
      <c r="L99" s="279"/>
      <c r="M99" s="279"/>
      <c r="N99" s="279"/>
    </row>
    <row r="100" spans="11:14" s="6" customFormat="1" x14ac:dyDescent="0.2">
      <c r="K100" s="279"/>
      <c r="L100" s="279"/>
      <c r="M100" s="279"/>
      <c r="N100" s="279"/>
    </row>
    <row r="101" spans="11:14" s="6" customFormat="1" x14ac:dyDescent="0.2">
      <c r="K101" s="279"/>
      <c r="L101" s="279"/>
      <c r="M101" s="279"/>
      <c r="N101" s="279"/>
    </row>
    <row r="102" spans="11:14" s="6" customFormat="1" x14ac:dyDescent="0.2">
      <c r="K102" s="279"/>
      <c r="L102" s="279"/>
      <c r="M102" s="279"/>
      <c r="N102" s="279"/>
    </row>
    <row r="103" spans="11:14" s="6" customFormat="1" x14ac:dyDescent="0.2">
      <c r="K103" s="279"/>
      <c r="L103" s="279"/>
      <c r="M103" s="279"/>
      <c r="N103" s="279"/>
    </row>
    <row r="104" spans="11:14" s="6" customFormat="1" x14ac:dyDescent="0.2">
      <c r="K104" s="279"/>
      <c r="L104" s="279"/>
      <c r="M104" s="279"/>
      <c r="N104" s="279"/>
    </row>
    <row r="105" spans="11:14" s="6" customFormat="1" x14ac:dyDescent="0.2">
      <c r="K105" s="279"/>
      <c r="L105" s="279"/>
      <c r="M105" s="279"/>
      <c r="N105" s="279"/>
    </row>
    <row r="106" spans="11:14" s="6" customFormat="1" x14ac:dyDescent="0.2">
      <c r="K106" s="279"/>
      <c r="L106" s="279"/>
      <c r="M106" s="279"/>
      <c r="N106" s="279"/>
    </row>
    <row r="107" spans="11:14" s="6" customFormat="1" x14ac:dyDescent="0.2">
      <c r="K107" s="279"/>
      <c r="L107" s="279"/>
      <c r="M107" s="279"/>
      <c r="N107" s="279"/>
    </row>
    <row r="108" spans="11:14" s="6" customFormat="1" x14ac:dyDescent="0.2">
      <c r="K108" s="279"/>
      <c r="L108" s="279"/>
      <c r="M108" s="279"/>
      <c r="N108" s="279"/>
    </row>
    <row r="109" spans="11:14" s="6" customFormat="1" x14ac:dyDescent="0.2">
      <c r="K109" s="279"/>
      <c r="L109" s="279"/>
      <c r="M109" s="279"/>
      <c r="N109" s="279"/>
    </row>
    <row r="110" spans="11:14" s="6" customFormat="1" x14ac:dyDescent="0.2">
      <c r="K110" s="279"/>
      <c r="L110" s="279"/>
      <c r="M110" s="279"/>
      <c r="N110" s="279"/>
    </row>
    <row r="111" spans="11:14" s="6" customFormat="1" x14ac:dyDescent="0.2">
      <c r="K111" s="279"/>
      <c r="L111" s="279"/>
      <c r="M111" s="279"/>
      <c r="N111" s="279"/>
    </row>
    <row r="112" spans="11:14" s="6" customFormat="1" x14ac:dyDescent="0.2">
      <c r="K112" s="279"/>
      <c r="L112" s="279"/>
      <c r="M112" s="279"/>
      <c r="N112" s="279"/>
    </row>
    <row r="113" spans="11:14" s="6" customFormat="1" x14ac:dyDescent="0.2">
      <c r="K113" s="279"/>
      <c r="L113" s="279"/>
      <c r="M113" s="279"/>
      <c r="N113" s="279"/>
    </row>
    <row r="114" spans="11:14" s="6" customFormat="1" x14ac:dyDescent="0.2">
      <c r="K114" s="279"/>
      <c r="L114" s="279"/>
      <c r="M114" s="279"/>
      <c r="N114" s="279"/>
    </row>
    <row r="115" spans="11:14" s="6" customFormat="1" x14ac:dyDescent="0.2">
      <c r="K115" s="279"/>
      <c r="L115" s="279"/>
      <c r="M115" s="279"/>
      <c r="N115" s="279"/>
    </row>
    <row r="116" spans="11:14" s="6" customFormat="1" x14ac:dyDescent="0.2">
      <c r="K116" s="279"/>
      <c r="L116" s="279"/>
      <c r="M116" s="279"/>
      <c r="N116" s="279"/>
    </row>
    <row r="117" spans="11:14" s="6" customFormat="1" x14ac:dyDescent="0.2">
      <c r="K117" s="279"/>
      <c r="L117" s="279"/>
      <c r="M117" s="279"/>
      <c r="N117" s="279"/>
    </row>
    <row r="118" spans="11:14" s="6" customFormat="1" x14ac:dyDescent="0.2">
      <c r="K118" s="279"/>
      <c r="L118" s="279"/>
      <c r="M118" s="279"/>
      <c r="N118" s="279"/>
    </row>
    <row r="119" spans="11:14" s="6" customFormat="1" x14ac:dyDescent="0.2">
      <c r="K119" s="279"/>
      <c r="L119" s="279"/>
      <c r="M119" s="279"/>
      <c r="N119" s="279"/>
    </row>
    <row r="120" spans="11:14" s="6" customFormat="1" x14ac:dyDescent="0.2">
      <c r="K120" s="279"/>
      <c r="L120" s="279"/>
      <c r="M120" s="279"/>
      <c r="N120" s="279"/>
    </row>
    <row r="121" spans="11:14" s="6" customFormat="1" x14ac:dyDescent="0.2">
      <c r="K121" s="279"/>
      <c r="L121" s="279"/>
      <c r="M121" s="279"/>
      <c r="N121" s="279"/>
    </row>
    <row r="122" spans="11:14" s="6" customFormat="1" x14ac:dyDescent="0.2">
      <c r="K122" s="279"/>
      <c r="L122" s="279"/>
      <c r="M122" s="279"/>
      <c r="N122" s="279"/>
    </row>
    <row r="123" spans="11:14" s="6" customFormat="1" x14ac:dyDescent="0.2">
      <c r="K123" s="279"/>
      <c r="L123" s="279"/>
      <c r="M123" s="279"/>
      <c r="N123" s="279"/>
    </row>
    <row r="124" spans="11:14" s="6" customFormat="1" x14ac:dyDescent="0.2">
      <c r="K124" s="279"/>
      <c r="L124" s="279"/>
      <c r="M124" s="279"/>
      <c r="N124" s="279"/>
    </row>
    <row r="125" spans="11:14" s="6" customFormat="1" x14ac:dyDescent="0.2">
      <c r="K125" s="279"/>
      <c r="L125" s="279"/>
      <c r="M125" s="279"/>
      <c r="N125" s="279"/>
    </row>
    <row r="126" spans="11:14" s="6" customFormat="1" x14ac:dyDescent="0.2">
      <c r="K126" s="279"/>
      <c r="L126" s="279"/>
      <c r="M126" s="279"/>
      <c r="N126" s="279"/>
    </row>
    <row r="127" spans="11:14" s="6" customFormat="1" x14ac:dyDescent="0.2">
      <c r="K127" s="279"/>
      <c r="L127" s="279"/>
      <c r="M127" s="279"/>
      <c r="N127" s="279"/>
    </row>
    <row r="128" spans="11:14" s="6" customFormat="1" x14ac:dyDescent="0.2">
      <c r="K128" s="279"/>
      <c r="L128" s="279"/>
      <c r="M128" s="279"/>
      <c r="N128" s="279"/>
    </row>
    <row r="129" spans="11:14" s="6" customFormat="1" x14ac:dyDescent="0.2">
      <c r="K129" s="279"/>
      <c r="L129" s="279"/>
      <c r="M129" s="279"/>
      <c r="N129" s="279"/>
    </row>
    <row r="130" spans="11:14" s="6" customFormat="1" x14ac:dyDescent="0.2">
      <c r="K130" s="279"/>
      <c r="L130" s="279"/>
      <c r="M130" s="279"/>
      <c r="N130" s="279"/>
    </row>
    <row r="131" spans="11:14" s="6" customFormat="1" x14ac:dyDescent="0.2">
      <c r="K131" s="279"/>
      <c r="L131" s="279"/>
      <c r="M131" s="279"/>
      <c r="N131" s="279"/>
    </row>
    <row r="132" spans="11:14" s="6" customFormat="1" x14ac:dyDescent="0.2">
      <c r="K132" s="279"/>
      <c r="L132" s="279"/>
      <c r="M132" s="279"/>
      <c r="N132" s="279"/>
    </row>
    <row r="133" spans="11:14" s="6" customFormat="1" x14ac:dyDescent="0.2">
      <c r="K133" s="279"/>
      <c r="L133" s="279"/>
      <c r="M133" s="279"/>
      <c r="N133" s="279"/>
    </row>
    <row r="134" spans="11:14" s="6" customFormat="1" x14ac:dyDescent="0.2">
      <c r="K134" s="279"/>
      <c r="L134" s="279"/>
      <c r="M134" s="279"/>
      <c r="N134" s="279"/>
    </row>
    <row r="135" spans="11:14" s="6" customFormat="1" x14ac:dyDescent="0.2">
      <c r="K135" s="279"/>
      <c r="L135" s="279"/>
      <c r="M135" s="279"/>
      <c r="N135" s="279"/>
    </row>
    <row r="136" spans="11:14" s="6" customFormat="1" x14ac:dyDescent="0.2">
      <c r="K136" s="279"/>
      <c r="L136" s="279"/>
      <c r="M136" s="279"/>
      <c r="N136" s="279"/>
    </row>
    <row r="137" spans="11:14" s="6" customFormat="1" x14ac:dyDescent="0.2">
      <c r="K137" s="279"/>
      <c r="L137" s="279"/>
      <c r="M137" s="279"/>
      <c r="N137" s="279"/>
    </row>
    <row r="138" spans="11:14" s="6" customFormat="1" x14ac:dyDescent="0.2">
      <c r="K138" s="279"/>
      <c r="L138" s="279"/>
      <c r="M138" s="279"/>
      <c r="N138" s="279"/>
    </row>
    <row r="139" spans="11:14" s="6" customFormat="1" x14ac:dyDescent="0.2">
      <c r="K139" s="279"/>
      <c r="L139" s="279"/>
      <c r="M139" s="279"/>
      <c r="N139" s="279"/>
    </row>
    <row r="140" spans="11:14" s="6" customFormat="1" x14ac:dyDescent="0.2">
      <c r="K140" s="279"/>
      <c r="L140" s="279"/>
      <c r="M140" s="279"/>
      <c r="N140" s="279"/>
    </row>
    <row r="141" spans="11:14" s="6" customFormat="1" x14ac:dyDescent="0.2">
      <c r="K141" s="279"/>
      <c r="L141" s="279"/>
      <c r="M141" s="279"/>
      <c r="N141" s="279"/>
    </row>
    <row r="142" spans="11:14" s="6" customFormat="1" x14ac:dyDescent="0.2">
      <c r="K142" s="279"/>
      <c r="L142" s="279"/>
      <c r="M142" s="279"/>
      <c r="N142" s="279"/>
    </row>
    <row r="143" spans="11:14" s="6" customFormat="1" x14ac:dyDescent="0.2">
      <c r="K143" s="279"/>
      <c r="L143" s="279"/>
      <c r="M143" s="279"/>
      <c r="N143" s="279"/>
    </row>
    <row r="144" spans="11:14" s="6" customFormat="1" x14ac:dyDescent="0.2">
      <c r="K144" s="279"/>
      <c r="L144" s="279"/>
      <c r="M144" s="279"/>
      <c r="N144" s="279"/>
    </row>
    <row r="145" spans="11:14" s="6" customFormat="1" x14ac:dyDescent="0.2">
      <c r="K145" s="279"/>
      <c r="L145" s="279"/>
      <c r="M145" s="279"/>
      <c r="N145" s="279"/>
    </row>
    <row r="146" spans="11:14" s="6" customFormat="1" x14ac:dyDescent="0.2">
      <c r="K146" s="279"/>
      <c r="L146" s="279"/>
      <c r="M146" s="279"/>
      <c r="N146" s="279"/>
    </row>
    <row r="147" spans="11:14" s="6" customFormat="1" x14ac:dyDescent="0.2">
      <c r="K147" s="279"/>
      <c r="L147" s="279"/>
      <c r="M147" s="279"/>
      <c r="N147" s="279"/>
    </row>
    <row r="148" spans="11:14" s="6" customFormat="1" x14ac:dyDescent="0.2">
      <c r="K148" s="279"/>
      <c r="L148" s="279"/>
      <c r="M148" s="279"/>
      <c r="N148" s="279"/>
    </row>
    <row r="149" spans="11:14" s="6" customFormat="1" x14ac:dyDescent="0.2">
      <c r="K149" s="279"/>
      <c r="L149" s="279"/>
      <c r="M149" s="279"/>
      <c r="N149" s="279"/>
    </row>
    <row r="150" spans="11:14" s="6" customFormat="1" x14ac:dyDescent="0.2">
      <c r="K150" s="279"/>
      <c r="L150" s="279"/>
      <c r="M150" s="279"/>
      <c r="N150" s="279"/>
    </row>
    <row r="151" spans="11:14" s="6" customFormat="1" x14ac:dyDescent="0.2">
      <c r="K151" s="279"/>
      <c r="L151" s="279"/>
      <c r="M151" s="279"/>
      <c r="N151" s="279"/>
    </row>
    <row r="152" spans="11:14" s="6" customFormat="1" x14ac:dyDescent="0.2">
      <c r="K152" s="279"/>
      <c r="L152" s="279"/>
      <c r="M152" s="279"/>
      <c r="N152" s="279"/>
    </row>
    <row r="153" spans="11:14" s="6" customFormat="1" x14ac:dyDescent="0.2">
      <c r="K153" s="279"/>
      <c r="L153" s="279"/>
      <c r="M153" s="279"/>
      <c r="N153" s="279"/>
    </row>
    <row r="154" spans="11:14" s="6" customFormat="1" x14ac:dyDescent="0.2">
      <c r="K154" s="279"/>
      <c r="L154" s="279"/>
      <c r="M154" s="279"/>
      <c r="N154" s="279"/>
    </row>
    <row r="155" spans="11:14" s="6" customFormat="1" x14ac:dyDescent="0.2">
      <c r="K155" s="279"/>
      <c r="L155" s="279"/>
      <c r="M155" s="279"/>
      <c r="N155" s="279"/>
    </row>
    <row r="156" spans="11:14" s="6" customFormat="1" x14ac:dyDescent="0.2">
      <c r="K156" s="279"/>
      <c r="L156" s="279"/>
      <c r="M156" s="279"/>
      <c r="N156" s="279"/>
    </row>
    <row r="157" spans="11:14" s="6" customFormat="1" x14ac:dyDescent="0.2">
      <c r="K157" s="279"/>
      <c r="L157" s="279"/>
      <c r="M157" s="279"/>
      <c r="N157" s="279"/>
    </row>
    <row r="158" spans="11:14" s="6" customFormat="1" x14ac:dyDescent="0.2">
      <c r="K158" s="279"/>
      <c r="L158" s="279"/>
      <c r="M158" s="279"/>
      <c r="N158" s="279"/>
    </row>
    <row r="159" spans="11:14" s="6" customFormat="1" x14ac:dyDescent="0.2">
      <c r="K159" s="279"/>
      <c r="L159" s="279"/>
      <c r="M159" s="279"/>
      <c r="N159" s="279"/>
    </row>
    <row r="160" spans="11:14" s="6" customFormat="1" x14ac:dyDescent="0.2">
      <c r="K160" s="279"/>
      <c r="L160" s="279"/>
      <c r="M160" s="279"/>
      <c r="N160" s="279"/>
    </row>
    <row r="161" spans="11:14" s="6" customFormat="1" x14ac:dyDescent="0.2">
      <c r="K161" s="279"/>
      <c r="L161" s="279"/>
      <c r="M161" s="279"/>
      <c r="N161" s="279"/>
    </row>
    <row r="162" spans="11:14" s="6" customFormat="1" x14ac:dyDescent="0.2">
      <c r="K162" s="279"/>
      <c r="L162" s="279"/>
      <c r="M162" s="279"/>
      <c r="N162" s="279"/>
    </row>
    <row r="163" spans="11:14" s="6" customFormat="1" x14ac:dyDescent="0.2">
      <c r="K163" s="279"/>
      <c r="L163" s="279"/>
      <c r="M163" s="279"/>
      <c r="N163" s="279"/>
    </row>
    <row r="164" spans="11:14" s="6" customFormat="1" x14ac:dyDescent="0.2">
      <c r="K164" s="279"/>
      <c r="L164" s="279"/>
      <c r="M164" s="279"/>
      <c r="N164" s="279"/>
    </row>
    <row r="165" spans="11:14" s="6" customFormat="1" x14ac:dyDescent="0.2">
      <c r="K165" s="279"/>
      <c r="L165" s="279"/>
      <c r="M165" s="279"/>
      <c r="N165" s="279"/>
    </row>
    <row r="166" spans="11:14" s="6" customFormat="1" x14ac:dyDescent="0.2">
      <c r="K166" s="279"/>
      <c r="L166" s="279"/>
      <c r="M166" s="279"/>
      <c r="N166" s="279"/>
    </row>
    <row r="167" spans="11:14" s="6" customFormat="1" x14ac:dyDescent="0.2">
      <c r="K167" s="279"/>
      <c r="L167" s="279"/>
      <c r="M167" s="279"/>
      <c r="N167" s="279"/>
    </row>
    <row r="168" spans="11:14" s="6" customFormat="1" x14ac:dyDescent="0.2">
      <c r="K168" s="279"/>
      <c r="L168" s="279"/>
      <c r="M168" s="279"/>
      <c r="N168" s="279"/>
    </row>
    <row r="169" spans="11:14" s="6" customFormat="1" x14ac:dyDescent="0.2">
      <c r="K169" s="279"/>
      <c r="L169" s="279"/>
      <c r="M169" s="279"/>
      <c r="N169" s="279"/>
    </row>
    <row r="170" spans="11:14" s="6" customFormat="1" x14ac:dyDescent="0.2">
      <c r="K170" s="279"/>
      <c r="L170" s="279"/>
      <c r="M170" s="279"/>
      <c r="N170" s="279"/>
    </row>
    <row r="171" spans="11:14" s="6" customFormat="1" x14ac:dyDescent="0.2">
      <c r="K171" s="279"/>
      <c r="L171" s="279"/>
      <c r="M171" s="279"/>
      <c r="N171" s="279"/>
    </row>
    <row r="172" spans="11:14" s="6" customFormat="1" x14ac:dyDescent="0.2">
      <c r="K172" s="279"/>
      <c r="L172" s="279"/>
      <c r="M172" s="279"/>
      <c r="N172" s="279"/>
    </row>
    <row r="173" spans="11:14" s="6" customFormat="1" x14ac:dyDescent="0.2">
      <c r="K173" s="279"/>
      <c r="L173" s="279"/>
      <c r="M173" s="279"/>
      <c r="N173" s="279"/>
    </row>
    <row r="174" spans="11:14" s="6" customFormat="1" x14ac:dyDescent="0.2">
      <c r="K174" s="279"/>
      <c r="L174" s="279"/>
      <c r="M174" s="279"/>
      <c r="N174" s="279"/>
    </row>
    <row r="175" spans="11:14" s="6" customFormat="1" x14ac:dyDescent="0.2">
      <c r="K175" s="279"/>
      <c r="L175" s="279"/>
      <c r="M175" s="279"/>
      <c r="N175" s="279"/>
    </row>
    <row r="176" spans="11:14" s="6" customFormat="1" x14ac:dyDescent="0.2">
      <c r="K176" s="279"/>
      <c r="L176" s="279"/>
      <c r="M176" s="279"/>
      <c r="N176" s="279"/>
    </row>
    <row r="177" spans="11:14" s="6" customFormat="1" x14ac:dyDescent="0.2">
      <c r="K177" s="279"/>
      <c r="L177" s="279"/>
      <c r="M177" s="279"/>
      <c r="N177" s="279"/>
    </row>
    <row r="178" spans="11:14" s="6" customFormat="1" x14ac:dyDescent="0.2">
      <c r="K178" s="279"/>
      <c r="L178" s="279"/>
      <c r="M178" s="279"/>
      <c r="N178" s="279"/>
    </row>
    <row r="179" spans="11:14" s="6" customFormat="1" x14ac:dyDescent="0.2">
      <c r="K179" s="279"/>
      <c r="L179" s="279"/>
      <c r="M179" s="279"/>
      <c r="N179" s="279"/>
    </row>
    <row r="180" spans="11:14" s="6" customFormat="1" x14ac:dyDescent="0.2">
      <c r="K180" s="279"/>
      <c r="L180" s="279"/>
      <c r="M180" s="279"/>
      <c r="N180" s="279"/>
    </row>
    <row r="181" spans="11:14" s="6" customFormat="1" x14ac:dyDescent="0.2">
      <c r="K181" s="279"/>
      <c r="L181" s="279"/>
      <c r="M181" s="279"/>
      <c r="N181" s="279"/>
    </row>
    <row r="182" spans="11:14" s="6" customFormat="1" x14ac:dyDescent="0.2">
      <c r="K182" s="279"/>
      <c r="L182" s="279"/>
      <c r="M182" s="279"/>
      <c r="N182" s="279"/>
    </row>
    <row r="183" spans="11:14" s="6" customFormat="1" x14ac:dyDescent="0.2">
      <c r="K183" s="279"/>
      <c r="L183" s="279"/>
      <c r="M183" s="279"/>
      <c r="N183" s="279"/>
    </row>
    <row r="184" spans="11:14" s="6" customFormat="1" x14ac:dyDescent="0.2">
      <c r="K184" s="279"/>
      <c r="L184" s="279"/>
      <c r="M184" s="279"/>
      <c r="N184" s="279"/>
    </row>
    <row r="185" spans="11:14" s="6" customFormat="1" x14ac:dyDescent="0.2">
      <c r="K185" s="279"/>
      <c r="L185" s="279"/>
      <c r="M185" s="279"/>
      <c r="N185" s="279"/>
    </row>
    <row r="186" spans="11:14" s="6" customFormat="1" x14ac:dyDescent="0.2">
      <c r="K186" s="279"/>
      <c r="L186" s="279"/>
      <c r="M186" s="279"/>
      <c r="N186" s="279"/>
    </row>
    <row r="187" spans="11:14" s="6" customFormat="1" x14ac:dyDescent="0.2">
      <c r="K187" s="279"/>
      <c r="L187" s="279"/>
      <c r="M187" s="279"/>
      <c r="N187" s="279"/>
    </row>
    <row r="188" spans="11:14" s="6" customFormat="1" x14ac:dyDescent="0.2">
      <c r="K188" s="279"/>
      <c r="L188" s="279"/>
      <c r="M188" s="279"/>
      <c r="N188" s="279"/>
    </row>
    <row r="189" spans="11:14" s="6" customFormat="1" x14ac:dyDescent="0.2">
      <c r="K189" s="279"/>
      <c r="L189" s="279"/>
      <c r="M189" s="279"/>
      <c r="N189" s="279"/>
    </row>
    <row r="190" spans="11:14" s="6" customFormat="1" x14ac:dyDescent="0.2">
      <c r="K190" s="279"/>
      <c r="L190" s="279"/>
      <c r="M190" s="279"/>
      <c r="N190" s="279"/>
    </row>
    <row r="191" spans="11:14" s="6" customFormat="1" x14ac:dyDescent="0.2">
      <c r="K191" s="279"/>
      <c r="L191" s="279"/>
      <c r="M191" s="279"/>
      <c r="N191" s="279"/>
    </row>
    <row r="192" spans="11:14" s="6" customFormat="1" x14ac:dyDescent="0.2">
      <c r="K192" s="279"/>
      <c r="L192" s="279"/>
      <c r="M192" s="279"/>
      <c r="N192" s="279"/>
    </row>
    <row r="193" spans="11:14" s="6" customFormat="1" x14ac:dyDescent="0.2">
      <c r="K193" s="279"/>
      <c r="L193" s="279"/>
      <c r="M193" s="279"/>
      <c r="N193" s="279"/>
    </row>
    <row r="194" spans="11:14" s="6" customFormat="1" x14ac:dyDescent="0.2">
      <c r="K194" s="279"/>
      <c r="L194" s="279"/>
      <c r="M194" s="279"/>
      <c r="N194" s="279"/>
    </row>
    <row r="195" spans="11:14" s="6" customFormat="1" x14ac:dyDescent="0.2">
      <c r="K195" s="279"/>
      <c r="L195" s="279"/>
      <c r="M195" s="279"/>
      <c r="N195" s="279"/>
    </row>
    <row r="196" spans="11:14" s="6" customFormat="1" x14ac:dyDescent="0.2">
      <c r="K196" s="279"/>
      <c r="L196" s="279"/>
      <c r="M196" s="279"/>
      <c r="N196" s="279"/>
    </row>
    <row r="197" spans="11:14" s="6" customFormat="1" x14ac:dyDescent="0.2">
      <c r="K197" s="279"/>
      <c r="L197" s="279"/>
      <c r="M197" s="279"/>
      <c r="N197" s="279"/>
    </row>
    <row r="198" spans="11:14" s="6" customFormat="1" x14ac:dyDescent="0.2">
      <c r="K198" s="279"/>
      <c r="L198" s="279"/>
      <c r="M198" s="279"/>
      <c r="N198" s="279"/>
    </row>
    <row r="199" spans="11:14" s="6" customFormat="1" x14ac:dyDescent="0.2">
      <c r="K199" s="279"/>
      <c r="L199" s="279"/>
      <c r="M199" s="279"/>
      <c r="N199" s="279"/>
    </row>
    <row r="200" spans="11:14" s="6" customFormat="1" x14ac:dyDescent="0.2">
      <c r="K200" s="279"/>
      <c r="L200" s="279"/>
      <c r="M200" s="279"/>
      <c r="N200" s="279"/>
    </row>
    <row r="201" spans="11:14" s="6" customFormat="1" x14ac:dyDescent="0.2">
      <c r="K201" s="279"/>
      <c r="L201" s="279"/>
      <c r="M201" s="279"/>
      <c r="N201" s="279"/>
    </row>
    <row r="202" spans="11:14" s="6" customFormat="1" x14ac:dyDescent="0.2">
      <c r="K202" s="279"/>
      <c r="L202" s="279"/>
      <c r="M202" s="279"/>
      <c r="N202" s="279"/>
    </row>
    <row r="203" spans="11:14" s="6" customFormat="1" x14ac:dyDescent="0.2">
      <c r="K203" s="279"/>
      <c r="L203" s="279"/>
      <c r="M203" s="279"/>
      <c r="N203" s="279"/>
    </row>
    <row r="204" spans="11:14" s="6" customFormat="1" x14ac:dyDescent="0.2">
      <c r="K204" s="279"/>
      <c r="L204" s="279"/>
      <c r="M204" s="279"/>
      <c r="N204" s="279"/>
    </row>
    <row r="205" spans="11:14" s="6" customFormat="1" x14ac:dyDescent="0.2">
      <c r="K205" s="279"/>
      <c r="L205" s="279"/>
      <c r="M205" s="279"/>
      <c r="N205" s="279"/>
    </row>
    <row r="206" spans="11:14" s="6" customFormat="1" x14ac:dyDescent="0.2">
      <c r="K206" s="279"/>
      <c r="L206" s="279"/>
      <c r="M206" s="279"/>
      <c r="N206" s="279"/>
    </row>
    <row r="207" spans="11:14" s="6" customFormat="1" x14ac:dyDescent="0.2">
      <c r="K207" s="279"/>
      <c r="L207" s="279"/>
      <c r="M207" s="279"/>
      <c r="N207" s="279"/>
    </row>
    <row r="208" spans="11:14" s="6" customFormat="1" x14ac:dyDescent="0.2">
      <c r="K208" s="279"/>
      <c r="L208" s="279"/>
      <c r="M208" s="279"/>
      <c r="N208" s="279"/>
    </row>
    <row r="209" spans="11:14" s="6" customFormat="1" x14ac:dyDescent="0.2">
      <c r="K209" s="279"/>
      <c r="L209" s="279"/>
      <c r="M209" s="279"/>
      <c r="N209" s="279"/>
    </row>
    <row r="210" spans="11:14" s="6" customFormat="1" x14ac:dyDescent="0.2">
      <c r="K210" s="279"/>
      <c r="L210" s="279"/>
      <c r="M210" s="279"/>
      <c r="N210" s="279"/>
    </row>
    <row r="211" spans="11:14" s="6" customFormat="1" x14ac:dyDescent="0.2">
      <c r="K211" s="279"/>
      <c r="L211" s="279"/>
      <c r="M211" s="279"/>
      <c r="N211" s="279"/>
    </row>
    <row r="212" spans="11:14" s="6" customFormat="1" x14ac:dyDescent="0.2">
      <c r="K212" s="279"/>
      <c r="L212" s="279"/>
      <c r="M212" s="279"/>
      <c r="N212" s="279"/>
    </row>
    <row r="213" spans="11:14" s="6" customFormat="1" x14ac:dyDescent="0.2">
      <c r="K213" s="279"/>
      <c r="L213" s="279"/>
      <c r="M213" s="279"/>
      <c r="N213" s="279"/>
    </row>
    <row r="214" spans="11:14" s="6" customFormat="1" x14ac:dyDescent="0.2">
      <c r="K214" s="279"/>
      <c r="L214" s="279"/>
      <c r="M214" s="279"/>
      <c r="N214" s="279"/>
    </row>
    <row r="215" spans="11:14" s="6" customFormat="1" x14ac:dyDescent="0.2">
      <c r="K215" s="279"/>
      <c r="L215" s="279"/>
      <c r="M215" s="279"/>
      <c r="N215" s="279"/>
    </row>
    <row r="216" spans="11:14" s="6" customFormat="1" x14ac:dyDescent="0.2">
      <c r="K216" s="279"/>
      <c r="L216" s="279"/>
      <c r="M216" s="279"/>
      <c r="N216" s="279"/>
    </row>
    <row r="217" spans="11:14" s="6" customFormat="1" x14ac:dyDescent="0.2">
      <c r="K217" s="279"/>
      <c r="L217" s="279"/>
      <c r="M217" s="279"/>
      <c r="N217" s="279"/>
    </row>
    <row r="218" spans="11:14" s="6" customFormat="1" x14ac:dyDescent="0.2">
      <c r="K218" s="279"/>
      <c r="L218" s="279"/>
      <c r="M218" s="279"/>
      <c r="N218" s="279"/>
    </row>
    <row r="219" spans="11:14" s="6" customFormat="1" x14ac:dyDescent="0.2">
      <c r="K219" s="279"/>
      <c r="L219" s="279"/>
      <c r="M219" s="279"/>
      <c r="N219" s="279"/>
    </row>
    <row r="220" spans="11:14" s="6" customFormat="1" x14ac:dyDescent="0.2">
      <c r="K220" s="279"/>
      <c r="L220" s="279"/>
      <c r="M220" s="279"/>
      <c r="N220" s="279"/>
    </row>
    <row r="221" spans="11:14" s="6" customFormat="1" x14ac:dyDescent="0.2">
      <c r="K221" s="279"/>
      <c r="L221" s="279"/>
      <c r="M221" s="279"/>
      <c r="N221" s="279"/>
    </row>
    <row r="222" spans="11:14" s="6" customFormat="1" x14ac:dyDescent="0.2">
      <c r="K222" s="279"/>
      <c r="L222" s="279"/>
      <c r="M222" s="279"/>
      <c r="N222" s="279"/>
    </row>
    <row r="223" spans="11:14" s="6" customFormat="1" x14ac:dyDescent="0.2">
      <c r="K223" s="279"/>
      <c r="L223" s="279"/>
      <c r="M223" s="279"/>
      <c r="N223" s="279"/>
    </row>
    <row r="224" spans="11:14" s="6" customFormat="1" x14ac:dyDescent="0.2">
      <c r="K224" s="279"/>
      <c r="L224" s="279"/>
      <c r="M224" s="279"/>
      <c r="N224" s="279"/>
    </row>
    <row r="225" spans="11:14" s="6" customFormat="1" x14ac:dyDescent="0.2">
      <c r="K225" s="279"/>
      <c r="L225" s="279"/>
      <c r="M225" s="279"/>
      <c r="N225" s="279"/>
    </row>
    <row r="226" spans="11:14" s="6" customFormat="1" x14ac:dyDescent="0.2">
      <c r="K226" s="279"/>
      <c r="L226" s="279"/>
      <c r="M226" s="279"/>
      <c r="N226" s="279"/>
    </row>
    <row r="227" spans="11:14" s="6" customFormat="1" x14ac:dyDescent="0.2">
      <c r="K227" s="279"/>
      <c r="L227" s="279"/>
      <c r="M227" s="279"/>
      <c r="N227" s="279"/>
    </row>
    <row r="228" spans="11:14" s="6" customFormat="1" x14ac:dyDescent="0.2">
      <c r="K228" s="279"/>
      <c r="L228" s="279"/>
      <c r="M228" s="279"/>
      <c r="N228" s="279"/>
    </row>
    <row r="229" spans="11:14" s="6" customFormat="1" x14ac:dyDescent="0.2">
      <c r="K229" s="279"/>
      <c r="L229" s="279"/>
      <c r="M229" s="279"/>
      <c r="N229" s="279"/>
    </row>
    <row r="230" spans="11:14" s="6" customFormat="1" x14ac:dyDescent="0.2">
      <c r="K230" s="279"/>
      <c r="L230" s="279"/>
      <c r="M230" s="279"/>
      <c r="N230" s="279"/>
    </row>
    <row r="231" spans="11:14" s="6" customFormat="1" x14ac:dyDescent="0.2">
      <c r="K231" s="279"/>
      <c r="L231" s="279"/>
      <c r="M231" s="279"/>
      <c r="N231" s="279"/>
    </row>
    <row r="232" spans="11:14" s="6" customFormat="1" x14ac:dyDescent="0.2">
      <c r="K232" s="279"/>
      <c r="L232" s="279"/>
      <c r="M232" s="279"/>
      <c r="N232" s="279"/>
    </row>
    <row r="233" spans="11:14" s="6" customFormat="1" x14ac:dyDescent="0.2">
      <c r="K233" s="279"/>
      <c r="L233" s="279"/>
      <c r="M233" s="279"/>
      <c r="N233" s="279"/>
    </row>
    <row r="234" spans="11:14" s="6" customFormat="1" x14ac:dyDescent="0.2">
      <c r="K234" s="279"/>
      <c r="L234" s="279"/>
      <c r="M234" s="279"/>
      <c r="N234" s="279"/>
    </row>
    <row r="235" spans="11:14" s="6" customFormat="1" x14ac:dyDescent="0.2">
      <c r="K235" s="279"/>
      <c r="L235" s="279"/>
      <c r="M235" s="279"/>
      <c r="N235" s="279"/>
    </row>
    <row r="236" spans="11:14" s="6" customFormat="1" x14ac:dyDescent="0.2">
      <c r="K236" s="279"/>
      <c r="L236" s="279"/>
      <c r="M236" s="279"/>
      <c r="N236" s="279"/>
    </row>
    <row r="237" spans="11:14" s="6" customFormat="1" x14ac:dyDescent="0.2">
      <c r="K237" s="279"/>
      <c r="L237" s="279"/>
      <c r="M237" s="279"/>
      <c r="N237" s="279"/>
    </row>
    <row r="238" spans="11:14" s="6" customFormat="1" x14ac:dyDescent="0.2">
      <c r="K238" s="279"/>
      <c r="L238" s="279"/>
      <c r="M238" s="279"/>
      <c r="N238" s="279"/>
    </row>
    <row r="239" spans="11:14" s="6" customFormat="1" x14ac:dyDescent="0.2">
      <c r="K239" s="279"/>
      <c r="L239" s="279"/>
      <c r="M239" s="279"/>
      <c r="N239" s="279"/>
    </row>
    <row r="240" spans="11:14" s="6" customFormat="1" x14ac:dyDescent="0.2">
      <c r="K240" s="279"/>
      <c r="L240" s="279"/>
      <c r="M240" s="279"/>
      <c r="N240" s="279"/>
    </row>
    <row r="241" spans="11:14" s="6" customFormat="1" x14ac:dyDescent="0.2">
      <c r="K241" s="279"/>
      <c r="L241" s="279"/>
      <c r="M241" s="279"/>
      <c r="N241" s="279"/>
    </row>
    <row r="242" spans="11:14" s="6" customFormat="1" x14ac:dyDescent="0.2">
      <c r="K242" s="279"/>
      <c r="L242" s="279"/>
      <c r="M242" s="279"/>
      <c r="N242" s="279"/>
    </row>
    <row r="243" spans="11:14" s="6" customFormat="1" x14ac:dyDescent="0.2">
      <c r="K243" s="279"/>
      <c r="L243" s="279"/>
      <c r="M243" s="279"/>
      <c r="N243" s="279"/>
    </row>
    <row r="244" spans="11:14" s="6" customFormat="1" x14ac:dyDescent="0.2">
      <c r="K244" s="279"/>
      <c r="L244" s="279"/>
      <c r="M244" s="279"/>
      <c r="N244" s="279"/>
    </row>
    <row r="245" spans="11:14" s="6" customFormat="1" x14ac:dyDescent="0.2">
      <c r="K245" s="279"/>
      <c r="L245" s="279"/>
      <c r="M245" s="279"/>
      <c r="N245" s="279"/>
    </row>
    <row r="246" spans="11:14" s="6" customFormat="1" x14ac:dyDescent="0.2">
      <c r="K246" s="279"/>
      <c r="L246" s="279"/>
      <c r="M246" s="279"/>
      <c r="N246" s="279"/>
    </row>
    <row r="247" spans="11:14" s="6" customFormat="1" x14ac:dyDescent="0.2">
      <c r="K247" s="279"/>
      <c r="L247" s="279"/>
      <c r="M247" s="279"/>
      <c r="N247" s="279"/>
    </row>
    <row r="248" spans="11:14" s="6" customFormat="1" x14ac:dyDescent="0.2">
      <c r="K248" s="279"/>
      <c r="L248" s="279"/>
      <c r="M248" s="279"/>
      <c r="N248" s="279"/>
    </row>
    <row r="249" spans="11:14" s="6" customFormat="1" x14ac:dyDescent="0.2">
      <c r="K249" s="279"/>
      <c r="L249" s="279"/>
      <c r="M249" s="279"/>
      <c r="N249" s="279"/>
    </row>
    <row r="250" spans="11:14" s="6" customFormat="1" x14ac:dyDescent="0.2">
      <c r="K250" s="279"/>
      <c r="L250" s="279"/>
      <c r="M250" s="279"/>
      <c r="N250" s="279"/>
    </row>
    <row r="251" spans="11:14" s="6" customFormat="1" x14ac:dyDescent="0.2">
      <c r="K251" s="279"/>
      <c r="L251" s="279"/>
      <c r="M251" s="279"/>
      <c r="N251" s="279"/>
    </row>
    <row r="252" spans="11:14" s="6" customFormat="1" x14ac:dyDescent="0.2">
      <c r="K252" s="279"/>
      <c r="L252" s="279"/>
      <c r="M252" s="279"/>
      <c r="N252" s="279"/>
    </row>
  </sheetData>
  <sheetProtection algorithmName="SHA-512" hashValue="bDghMP0T9uXZr/bEbvlHKzR4gz58Q3XfbkGv6x4XktreIEdKJHlyEDnqfgY/WWo/YvES5nXQI4/JcT3QW2ofOw==" saltValue="gw1aKe/tZIAC0/GvGELOFg==" spinCount="100000" sheet="1" formatCells="0" formatColumns="0" formatRows="0" insertColumns="0" insertRows="0" insertHyperlinks="0" deleteColumns="0" deleteRows="0" sort="0" autoFilter="0" pivotTables="0"/>
  <mergeCells count="14">
    <mergeCell ref="B2:I2"/>
    <mergeCell ref="B5:B6"/>
    <mergeCell ref="C5:C6"/>
    <mergeCell ref="B34:C34"/>
    <mergeCell ref="B35:B36"/>
    <mergeCell ref="B42:C46"/>
    <mergeCell ref="G40:H40"/>
    <mergeCell ref="B47:C47"/>
    <mergeCell ref="G47:I47"/>
    <mergeCell ref="G53:I69"/>
    <mergeCell ref="G50:I50"/>
    <mergeCell ref="B37:C37"/>
    <mergeCell ref="G42:I44"/>
    <mergeCell ref="H46:I46"/>
  </mergeCells>
  <hyperlinks>
    <hyperlink ref="H46" r:id="rId1" xr:uid="{2AE6AD71-F5CC-4531-8840-76FF729FF1FD}"/>
  </hyperlinks>
  <pageMargins left="0.43307086614173229" right="0.43307086614173229" top="0.98425196850393704" bottom="0.98425196850393704" header="0.51181102362204722" footer="0.51181102362204722"/>
  <pageSetup paperSize="9" scale="70" orientation="portrait"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9289B-0953-49F8-AD4E-9E73ABD6F8EB}">
  <sheetPr>
    <tabColor theme="6" tint="0.59999389629810485"/>
  </sheetPr>
  <dimension ref="A1:BF252"/>
  <sheetViews>
    <sheetView zoomScaleNormal="100" workbookViewId="0">
      <selection activeCell="C7" sqref="C7"/>
    </sheetView>
  </sheetViews>
  <sheetFormatPr baseColWidth="10" defaultRowHeight="12.75" x14ac:dyDescent="0.2"/>
  <cols>
    <col min="1" max="1" width="2.140625" style="8" customWidth="1"/>
    <col min="2" max="2" width="76" customWidth="1"/>
    <col min="3" max="3" width="18.140625" customWidth="1"/>
    <col min="4" max="4" width="2.85546875" style="8" customWidth="1"/>
    <col min="5" max="5" width="11.42578125" hidden="1" customWidth="1"/>
    <col min="6" max="6" width="0.28515625" customWidth="1"/>
    <col min="7" max="7" width="87.28515625" customWidth="1"/>
    <col min="8" max="8" width="30.42578125" customWidth="1"/>
    <col min="9" max="9" width="19.7109375" customWidth="1"/>
    <col min="10" max="10" width="3.140625" style="8" customWidth="1"/>
    <col min="11" max="14" width="11.42578125" style="275"/>
  </cols>
  <sheetData>
    <row r="1" spans="1:58" ht="58.5" customHeight="1" thickBot="1" x14ac:dyDescent="0.35">
      <c r="A1" s="117"/>
      <c r="B1" s="118"/>
      <c r="C1" s="119"/>
      <c r="D1" s="119"/>
      <c r="E1" s="119"/>
      <c r="F1" s="119"/>
      <c r="G1" s="119"/>
      <c r="H1" s="127"/>
      <c r="I1" s="127"/>
      <c r="J1" s="128"/>
      <c r="K1" s="273"/>
      <c r="L1" s="274"/>
      <c r="M1" s="274"/>
      <c r="N1" s="274"/>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row>
    <row r="2" spans="1:58" ht="183" customHeight="1" thickBot="1" x14ac:dyDescent="0.25">
      <c r="A2" s="104"/>
      <c r="B2" s="323" t="s">
        <v>227</v>
      </c>
      <c r="C2" s="324"/>
      <c r="D2" s="325"/>
      <c r="E2" s="325"/>
      <c r="F2" s="325"/>
      <c r="G2" s="325"/>
      <c r="H2" s="325"/>
      <c r="I2" s="326"/>
      <c r="J2" s="105"/>
      <c r="K2" s="273"/>
      <c r="L2" s="274"/>
      <c r="M2" s="274"/>
      <c r="N2" s="274"/>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row>
    <row r="3" spans="1:58" ht="18" x14ac:dyDescent="0.25">
      <c r="A3" s="106"/>
      <c r="B3" s="91" t="s">
        <v>2</v>
      </c>
      <c r="C3" s="92"/>
      <c r="D3" s="100"/>
      <c r="E3" s="41"/>
      <c r="F3" s="107"/>
      <c r="G3" s="94" t="s">
        <v>32</v>
      </c>
      <c r="H3" s="95"/>
      <c r="I3" s="96"/>
      <c r="J3" s="108"/>
      <c r="K3" s="273"/>
      <c r="L3" s="274"/>
      <c r="M3" s="274"/>
      <c r="N3" s="274"/>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row>
    <row r="4" spans="1:58" ht="35.25" customHeight="1" thickBot="1" x14ac:dyDescent="0.3">
      <c r="A4" s="106"/>
      <c r="B4" s="10" t="s">
        <v>13</v>
      </c>
      <c r="C4" s="11"/>
      <c r="D4" s="100"/>
      <c r="E4" s="41"/>
      <c r="F4" s="107"/>
      <c r="G4" s="46"/>
      <c r="H4" s="47"/>
      <c r="I4" s="48"/>
      <c r="J4" s="108"/>
      <c r="K4" s="273"/>
      <c r="L4" s="274"/>
      <c r="M4" s="274"/>
      <c r="N4" s="274"/>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row>
    <row r="5" spans="1:58" ht="17.25" customHeight="1" thickBot="1" x14ac:dyDescent="0.3">
      <c r="A5" s="106"/>
      <c r="B5" s="327" t="s">
        <v>3</v>
      </c>
      <c r="C5" s="329" t="s">
        <v>4</v>
      </c>
      <c r="D5" s="100"/>
      <c r="E5" s="41"/>
      <c r="G5" s="40" t="s">
        <v>17</v>
      </c>
      <c r="H5" s="41"/>
      <c r="I5" s="42"/>
      <c r="J5" s="108"/>
      <c r="K5" s="273"/>
      <c r="L5" s="274"/>
      <c r="M5" s="274"/>
      <c r="N5" s="274"/>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row>
    <row r="6" spans="1:58" ht="20.25" customHeight="1" thickBot="1" x14ac:dyDescent="0.25">
      <c r="A6" s="106"/>
      <c r="B6" s="328"/>
      <c r="C6" s="330"/>
      <c r="D6" s="100"/>
      <c r="E6" s="41"/>
      <c r="F6" s="109"/>
      <c r="G6" s="43" t="s">
        <v>3</v>
      </c>
      <c r="H6" s="44" t="s">
        <v>7</v>
      </c>
      <c r="I6" s="45" t="s">
        <v>6</v>
      </c>
      <c r="J6" s="108"/>
      <c r="K6" s="273"/>
      <c r="L6" s="274"/>
      <c r="M6" s="274"/>
      <c r="N6" s="274"/>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row>
    <row r="7" spans="1:58" ht="19.5" customHeight="1" thickBot="1" x14ac:dyDescent="0.25">
      <c r="A7" s="106"/>
      <c r="B7" s="17" t="s">
        <v>10</v>
      </c>
      <c r="C7" s="290">
        <v>0</v>
      </c>
      <c r="D7" s="100"/>
      <c r="E7" s="41"/>
      <c r="G7" s="78" t="s">
        <v>43</v>
      </c>
      <c r="H7" s="270" t="s">
        <v>220</v>
      </c>
      <c r="I7" s="24">
        <f>PRODUCT($C$10,20)</f>
        <v>0</v>
      </c>
      <c r="J7" s="108"/>
      <c r="K7" s="273"/>
      <c r="L7" s="274"/>
      <c r="M7" s="274"/>
      <c r="N7" s="274"/>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row>
    <row r="8" spans="1:58" ht="19.5" customHeight="1" thickBot="1" x14ac:dyDescent="0.25">
      <c r="A8" s="106"/>
      <c r="B8" s="18" t="s">
        <v>29</v>
      </c>
      <c r="C8" s="1">
        <v>0</v>
      </c>
      <c r="D8" s="100"/>
      <c r="E8" s="41"/>
      <c r="G8" s="80" t="s">
        <v>58</v>
      </c>
      <c r="H8" s="271"/>
      <c r="I8" s="25">
        <v>0</v>
      </c>
      <c r="J8" s="108"/>
      <c r="K8" s="273"/>
      <c r="L8" s="274"/>
      <c r="M8" s="274"/>
      <c r="N8" s="274"/>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row>
    <row r="9" spans="1:58" ht="19.5" customHeight="1" thickBot="1" x14ac:dyDescent="0.3">
      <c r="A9" s="106"/>
      <c r="B9" s="18" t="s">
        <v>87</v>
      </c>
      <c r="C9" s="1">
        <v>0</v>
      </c>
      <c r="D9" s="100"/>
      <c r="E9" s="41"/>
      <c r="G9" s="81" t="s">
        <v>45</v>
      </c>
      <c r="H9" s="50"/>
      <c r="I9" s="71">
        <f>I7</f>
        <v>0</v>
      </c>
      <c r="J9" s="110"/>
      <c r="K9" s="273"/>
      <c r="L9" s="274"/>
      <c r="M9" s="274"/>
      <c r="N9" s="274"/>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row>
    <row r="10" spans="1:58" ht="19.5" customHeight="1" thickBot="1" x14ac:dyDescent="0.25">
      <c r="A10" s="106"/>
      <c r="B10" s="79" t="s">
        <v>50</v>
      </c>
      <c r="C10" s="19">
        <f>C7-C8-C9</f>
        <v>0</v>
      </c>
      <c r="D10" s="100"/>
      <c r="E10" s="41"/>
      <c r="G10" s="269" t="s">
        <v>219</v>
      </c>
      <c r="H10" s="77"/>
      <c r="I10" s="24">
        <f>IF($C$10&lt;48.732943,PRODUCT($C$10,20.5),(PRODUCT($C$10,20.5)-I9))</f>
        <v>0</v>
      </c>
      <c r="J10" s="110"/>
      <c r="K10" s="273"/>
      <c r="L10" s="274"/>
      <c r="M10" s="274"/>
      <c r="N10" s="274"/>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row>
    <row r="11" spans="1:58" ht="19.5" customHeight="1" thickBot="1" x14ac:dyDescent="0.3">
      <c r="A11" s="106"/>
      <c r="B11" s="100"/>
      <c r="C11" s="100"/>
      <c r="D11" s="100"/>
      <c r="E11" s="41"/>
      <c r="F11" s="41"/>
      <c r="G11" s="49" t="s">
        <v>30</v>
      </c>
      <c r="H11" s="51"/>
      <c r="I11" s="71">
        <f>C8*20.5</f>
        <v>0</v>
      </c>
      <c r="J11" s="110"/>
      <c r="K11" s="273"/>
      <c r="L11" s="274"/>
      <c r="M11" s="274"/>
      <c r="N11" s="274"/>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row>
    <row r="12" spans="1:58" ht="19.5" customHeight="1" thickBot="1" x14ac:dyDescent="0.3">
      <c r="A12" s="106"/>
      <c r="B12" s="100"/>
      <c r="C12" s="100"/>
      <c r="D12" s="100"/>
      <c r="E12" s="41"/>
      <c r="G12" s="81" t="s">
        <v>88</v>
      </c>
      <c r="H12" s="51"/>
      <c r="I12" s="71">
        <f>C9*20.5</f>
        <v>0</v>
      </c>
      <c r="J12" s="110"/>
      <c r="K12" s="273"/>
      <c r="L12" s="274"/>
      <c r="M12" s="274"/>
      <c r="N12" s="274"/>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row>
    <row r="13" spans="1:58" ht="19.5" customHeight="1" thickBot="1" x14ac:dyDescent="0.25">
      <c r="A13" s="106"/>
      <c r="B13" s="100"/>
      <c r="C13" s="100"/>
      <c r="D13" s="100"/>
      <c r="E13" s="41"/>
      <c r="G13" s="281"/>
      <c r="H13" s="100"/>
      <c r="I13" s="100"/>
      <c r="J13" s="110"/>
      <c r="K13" s="273"/>
      <c r="L13" s="274"/>
      <c r="M13" s="274"/>
      <c r="N13" s="274"/>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row>
    <row r="14" spans="1:58" ht="19.5" customHeight="1" thickBot="1" x14ac:dyDescent="0.3">
      <c r="A14" s="106"/>
      <c r="B14" s="132" t="s">
        <v>36</v>
      </c>
      <c r="C14" s="2">
        <v>0</v>
      </c>
      <c r="D14" s="100"/>
      <c r="E14" s="41"/>
      <c r="F14" s="41"/>
      <c r="G14" s="52" t="s">
        <v>84</v>
      </c>
      <c r="H14" s="53"/>
      <c r="I14" s="54"/>
      <c r="J14" s="108"/>
      <c r="K14" s="273"/>
      <c r="L14" s="274"/>
      <c r="M14" s="274"/>
      <c r="N14" s="274"/>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row>
    <row r="15" spans="1:58" ht="19.5" customHeight="1" thickBot="1" x14ac:dyDescent="0.3">
      <c r="A15" s="106"/>
      <c r="B15" s="133" t="s">
        <v>18</v>
      </c>
      <c r="C15" s="228">
        <v>0</v>
      </c>
      <c r="D15" s="100"/>
      <c r="E15" s="41"/>
      <c r="F15" s="107"/>
      <c r="G15" s="153"/>
      <c r="H15" s="154"/>
      <c r="I15" s="155"/>
      <c r="J15" s="108"/>
      <c r="K15" s="273"/>
      <c r="L15" s="274"/>
      <c r="M15" s="274"/>
      <c r="N15" s="274"/>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row>
    <row r="16" spans="1:58" ht="19.5" customHeight="1" x14ac:dyDescent="0.2">
      <c r="A16" s="106"/>
      <c r="B16" s="134" t="s">
        <v>19</v>
      </c>
      <c r="C16" s="228">
        <v>0</v>
      </c>
      <c r="D16" s="100"/>
      <c r="E16" s="41"/>
      <c r="G16" s="158" t="s">
        <v>24</v>
      </c>
      <c r="H16" s="166" t="s">
        <v>55</v>
      </c>
      <c r="I16" s="23">
        <f>PRODUCT(SUM(C14,-C15,-C16,-C17),15.34)</f>
        <v>0</v>
      </c>
      <c r="J16" s="108"/>
      <c r="K16" s="273"/>
      <c r="L16" s="274"/>
      <c r="M16" s="274"/>
      <c r="N16" s="274"/>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row>
    <row r="17" spans="1:58" ht="19.5" customHeight="1" thickBot="1" x14ac:dyDescent="0.25">
      <c r="A17" s="106"/>
      <c r="B17" s="134" t="s">
        <v>187</v>
      </c>
      <c r="C17" s="228">
        <v>0</v>
      </c>
      <c r="D17" s="100"/>
      <c r="E17" s="41"/>
      <c r="G17" s="80" t="s">
        <v>20</v>
      </c>
      <c r="H17" s="164" t="s">
        <v>33</v>
      </c>
      <c r="I17" s="161">
        <f>PRODUCT(C15,61.35)</f>
        <v>0</v>
      </c>
      <c r="J17" s="108"/>
      <c r="K17" s="273"/>
      <c r="L17" s="274"/>
      <c r="M17" s="274"/>
      <c r="N17" s="274"/>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row>
    <row r="18" spans="1:58" ht="19.5" customHeight="1" thickBot="1" x14ac:dyDescent="0.25">
      <c r="A18" s="106"/>
      <c r="B18" s="260" t="s">
        <v>138</v>
      </c>
      <c r="C18" s="2">
        <v>0</v>
      </c>
      <c r="D18" s="100"/>
      <c r="E18" s="41"/>
      <c r="G18" s="80" t="s">
        <v>21</v>
      </c>
      <c r="H18" s="164" t="s">
        <v>33</v>
      </c>
      <c r="I18" s="161">
        <f>PRODUCT(C15,61.35)</f>
        <v>0</v>
      </c>
      <c r="J18" s="108"/>
      <c r="K18" s="273"/>
      <c r="L18" s="274"/>
      <c r="M18" s="274"/>
      <c r="N18" s="274"/>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row>
    <row r="19" spans="1:58" ht="19.5" customHeight="1" x14ac:dyDescent="0.2">
      <c r="A19" s="106"/>
      <c r="B19" s="134" t="s">
        <v>185</v>
      </c>
      <c r="C19" s="228">
        <v>0</v>
      </c>
      <c r="D19" s="100"/>
      <c r="E19" s="41"/>
      <c r="G19" s="259" t="s">
        <v>189</v>
      </c>
      <c r="H19" s="164" t="s">
        <v>69</v>
      </c>
      <c r="I19" s="161">
        <f>PRODUCT(C17,40.35)</f>
        <v>0</v>
      </c>
      <c r="J19" s="108"/>
      <c r="K19" s="273"/>
      <c r="L19" s="274"/>
      <c r="M19" s="274"/>
      <c r="N19" s="274"/>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row>
    <row r="20" spans="1:58" ht="19.5" customHeight="1" thickBot="1" x14ac:dyDescent="0.25">
      <c r="A20" s="106"/>
      <c r="B20" s="134" t="s">
        <v>188</v>
      </c>
      <c r="C20" s="228">
        <v>0</v>
      </c>
      <c r="D20" s="100"/>
      <c r="E20" s="41"/>
      <c r="G20" s="259" t="s">
        <v>108</v>
      </c>
      <c r="H20" s="35" t="s">
        <v>70</v>
      </c>
      <c r="I20" s="161">
        <f>PRODUCT(SUM(C18,-C19,-C20),25)</f>
        <v>0</v>
      </c>
      <c r="J20" s="108"/>
      <c r="K20" s="273"/>
      <c r="L20" s="274"/>
      <c r="M20" s="274"/>
      <c r="N20" s="274"/>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row>
    <row r="21" spans="1:58" ht="19.5" customHeight="1" thickBot="1" x14ac:dyDescent="0.25">
      <c r="A21" s="106"/>
      <c r="B21" s="132" t="s">
        <v>8</v>
      </c>
      <c r="C21" s="2">
        <v>0</v>
      </c>
      <c r="D21" s="100"/>
      <c r="E21" s="41"/>
      <c r="G21" s="259" t="s">
        <v>182</v>
      </c>
      <c r="H21" s="35" t="s">
        <v>123</v>
      </c>
      <c r="I21" s="161">
        <f>PRODUCT(C19,10)</f>
        <v>0</v>
      </c>
      <c r="J21" s="108"/>
      <c r="K21" s="273"/>
      <c r="L21" s="274"/>
      <c r="M21" s="274"/>
      <c r="N21" s="274"/>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row>
    <row r="22" spans="1:58" ht="19.5" customHeight="1" x14ac:dyDescent="0.2">
      <c r="A22" s="106"/>
      <c r="B22" s="133" t="s">
        <v>18</v>
      </c>
      <c r="C22" s="228">
        <v>0</v>
      </c>
      <c r="D22" s="100"/>
      <c r="E22" s="41"/>
      <c r="G22" s="259" t="s">
        <v>191</v>
      </c>
      <c r="H22" s="35" t="s">
        <v>124</v>
      </c>
      <c r="I22" s="161">
        <f>PRODUCT(C20,4)</f>
        <v>0</v>
      </c>
      <c r="J22" s="108"/>
      <c r="K22" s="273"/>
      <c r="L22" s="274"/>
      <c r="M22" s="274"/>
      <c r="N22" s="27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row>
    <row r="23" spans="1:58" ht="19.5" customHeight="1" x14ac:dyDescent="0.2">
      <c r="A23" s="106"/>
      <c r="B23" s="134" t="s">
        <v>19</v>
      </c>
      <c r="C23" s="228">
        <v>0</v>
      </c>
      <c r="D23" s="100"/>
      <c r="E23" s="41"/>
      <c r="G23" s="159" t="s">
        <v>25</v>
      </c>
      <c r="H23" s="167" t="s">
        <v>56</v>
      </c>
      <c r="I23" s="162">
        <f>PRODUCT(SUM(C21,-C22,-C23,-C24,-C25),1.38)</f>
        <v>0</v>
      </c>
      <c r="J23" s="108"/>
      <c r="K23" s="273"/>
      <c r="L23" s="274"/>
      <c r="M23" s="274"/>
      <c r="N23" s="274"/>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row>
    <row r="24" spans="1:58" ht="18" customHeight="1" x14ac:dyDescent="0.2">
      <c r="A24" s="106"/>
      <c r="B24" s="134" t="s">
        <v>184</v>
      </c>
      <c r="C24" s="228">
        <v>0</v>
      </c>
      <c r="D24" s="100"/>
      <c r="E24" s="41"/>
      <c r="G24" s="80" t="s">
        <v>22</v>
      </c>
      <c r="H24" s="164" t="s">
        <v>34</v>
      </c>
      <c r="I24" s="161">
        <f>PRODUCT(C22,5.5)</f>
        <v>0</v>
      </c>
      <c r="J24" s="108"/>
      <c r="K24" s="273"/>
      <c r="L24" s="274"/>
      <c r="M24" s="274"/>
      <c r="N24" s="274"/>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row>
    <row r="25" spans="1:58" ht="18" customHeight="1" thickBot="1" x14ac:dyDescent="0.25">
      <c r="A25" s="106"/>
      <c r="B25" s="134" t="s">
        <v>187</v>
      </c>
      <c r="C25" s="228">
        <v>0</v>
      </c>
      <c r="D25" s="100"/>
      <c r="E25" s="41"/>
      <c r="G25" s="80" t="s">
        <v>23</v>
      </c>
      <c r="H25" s="164" t="s">
        <v>34</v>
      </c>
      <c r="I25" s="161">
        <f>PRODUCT(C23,5.5)</f>
        <v>0</v>
      </c>
      <c r="J25" s="108"/>
      <c r="K25" s="273"/>
      <c r="L25" s="274"/>
      <c r="M25" s="274"/>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row>
    <row r="26" spans="1:58" ht="18" customHeight="1" thickBot="1" x14ac:dyDescent="0.25">
      <c r="A26" s="106"/>
      <c r="B26" s="132" t="s">
        <v>9</v>
      </c>
      <c r="C26" s="182">
        <v>0</v>
      </c>
      <c r="D26" s="100"/>
      <c r="E26" s="41"/>
      <c r="G26" s="259" t="s">
        <v>193</v>
      </c>
      <c r="H26" s="164" t="s">
        <v>73</v>
      </c>
      <c r="I26" s="161">
        <f>PRODUCT(C24,4.96)</f>
        <v>0</v>
      </c>
      <c r="J26" s="108"/>
      <c r="K26" s="273"/>
      <c r="L26" s="274"/>
      <c r="M26" s="274"/>
      <c r="N26" s="274"/>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row>
    <row r="27" spans="1:58" ht="18" customHeight="1" x14ac:dyDescent="0.2">
      <c r="A27" s="106"/>
      <c r="B27" s="133" t="s">
        <v>18</v>
      </c>
      <c r="C27" s="228">
        <v>0</v>
      </c>
      <c r="D27" s="100"/>
      <c r="E27" s="41"/>
      <c r="G27" s="259" t="s">
        <v>194</v>
      </c>
      <c r="H27" s="164" t="s">
        <v>80</v>
      </c>
      <c r="I27" s="161">
        <f>PRODUCT(C25,4.42)</f>
        <v>0</v>
      </c>
      <c r="J27" s="108"/>
      <c r="K27" s="273"/>
      <c r="L27" s="274"/>
      <c r="M27" s="274"/>
      <c r="N27" s="274"/>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row>
    <row r="28" spans="1:58" ht="18" customHeight="1" x14ac:dyDescent="0.2">
      <c r="A28" s="106"/>
      <c r="B28" s="134" t="s">
        <v>19</v>
      </c>
      <c r="C28" s="228">
        <v>0</v>
      </c>
      <c r="D28" s="100"/>
      <c r="E28" s="41"/>
      <c r="G28" s="159" t="s">
        <v>26</v>
      </c>
      <c r="H28" s="167" t="s">
        <v>57</v>
      </c>
      <c r="I28" s="162">
        <f>PRODUCT(SUM(C26,-C27,-C28,-C29,-C30),15.15)</f>
        <v>0</v>
      </c>
      <c r="J28" s="108"/>
      <c r="K28" s="273"/>
      <c r="L28" s="274"/>
      <c r="M28" s="274"/>
      <c r="N28" s="274"/>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row>
    <row r="29" spans="1:58" ht="18" customHeight="1" x14ac:dyDescent="0.2">
      <c r="A29" s="106"/>
      <c r="B29" s="134" t="s">
        <v>181</v>
      </c>
      <c r="C29" s="228">
        <v>0</v>
      </c>
      <c r="D29" s="100"/>
      <c r="E29" s="41"/>
      <c r="G29" s="80" t="s">
        <v>27</v>
      </c>
      <c r="H29" s="164" t="s">
        <v>35</v>
      </c>
      <c r="I29" s="161">
        <f>PRODUCT(C27,60.6)</f>
        <v>0</v>
      </c>
      <c r="J29" s="108"/>
      <c r="K29" s="273"/>
      <c r="L29" s="274"/>
      <c r="M29" s="274"/>
      <c r="N29" s="274"/>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row>
    <row r="30" spans="1:58" ht="18" customHeight="1" thickBot="1" x14ac:dyDescent="0.25">
      <c r="A30" s="106"/>
      <c r="B30" s="137" t="s">
        <v>188</v>
      </c>
      <c r="C30" s="272">
        <v>0</v>
      </c>
      <c r="D30" s="100"/>
      <c r="E30" s="8"/>
      <c r="F30" s="8"/>
      <c r="G30" s="80" t="s">
        <v>28</v>
      </c>
      <c r="H30" s="164" t="s">
        <v>35</v>
      </c>
      <c r="I30" s="161">
        <f>PRODUCT(C28,60.6)</f>
        <v>0</v>
      </c>
      <c r="J30" s="108"/>
      <c r="K30" s="273"/>
      <c r="L30" s="274"/>
      <c r="M30" s="274"/>
      <c r="N30" s="274"/>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row>
    <row r="31" spans="1:58" ht="18" customHeight="1" x14ac:dyDescent="0.2">
      <c r="A31" s="106"/>
      <c r="B31" s="100"/>
      <c r="C31" s="100"/>
      <c r="D31" s="100"/>
      <c r="E31" s="41"/>
      <c r="G31" s="259" t="s">
        <v>196</v>
      </c>
      <c r="H31" s="164" t="s">
        <v>35</v>
      </c>
      <c r="I31" s="161">
        <f>PRODUCT(C29,60.6)</f>
        <v>0</v>
      </c>
      <c r="J31" s="108"/>
      <c r="K31" s="273"/>
      <c r="L31" s="274"/>
      <c r="M31" s="274"/>
      <c r="N31" s="274"/>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row>
    <row r="32" spans="1:58" ht="18" customHeight="1" x14ac:dyDescent="0.2">
      <c r="A32" s="106"/>
      <c r="B32" s="100"/>
      <c r="C32" s="100"/>
      <c r="D32" s="100"/>
      <c r="E32" s="41"/>
      <c r="G32" s="288" t="s">
        <v>197</v>
      </c>
      <c r="H32" s="164" t="s">
        <v>77</v>
      </c>
      <c r="I32" s="161">
        <f>PRODUCT(C30,19.6)</f>
        <v>0</v>
      </c>
      <c r="J32" s="108"/>
      <c r="K32" s="273"/>
      <c r="L32" s="274"/>
      <c r="M32" s="274"/>
      <c r="N32" s="274"/>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row>
    <row r="33" spans="1:58" ht="18" customHeight="1" thickBot="1" x14ac:dyDescent="0.25">
      <c r="A33" s="106"/>
      <c r="B33" s="100"/>
      <c r="C33" s="100"/>
      <c r="D33" s="100"/>
      <c r="E33" s="41"/>
      <c r="G33" s="289" t="s">
        <v>49</v>
      </c>
      <c r="H33" s="165"/>
      <c r="I33" s="163">
        <v>0</v>
      </c>
      <c r="J33" s="125"/>
      <c r="K33" s="273"/>
      <c r="L33" s="274"/>
      <c r="M33" s="274"/>
      <c r="N33" s="274"/>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row>
    <row r="34" spans="1:58" ht="18" customHeight="1" thickBot="1" x14ac:dyDescent="0.3">
      <c r="A34" s="106"/>
      <c r="B34" s="331" t="s">
        <v>119</v>
      </c>
      <c r="C34" s="332"/>
      <c r="D34" s="100"/>
      <c r="E34" s="41"/>
      <c r="G34" s="168" t="s">
        <v>86</v>
      </c>
      <c r="H34" s="156"/>
      <c r="I34" s="157">
        <f>IF(SUM(I16,I23,I28)&gt;0,SUM(I16:I33),SUM(I17:I22,I24:I27,I29:I32))</f>
        <v>0</v>
      </c>
      <c r="J34" s="125"/>
      <c r="K34" s="273"/>
      <c r="L34" s="274"/>
      <c r="M34" s="274"/>
      <c r="N34" s="274"/>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row>
    <row r="35" spans="1:58" ht="27" customHeight="1" thickBot="1" x14ac:dyDescent="0.25">
      <c r="A35" s="106"/>
      <c r="B35" s="309" t="s">
        <v>211</v>
      </c>
      <c r="C35" s="283" t="s">
        <v>4</v>
      </c>
      <c r="D35" s="282"/>
      <c r="E35" s="8"/>
      <c r="F35" s="8"/>
      <c r="G35" s="281"/>
      <c r="H35" s="100"/>
      <c r="I35" s="108"/>
      <c r="J35" s="108"/>
      <c r="K35" s="273"/>
      <c r="L35" s="274"/>
      <c r="M35" s="274"/>
      <c r="N35" s="274"/>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row>
    <row r="36" spans="1:58" ht="21" customHeight="1" thickBot="1" x14ac:dyDescent="0.3">
      <c r="A36" s="106"/>
      <c r="B36" s="310"/>
      <c r="C36" s="232">
        <f>SUM(C38:C40)</f>
        <v>0</v>
      </c>
      <c r="D36" s="100"/>
      <c r="E36" s="41"/>
      <c r="F36" s="41"/>
      <c r="G36" s="83" t="s">
        <v>115</v>
      </c>
      <c r="H36" s="236"/>
      <c r="I36" s="71">
        <f>IF(SUM(C38*(669.8-61.35),C39*(654.5-61.35),C40*(721-61.35))&lt;50,0,SUM(C38*(669.8-61.35),C39*(654.5-61.35),C40*(721-61.35)))</f>
        <v>0</v>
      </c>
      <c r="J36" s="108"/>
      <c r="K36" s="276"/>
      <c r="L36" s="276"/>
      <c r="M36" s="276"/>
      <c r="N36" s="274"/>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row>
    <row r="37" spans="1:58" ht="27" customHeight="1" thickBot="1" x14ac:dyDescent="0.25">
      <c r="A37" s="106"/>
      <c r="B37" s="296" t="s">
        <v>218</v>
      </c>
      <c r="C37" s="297"/>
      <c r="D37" s="100"/>
      <c r="E37" s="41"/>
      <c r="G37" s="281"/>
      <c r="H37" s="100"/>
      <c r="I37" s="108"/>
      <c r="J37" s="108"/>
      <c r="K37" s="278"/>
      <c r="L37" s="278"/>
      <c r="M37" s="278"/>
      <c r="N37" s="274"/>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row>
    <row r="38" spans="1:58" ht="18" customHeight="1" thickBot="1" x14ac:dyDescent="0.25">
      <c r="A38" s="106"/>
      <c r="B38" s="150" t="s">
        <v>110</v>
      </c>
      <c r="C38" s="225">
        <v>0</v>
      </c>
      <c r="D38" s="100"/>
      <c r="E38" s="41"/>
      <c r="G38" s="175" t="s">
        <v>31</v>
      </c>
      <c r="H38" s="138"/>
      <c r="I38" s="189">
        <f>SUM(I9,I11,I12,I34,I36)</f>
        <v>0</v>
      </c>
      <c r="J38" s="108"/>
      <c r="K38" s="278"/>
      <c r="L38" s="278"/>
      <c r="M38" s="278"/>
      <c r="N38" s="277"/>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184"/>
      <c r="AR38" s="184"/>
      <c r="AS38" s="184"/>
      <c r="AT38" s="184"/>
      <c r="AU38" s="184"/>
      <c r="AV38" s="184"/>
      <c r="AW38" s="184"/>
      <c r="AX38" s="184"/>
      <c r="AY38" s="184"/>
      <c r="AZ38" s="184"/>
      <c r="BA38" s="184"/>
      <c r="BB38" s="184"/>
      <c r="BC38" s="184"/>
      <c r="BD38" s="184"/>
      <c r="BE38" s="85"/>
      <c r="BF38" s="85"/>
    </row>
    <row r="39" spans="1:58" s="6" customFormat="1" ht="20.25" customHeight="1" x14ac:dyDescent="0.2">
      <c r="A39" s="111"/>
      <c r="B39" s="134" t="s">
        <v>111</v>
      </c>
      <c r="C39" s="226">
        <v>0</v>
      </c>
      <c r="D39" s="101"/>
      <c r="E39" s="5"/>
      <c r="F39" s="5"/>
      <c r="G39" s="265" t="s">
        <v>224</v>
      </c>
      <c r="H39" s="280"/>
      <c r="I39" s="129">
        <f>SUM(C7*20.5,C14*61.35,C19*25,C22*5.5,C28*60.6)</f>
        <v>0</v>
      </c>
      <c r="J39" s="112"/>
      <c r="K39" s="278"/>
      <c r="L39" s="278"/>
      <c r="M39" s="278"/>
      <c r="N39" s="274"/>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02"/>
      <c r="BF39" s="85"/>
    </row>
    <row r="40" spans="1:58" s="6" customFormat="1" ht="21" customHeight="1" thickBot="1" x14ac:dyDescent="0.25">
      <c r="A40" s="111"/>
      <c r="B40" s="137" t="s">
        <v>112</v>
      </c>
      <c r="C40" s="227">
        <v>0</v>
      </c>
      <c r="D40" s="100"/>
      <c r="E40" s="5"/>
      <c r="F40" s="5"/>
      <c r="G40" s="317" t="s">
        <v>225</v>
      </c>
      <c r="H40" s="318"/>
      <c r="I40" s="89">
        <f>I39-I38+I36</f>
        <v>0</v>
      </c>
      <c r="J40" s="112"/>
      <c r="K40" s="278"/>
      <c r="L40" s="278"/>
      <c r="M40" s="278"/>
      <c r="N40" s="278"/>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87"/>
      <c r="BF40" s="87"/>
    </row>
    <row r="41" spans="1:58" s="6" customFormat="1" ht="20.25" customHeight="1" thickBot="1" x14ac:dyDescent="0.25">
      <c r="A41" s="111"/>
      <c r="B41" s="100"/>
      <c r="C41" s="100"/>
      <c r="D41" s="282"/>
      <c r="E41" s="282"/>
      <c r="F41" s="282"/>
      <c r="G41" s="282"/>
      <c r="H41" s="282"/>
      <c r="I41" s="282"/>
      <c r="J41" s="112"/>
      <c r="K41" s="278"/>
      <c r="L41" s="278"/>
      <c r="M41" s="278"/>
      <c r="N41" s="278"/>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c r="BA41" s="185"/>
      <c r="BB41" s="185"/>
      <c r="BC41" s="185"/>
      <c r="BD41" s="185"/>
      <c r="BE41" s="87"/>
      <c r="BF41" s="87"/>
    </row>
    <row r="42" spans="1:58" s="6" customFormat="1" ht="24" customHeight="1" x14ac:dyDescent="0.2">
      <c r="A42" s="111"/>
      <c r="B42" s="311" t="s">
        <v>222</v>
      </c>
      <c r="C42" s="312"/>
      <c r="D42" s="282"/>
      <c r="E42" s="282"/>
      <c r="F42" s="100"/>
      <c r="G42" s="298" t="s">
        <v>83</v>
      </c>
      <c r="H42" s="299"/>
      <c r="I42" s="300"/>
      <c r="J42" s="112"/>
      <c r="K42" s="279"/>
      <c r="L42" s="279"/>
      <c r="M42" s="279"/>
      <c r="N42" s="279"/>
    </row>
    <row r="43" spans="1:58" s="6" customFormat="1" ht="21" customHeight="1" x14ac:dyDescent="0.2">
      <c r="A43" s="111"/>
      <c r="B43" s="313"/>
      <c r="C43" s="314"/>
      <c r="D43" s="282"/>
      <c r="E43" s="282"/>
      <c r="F43" s="100"/>
      <c r="G43" s="301"/>
      <c r="H43" s="302"/>
      <c r="I43" s="303"/>
      <c r="J43" s="112"/>
      <c r="K43" s="279"/>
      <c r="L43" s="279"/>
      <c r="M43" s="279"/>
      <c r="N43" s="279"/>
    </row>
    <row r="44" spans="1:58" s="6" customFormat="1" ht="24.75" customHeight="1" thickBot="1" x14ac:dyDescent="0.25">
      <c r="A44" s="111"/>
      <c r="B44" s="313"/>
      <c r="C44" s="314"/>
      <c r="D44" s="101"/>
      <c r="E44" s="101"/>
      <c r="F44" s="101"/>
      <c r="G44" s="304"/>
      <c r="H44" s="305"/>
      <c r="I44" s="306"/>
      <c r="J44" s="112"/>
      <c r="K44" s="279"/>
      <c r="L44" s="279"/>
      <c r="M44" s="279"/>
      <c r="N44" s="279"/>
    </row>
    <row r="45" spans="1:58" s="6" customFormat="1" ht="24.75" customHeight="1" x14ac:dyDescent="0.2">
      <c r="A45" s="111"/>
      <c r="B45" s="313"/>
      <c r="C45" s="314"/>
      <c r="D45" s="101"/>
      <c r="E45" s="101"/>
      <c r="F45" s="101"/>
      <c r="G45" s="101"/>
      <c r="H45" s="282"/>
      <c r="I45" s="282"/>
      <c r="J45" s="112"/>
      <c r="K45" s="279"/>
      <c r="L45" s="279"/>
      <c r="M45" s="279"/>
      <c r="N45" s="279"/>
    </row>
    <row r="46" spans="1:58" s="6" customFormat="1" ht="36" customHeight="1" thickBot="1" x14ac:dyDescent="0.3">
      <c r="A46" s="111"/>
      <c r="B46" s="315"/>
      <c r="C46" s="316"/>
      <c r="D46" s="101"/>
      <c r="E46" s="101"/>
      <c r="F46" s="101"/>
      <c r="G46" s="285" t="s">
        <v>223</v>
      </c>
      <c r="H46" s="307" t="s">
        <v>212</v>
      </c>
      <c r="I46" s="308"/>
      <c r="J46" s="112"/>
      <c r="K46" s="279"/>
      <c r="L46" s="279"/>
      <c r="M46" s="279"/>
      <c r="N46" s="279"/>
    </row>
    <row r="47" spans="1:58" s="6" customFormat="1" ht="199.5" customHeight="1" thickBot="1" x14ac:dyDescent="0.25">
      <c r="A47" s="111"/>
      <c r="B47" s="319"/>
      <c r="C47" s="320"/>
      <c r="D47" s="101"/>
      <c r="G47" s="293" t="s">
        <v>226</v>
      </c>
      <c r="H47" s="321"/>
      <c r="I47" s="322"/>
      <c r="J47" s="112"/>
      <c r="K47" s="279"/>
      <c r="L47" s="279"/>
      <c r="M47" s="279"/>
      <c r="N47" s="279"/>
    </row>
    <row r="48" spans="1:58" s="8" customFormat="1" ht="13.5" thickBot="1" x14ac:dyDescent="0.25">
      <c r="A48" s="113"/>
      <c r="B48" s="115"/>
      <c r="C48" s="115"/>
      <c r="D48" s="287"/>
      <c r="E48" s="126"/>
      <c r="F48" s="126"/>
      <c r="G48" s="281"/>
      <c r="H48" s="114"/>
      <c r="I48" s="114"/>
      <c r="J48" s="116"/>
      <c r="K48" s="278"/>
      <c r="L48" s="278"/>
      <c r="M48" s="278"/>
      <c r="N48" s="278"/>
    </row>
    <row r="49" spans="1:14" s="6" customFormat="1" ht="6.75" customHeight="1" thickBot="1" x14ac:dyDescent="0.25">
      <c r="A49" s="9"/>
      <c r="B49" s="151"/>
      <c r="C49" s="152"/>
      <c r="D49" s="9"/>
      <c r="E49" s="7"/>
      <c r="F49" s="7"/>
      <c r="G49" s="7"/>
      <c r="H49" s="7"/>
      <c r="I49" s="7"/>
      <c r="J49" s="9"/>
      <c r="K49" s="279"/>
      <c r="L49" s="279"/>
      <c r="M49" s="279"/>
      <c r="N49" s="279"/>
    </row>
    <row r="50" spans="1:14" s="6" customFormat="1" ht="13.5" thickBot="1" x14ac:dyDescent="0.25">
      <c r="A50" s="9"/>
      <c r="B50" s="152"/>
      <c r="C50" s="152"/>
      <c r="D50" s="9"/>
      <c r="E50" s="7"/>
      <c r="F50" s="7"/>
      <c r="G50" s="293"/>
      <c r="H50" s="294"/>
      <c r="I50" s="295"/>
      <c r="J50" s="9"/>
      <c r="K50" s="279"/>
      <c r="L50" s="279"/>
      <c r="M50" s="279"/>
      <c r="N50" s="279"/>
    </row>
    <row r="51" spans="1:14" s="6" customFormat="1" ht="17.25" customHeight="1" x14ac:dyDescent="0.2">
      <c r="A51" s="9"/>
      <c r="B51" s="264"/>
      <c r="C51" s="152"/>
      <c r="D51" s="9"/>
      <c r="E51" s="7"/>
      <c r="F51" s="7"/>
      <c r="G51" s="7"/>
      <c r="H51" s="7"/>
      <c r="I51" s="7"/>
      <c r="J51" s="9"/>
      <c r="K51" s="279"/>
      <c r="L51" s="279"/>
      <c r="M51" s="279"/>
      <c r="N51" s="279"/>
    </row>
    <row r="52" spans="1:14" s="6" customFormat="1" x14ac:dyDescent="0.2">
      <c r="A52" s="9"/>
      <c r="B52" s="152"/>
      <c r="C52" s="152"/>
      <c r="D52" s="9"/>
      <c r="E52" s="7"/>
      <c r="F52" s="7"/>
      <c r="G52" s="7"/>
      <c r="H52" s="7"/>
      <c r="I52" s="7"/>
      <c r="J52" s="9"/>
      <c r="K52" s="279"/>
      <c r="L52" s="279"/>
      <c r="M52" s="279"/>
      <c r="N52" s="279"/>
    </row>
    <row r="53" spans="1:14" s="6" customFormat="1" x14ac:dyDescent="0.2">
      <c r="A53" s="9"/>
      <c r="B53" s="152"/>
      <c r="C53" s="152"/>
      <c r="D53" s="9"/>
      <c r="E53" s="7"/>
      <c r="F53" s="7"/>
      <c r="G53" s="291"/>
      <c r="H53" s="292"/>
      <c r="I53" s="292"/>
      <c r="J53" s="9"/>
      <c r="K53" s="279"/>
      <c r="L53" s="279"/>
      <c r="M53" s="279"/>
      <c r="N53" s="279"/>
    </row>
    <row r="54" spans="1:14" s="6" customFormat="1" x14ac:dyDescent="0.2">
      <c r="A54" s="9"/>
      <c r="B54" s="152"/>
      <c r="C54" s="152"/>
      <c r="D54" s="9"/>
      <c r="E54" s="7"/>
      <c r="F54" s="7"/>
      <c r="G54" s="292"/>
      <c r="H54" s="292"/>
      <c r="I54" s="292"/>
      <c r="J54" s="9"/>
      <c r="K54" s="279"/>
      <c r="L54" s="279"/>
      <c r="M54" s="279"/>
      <c r="N54" s="279"/>
    </row>
    <row r="55" spans="1:14" s="6" customFormat="1" x14ac:dyDescent="0.2">
      <c r="A55" s="8"/>
      <c r="B55" s="152"/>
      <c r="C55" s="152"/>
      <c r="D55" s="8"/>
      <c r="G55" s="292"/>
      <c r="H55" s="292"/>
      <c r="I55" s="292"/>
      <c r="K55" s="279"/>
      <c r="L55" s="279"/>
      <c r="M55" s="279"/>
      <c r="N55" s="279"/>
    </row>
    <row r="56" spans="1:14" s="6" customFormat="1" x14ac:dyDescent="0.2">
      <c r="G56" s="292"/>
      <c r="H56" s="292"/>
      <c r="I56" s="292"/>
      <c r="K56" s="279"/>
      <c r="L56" s="279"/>
      <c r="M56" s="279"/>
      <c r="N56" s="279"/>
    </row>
    <row r="57" spans="1:14" s="6" customFormat="1" x14ac:dyDescent="0.2">
      <c r="G57" s="292"/>
      <c r="H57" s="292"/>
      <c r="I57" s="292"/>
      <c r="K57" s="279"/>
      <c r="L57" s="279"/>
      <c r="M57" s="279"/>
      <c r="N57" s="279"/>
    </row>
    <row r="58" spans="1:14" s="6" customFormat="1" x14ac:dyDescent="0.2">
      <c r="G58" s="292"/>
      <c r="H58" s="292"/>
      <c r="I58" s="292"/>
      <c r="K58" s="279"/>
      <c r="L58" s="279"/>
      <c r="M58" s="279"/>
      <c r="N58" s="279"/>
    </row>
    <row r="59" spans="1:14" s="6" customFormat="1" x14ac:dyDescent="0.2">
      <c r="G59" s="292"/>
      <c r="H59" s="292"/>
      <c r="I59" s="292"/>
      <c r="K59" s="279"/>
      <c r="L59" s="279"/>
      <c r="M59" s="279"/>
      <c r="N59" s="279"/>
    </row>
    <row r="60" spans="1:14" s="6" customFormat="1" x14ac:dyDescent="0.2">
      <c r="G60" s="292"/>
      <c r="H60" s="292"/>
      <c r="I60" s="292"/>
      <c r="K60" s="279"/>
      <c r="L60" s="279"/>
      <c r="M60" s="279"/>
      <c r="N60" s="279"/>
    </row>
    <row r="61" spans="1:14" s="6" customFormat="1" x14ac:dyDescent="0.2">
      <c r="G61" s="292"/>
      <c r="H61" s="292"/>
      <c r="I61" s="292"/>
      <c r="K61" s="279"/>
      <c r="L61" s="279"/>
      <c r="M61" s="279"/>
      <c r="N61" s="279"/>
    </row>
    <row r="62" spans="1:14" s="6" customFormat="1" x14ac:dyDescent="0.2">
      <c r="G62" s="292"/>
      <c r="H62" s="292"/>
      <c r="I62" s="292"/>
      <c r="K62" s="279"/>
      <c r="L62" s="279"/>
      <c r="M62" s="279"/>
      <c r="N62" s="279"/>
    </row>
    <row r="63" spans="1:14" s="6" customFormat="1" x14ac:dyDescent="0.2">
      <c r="G63" s="292"/>
      <c r="H63" s="292"/>
      <c r="I63" s="292"/>
      <c r="K63" s="279"/>
      <c r="L63" s="279"/>
      <c r="M63" s="279"/>
      <c r="N63" s="279"/>
    </row>
    <row r="64" spans="1:14" s="6" customFormat="1" x14ac:dyDescent="0.2">
      <c r="G64" s="292"/>
      <c r="H64" s="292"/>
      <c r="I64" s="292"/>
      <c r="K64" s="279"/>
      <c r="L64" s="279"/>
      <c r="M64" s="279"/>
      <c r="N64" s="279"/>
    </row>
    <row r="65" spans="7:14" s="6" customFormat="1" x14ac:dyDescent="0.2">
      <c r="G65" s="292"/>
      <c r="H65" s="292"/>
      <c r="I65" s="292"/>
      <c r="K65" s="279"/>
      <c r="L65" s="279"/>
      <c r="M65" s="279"/>
      <c r="N65" s="279"/>
    </row>
    <row r="66" spans="7:14" s="6" customFormat="1" x14ac:dyDescent="0.2">
      <c r="G66" s="292"/>
      <c r="H66" s="292"/>
      <c r="I66" s="292"/>
      <c r="K66" s="279"/>
      <c r="L66" s="279"/>
      <c r="M66" s="279"/>
      <c r="N66" s="279"/>
    </row>
    <row r="67" spans="7:14" s="6" customFormat="1" x14ac:dyDescent="0.2">
      <c r="G67" s="292"/>
      <c r="H67" s="292"/>
      <c r="I67" s="292"/>
      <c r="K67" s="279"/>
      <c r="L67" s="279"/>
      <c r="M67" s="279"/>
      <c r="N67" s="279"/>
    </row>
    <row r="68" spans="7:14" s="6" customFormat="1" x14ac:dyDescent="0.2">
      <c r="G68" s="292"/>
      <c r="H68" s="292"/>
      <c r="I68" s="292"/>
      <c r="K68" s="279"/>
      <c r="L68" s="279"/>
      <c r="M68" s="279"/>
      <c r="N68" s="279"/>
    </row>
    <row r="69" spans="7:14" s="6" customFormat="1" x14ac:dyDescent="0.2">
      <c r="G69" s="292"/>
      <c r="H69" s="292"/>
      <c r="I69" s="292"/>
      <c r="K69" s="279"/>
      <c r="L69" s="279"/>
      <c r="M69" s="279"/>
      <c r="N69" s="279"/>
    </row>
    <row r="70" spans="7:14" s="6" customFormat="1" x14ac:dyDescent="0.2">
      <c r="K70" s="279"/>
      <c r="L70" s="279"/>
      <c r="M70" s="279"/>
      <c r="N70" s="279"/>
    </row>
    <row r="71" spans="7:14" s="6" customFormat="1" x14ac:dyDescent="0.2">
      <c r="K71" s="279"/>
      <c r="L71" s="279"/>
      <c r="M71" s="279"/>
      <c r="N71" s="279"/>
    </row>
    <row r="72" spans="7:14" s="6" customFormat="1" x14ac:dyDescent="0.2">
      <c r="K72" s="279"/>
      <c r="L72" s="279"/>
      <c r="M72" s="279"/>
      <c r="N72" s="279"/>
    </row>
    <row r="73" spans="7:14" s="6" customFormat="1" x14ac:dyDescent="0.2">
      <c r="K73" s="279"/>
      <c r="L73" s="279"/>
      <c r="M73" s="279"/>
      <c r="N73" s="279"/>
    </row>
    <row r="74" spans="7:14" s="6" customFormat="1" x14ac:dyDescent="0.2">
      <c r="K74" s="279"/>
      <c r="L74" s="279"/>
      <c r="M74" s="279"/>
      <c r="N74" s="279"/>
    </row>
    <row r="75" spans="7:14" s="6" customFormat="1" x14ac:dyDescent="0.2">
      <c r="K75" s="279"/>
      <c r="L75" s="279"/>
      <c r="M75" s="279"/>
      <c r="N75" s="279"/>
    </row>
    <row r="76" spans="7:14" s="6" customFormat="1" x14ac:dyDescent="0.2">
      <c r="K76" s="279"/>
      <c r="L76" s="279"/>
      <c r="M76" s="279"/>
      <c r="N76" s="279"/>
    </row>
    <row r="77" spans="7:14" s="6" customFormat="1" x14ac:dyDescent="0.2">
      <c r="K77" s="279"/>
      <c r="L77" s="279"/>
      <c r="M77" s="279"/>
      <c r="N77" s="279"/>
    </row>
    <row r="78" spans="7:14" s="6" customFormat="1" x14ac:dyDescent="0.2">
      <c r="K78" s="279"/>
      <c r="L78" s="279"/>
      <c r="M78" s="279"/>
      <c r="N78" s="279"/>
    </row>
    <row r="79" spans="7:14" s="6" customFormat="1" x14ac:dyDescent="0.2">
      <c r="K79" s="279"/>
      <c r="L79" s="279"/>
      <c r="M79" s="279"/>
      <c r="N79" s="279"/>
    </row>
    <row r="80" spans="7:14" s="6" customFormat="1" x14ac:dyDescent="0.2">
      <c r="K80" s="279"/>
      <c r="L80" s="279"/>
      <c r="M80" s="279"/>
      <c r="N80" s="279"/>
    </row>
    <row r="81" spans="11:14" s="6" customFormat="1" x14ac:dyDescent="0.2">
      <c r="K81" s="279"/>
      <c r="L81" s="279"/>
      <c r="M81" s="279"/>
      <c r="N81" s="279"/>
    </row>
    <row r="82" spans="11:14" s="6" customFormat="1" x14ac:dyDescent="0.2">
      <c r="K82" s="279"/>
      <c r="L82" s="279"/>
      <c r="M82" s="279"/>
      <c r="N82" s="279"/>
    </row>
    <row r="83" spans="11:14" s="6" customFormat="1" x14ac:dyDescent="0.2">
      <c r="K83" s="279"/>
      <c r="L83" s="279"/>
      <c r="M83" s="279"/>
      <c r="N83" s="279"/>
    </row>
    <row r="84" spans="11:14" s="6" customFormat="1" x14ac:dyDescent="0.2">
      <c r="K84" s="279"/>
      <c r="L84" s="279"/>
      <c r="M84" s="279"/>
      <c r="N84" s="279"/>
    </row>
    <row r="85" spans="11:14" s="6" customFormat="1" x14ac:dyDescent="0.2">
      <c r="K85" s="279"/>
      <c r="L85" s="279"/>
      <c r="M85" s="279"/>
      <c r="N85" s="279"/>
    </row>
    <row r="86" spans="11:14" s="6" customFormat="1" x14ac:dyDescent="0.2">
      <c r="K86" s="279"/>
      <c r="L86" s="279"/>
      <c r="M86" s="279"/>
      <c r="N86" s="279"/>
    </row>
    <row r="87" spans="11:14" s="6" customFormat="1" x14ac:dyDescent="0.2">
      <c r="K87" s="279"/>
      <c r="L87" s="279"/>
      <c r="M87" s="279"/>
      <c r="N87" s="279"/>
    </row>
    <row r="88" spans="11:14" s="6" customFormat="1" x14ac:dyDescent="0.2">
      <c r="K88" s="279"/>
      <c r="L88" s="279"/>
      <c r="M88" s="279"/>
      <c r="N88" s="279"/>
    </row>
    <row r="89" spans="11:14" s="6" customFormat="1" x14ac:dyDescent="0.2">
      <c r="K89" s="279"/>
      <c r="L89" s="279"/>
      <c r="M89" s="279"/>
      <c r="N89" s="279"/>
    </row>
    <row r="90" spans="11:14" s="6" customFormat="1" x14ac:dyDescent="0.2">
      <c r="K90" s="279"/>
      <c r="L90" s="279"/>
      <c r="M90" s="279"/>
      <c r="N90" s="279"/>
    </row>
    <row r="91" spans="11:14" s="6" customFormat="1" x14ac:dyDescent="0.2">
      <c r="K91" s="279"/>
      <c r="L91" s="279"/>
      <c r="M91" s="279"/>
      <c r="N91" s="279"/>
    </row>
    <row r="92" spans="11:14" s="6" customFormat="1" x14ac:dyDescent="0.2">
      <c r="K92" s="279"/>
      <c r="L92" s="279"/>
      <c r="M92" s="279"/>
      <c r="N92" s="279"/>
    </row>
    <row r="93" spans="11:14" s="6" customFormat="1" x14ac:dyDescent="0.2">
      <c r="K93" s="279"/>
      <c r="L93" s="279"/>
      <c r="M93" s="279"/>
      <c r="N93" s="279"/>
    </row>
    <row r="94" spans="11:14" s="6" customFormat="1" x14ac:dyDescent="0.2">
      <c r="K94" s="279"/>
      <c r="L94" s="279"/>
      <c r="M94" s="279"/>
      <c r="N94" s="279"/>
    </row>
    <row r="95" spans="11:14" s="6" customFormat="1" x14ac:dyDescent="0.2">
      <c r="K95" s="279"/>
      <c r="L95" s="279"/>
      <c r="M95" s="279"/>
      <c r="N95" s="279"/>
    </row>
    <row r="96" spans="11:14" s="6" customFormat="1" x14ac:dyDescent="0.2">
      <c r="K96" s="279"/>
      <c r="L96" s="279"/>
      <c r="M96" s="279"/>
      <c r="N96" s="279"/>
    </row>
    <row r="97" spans="11:14" s="6" customFormat="1" x14ac:dyDescent="0.2">
      <c r="K97" s="279"/>
      <c r="L97" s="279"/>
      <c r="M97" s="279"/>
      <c r="N97" s="279"/>
    </row>
    <row r="98" spans="11:14" s="6" customFormat="1" x14ac:dyDescent="0.2">
      <c r="K98" s="279"/>
      <c r="L98" s="279"/>
      <c r="M98" s="279"/>
      <c r="N98" s="279"/>
    </row>
    <row r="99" spans="11:14" s="6" customFormat="1" x14ac:dyDescent="0.2">
      <c r="K99" s="279"/>
      <c r="L99" s="279"/>
      <c r="M99" s="279"/>
      <c r="N99" s="279"/>
    </row>
    <row r="100" spans="11:14" s="6" customFormat="1" x14ac:dyDescent="0.2">
      <c r="K100" s="279"/>
      <c r="L100" s="279"/>
      <c r="M100" s="279"/>
      <c r="N100" s="279"/>
    </row>
    <row r="101" spans="11:14" s="6" customFormat="1" x14ac:dyDescent="0.2">
      <c r="K101" s="279"/>
      <c r="L101" s="279"/>
      <c r="M101" s="279"/>
      <c r="N101" s="279"/>
    </row>
    <row r="102" spans="11:14" s="6" customFormat="1" x14ac:dyDescent="0.2">
      <c r="K102" s="279"/>
      <c r="L102" s="279"/>
      <c r="M102" s="279"/>
      <c r="N102" s="279"/>
    </row>
    <row r="103" spans="11:14" s="6" customFormat="1" x14ac:dyDescent="0.2">
      <c r="K103" s="279"/>
      <c r="L103" s="279"/>
      <c r="M103" s="279"/>
      <c r="N103" s="279"/>
    </row>
    <row r="104" spans="11:14" s="6" customFormat="1" x14ac:dyDescent="0.2">
      <c r="K104" s="279"/>
      <c r="L104" s="279"/>
      <c r="M104" s="279"/>
      <c r="N104" s="279"/>
    </row>
    <row r="105" spans="11:14" s="6" customFormat="1" x14ac:dyDescent="0.2">
      <c r="K105" s="279"/>
      <c r="L105" s="279"/>
      <c r="M105" s="279"/>
      <c r="N105" s="279"/>
    </row>
    <row r="106" spans="11:14" s="6" customFormat="1" x14ac:dyDescent="0.2">
      <c r="K106" s="279"/>
      <c r="L106" s="279"/>
      <c r="M106" s="279"/>
      <c r="N106" s="279"/>
    </row>
    <row r="107" spans="11:14" s="6" customFormat="1" x14ac:dyDescent="0.2">
      <c r="K107" s="279"/>
      <c r="L107" s="279"/>
      <c r="M107" s="279"/>
      <c r="N107" s="279"/>
    </row>
    <row r="108" spans="11:14" s="6" customFormat="1" x14ac:dyDescent="0.2">
      <c r="K108" s="279"/>
      <c r="L108" s="279"/>
      <c r="M108" s="279"/>
      <c r="N108" s="279"/>
    </row>
    <row r="109" spans="11:14" s="6" customFormat="1" x14ac:dyDescent="0.2">
      <c r="K109" s="279"/>
      <c r="L109" s="279"/>
      <c r="M109" s="279"/>
      <c r="N109" s="279"/>
    </row>
    <row r="110" spans="11:14" s="6" customFormat="1" x14ac:dyDescent="0.2">
      <c r="K110" s="279"/>
      <c r="L110" s="279"/>
      <c r="M110" s="279"/>
      <c r="N110" s="279"/>
    </row>
    <row r="111" spans="11:14" s="6" customFormat="1" x14ac:dyDescent="0.2">
      <c r="K111" s="279"/>
      <c r="L111" s="279"/>
      <c r="M111" s="279"/>
      <c r="N111" s="279"/>
    </row>
    <row r="112" spans="11:14" s="6" customFormat="1" x14ac:dyDescent="0.2">
      <c r="K112" s="279"/>
      <c r="L112" s="279"/>
      <c r="M112" s="279"/>
      <c r="N112" s="279"/>
    </row>
    <row r="113" spans="11:14" s="6" customFormat="1" x14ac:dyDescent="0.2">
      <c r="K113" s="279"/>
      <c r="L113" s="279"/>
      <c r="M113" s="279"/>
      <c r="N113" s="279"/>
    </row>
    <row r="114" spans="11:14" s="6" customFormat="1" x14ac:dyDescent="0.2">
      <c r="K114" s="279"/>
      <c r="L114" s="279"/>
      <c r="M114" s="279"/>
      <c r="N114" s="279"/>
    </row>
    <row r="115" spans="11:14" s="6" customFormat="1" x14ac:dyDescent="0.2">
      <c r="K115" s="279"/>
      <c r="L115" s="279"/>
      <c r="M115" s="279"/>
      <c r="N115" s="279"/>
    </row>
    <row r="116" spans="11:14" s="6" customFormat="1" x14ac:dyDescent="0.2">
      <c r="K116" s="279"/>
      <c r="L116" s="279"/>
      <c r="M116" s="279"/>
      <c r="N116" s="279"/>
    </row>
    <row r="117" spans="11:14" s="6" customFormat="1" x14ac:dyDescent="0.2">
      <c r="K117" s="279"/>
      <c r="L117" s="279"/>
      <c r="M117" s="279"/>
      <c r="N117" s="279"/>
    </row>
    <row r="118" spans="11:14" s="6" customFormat="1" x14ac:dyDescent="0.2">
      <c r="K118" s="279"/>
      <c r="L118" s="279"/>
      <c r="M118" s="279"/>
      <c r="N118" s="279"/>
    </row>
    <row r="119" spans="11:14" s="6" customFormat="1" x14ac:dyDescent="0.2">
      <c r="K119" s="279"/>
      <c r="L119" s="279"/>
      <c r="M119" s="279"/>
      <c r="N119" s="279"/>
    </row>
    <row r="120" spans="11:14" s="6" customFormat="1" x14ac:dyDescent="0.2">
      <c r="K120" s="279"/>
      <c r="L120" s="279"/>
      <c r="M120" s="279"/>
      <c r="N120" s="279"/>
    </row>
    <row r="121" spans="11:14" s="6" customFormat="1" x14ac:dyDescent="0.2">
      <c r="K121" s="279"/>
      <c r="L121" s="279"/>
      <c r="M121" s="279"/>
      <c r="N121" s="279"/>
    </row>
    <row r="122" spans="11:14" s="6" customFormat="1" x14ac:dyDescent="0.2">
      <c r="K122" s="279"/>
      <c r="L122" s="279"/>
      <c r="M122" s="279"/>
      <c r="N122" s="279"/>
    </row>
    <row r="123" spans="11:14" s="6" customFormat="1" x14ac:dyDescent="0.2">
      <c r="K123" s="279"/>
      <c r="L123" s="279"/>
      <c r="M123" s="279"/>
      <c r="N123" s="279"/>
    </row>
    <row r="124" spans="11:14" s="6" customFormat="1" x14ac:dyDescent="0.2">
      <c r="K124" s="279"/>
      <c r="L124" s="279"/>
      <c r="M124" s="279"/>
      <c r="N124" s="279"/>
    </row>
    <row r="125" spans="11:14" s="6" customFormat="1" x14ac:dyDescent="0.2">
      <c r="K125" s="279"/>
      <c r="L125" s="279"/>
      <c r="M125" s="279"/>
      <c r="N125" s="279"/>
    </row>
    <row r="126" spans="11:14" s="6" customFormat="1" x14ac:dyDescent="0.2">
      <c r="K126" s="279"/>
      <c r="L126" s="279"/>
      <c r="M126" s="279"/>
      <c r="N126" s="279"/>
    </row>
    <row r="127" spans="11:14" s="6" customFormat="1" x14ac:dyDescent="0.2">
      <c r="K127" s="279"/>
      <c r="L127" s="279"/>
      <c r="M127" s="279"/>
      <c r="N127" s="279"/>
    </row>
    <row r="128" spans="11:14" s="6" customFormat="1" x14ac:dyDescent="0.2">
      <c r="K128" s="279"/>
      <c r="L128" s="279"/>
      <c r="M128" s="279"/>
      <c r="N128" s="279"/>
    </row>
    <row r="129" spans="11:14" s="6" customFormat="1" x14ac:dyDescent="0.2">
      <c r="K129" s="279"/>
      <c r="L129" s="279"/>
      <c r="M129" s="279"/>
      <c r="N129" s="279"/>
    </row>
    <row r="130" spans="11:14" s="6" customFormat="1" x14ac:dyDescent="0.2">
      <c r="K130" s="279"/>
      <c r="L130" s="279"/>
      <c r="M130" s="279"/>
      <c r="N130" s="279"/>
    </row>
    <row r="131" spans="11:14" s="6" customFormat="1" x14ac:dyDescent="0.2">
      <c r="K131" s="279"/>
      <c r="L131" s="279"/>
      <c r="M131" s="279"/>
      <c r="N131" s="279"/>
    </row>
    <row r="132" spans="11:14" s="6" customFormat="1" x14ac:dyDescent="0.2">
      <c r="K132" s="279"/>
      <c r="L132" s="279"/>
      <c r="M132" s="279"/>
      <c r="N132" s="279"/>
    </row>
    <row r="133" spans="11:14" s="6" customFormat="1" x14ac:dyDescent="0.2">
      <c r="K133" s="279"/>
      <c r="L133" s="279"/>
      <c r="M133" s="279"/>
      <c r="N133" s="279"/>
    </row>
    <row r="134" spans="11:14" s="6" customFormat="1" x14ac:dyDescent="0.2">
      <c r="K134" s="279"/>
      <c r="L134" s="279"/>
      <c r="M134" s="279"/>
      <c r="N134" s="279"/>
    </row>
    <row r="135" spans="11:14" s="6" customFormat="1" x14ac:dyDescent="0.2">
      <c r="K135" s="279"/>
      <c r="L135" s="279"/>
      <c r="M135" s="279"/>
      <c r="N135" s="279"/>
    </row>
    <row r="136" spans="11:14" s="6" customFormat="1" x14ac:dyDescent="0.2">
      <c r="K136" s="279"/>
      <c r="L136" s="279"/>
      <c r="M136" s="279"/>
      <c r="N136" s="279"/>
    </row>
    <row r="137" spans="11:14" s="6" customFormat="1" x14ac:dyDescent="0.2">
      <c r="K137" s="279"/>
      <c r="L137" s="279"/>
      <c r="M137" s="279"/>
      <c r="N137" s="279"/>
    </row>
    <row r="138" spans="11:14" s="6" customFormat="1" x14ac:dyDescent="0.2">
      <c r="K138" s="279"/>
      <c r="L138" s="279"/>
      <c r="M138" s="279"/>
      <c r="N138" s="279"/>
    </row>
    <row r="139" spans="11:14" s="6" customFormat="1" x14ac:dyDescent="0.2">
      <c r="K139" s="279"/>
      <c r="L139" s="279"/>
      <c r="M139" s="279"/>
      <c r="N139" s="279"/>
    </row>
    <row r="140" spans="11:14" s="6" customFormat="1" x14ac:dyDescent="0.2">
      <c r="K140" s="279"/>
      <c r="L140" s="279"/>
      <c r="M140" s="279"/>
      <c r="N140" s="279"/>
    </row>
    <row r="141" spans="11:14" s="6" customFormat="1" x14ac:dyDescent="0.2">
      <c r="K141" s="279"/>
      <c r="L141" s="279"/>
      <c r="M141" s="279"/>
      <c r="N141" s="279"/>
    </row>
    <row r="142" spans="11:14" s="6" customFormat="1" x14ac:dyDescent="0.2">
      <c r="K142" s="279"/>
      <c r="L142" s="279"/>
      <c r="M142" s="279"/>
      <c r="N142" s="279"/>
    </row>
    <row r="143" spans="11:14" s="6" customFormat="1" x14ac:dyDescent="0.2">
      <c r="K143" s="279"/>
      <c r="L143" s="279"/>
      <c r="M143" s="279"/>
      <c r="N143" s="279"/>
    </row>
    <row r="144" spans="11:14" s="6" customFormat="1" x14ac:dyDescent="0.2">
      <c r="K144" s="279"/>
      <c r="L144" s="279"/>
      <c r="M144" s="279"/>
      <c r="N144" s="279"/>
    </row>
    <row r="145" spans="11:14" s="6" customFormat="1" x14ac:dyDescent="0.2">
      <c r="K145" s="279"/>
      <c r="L145" s="279"/>
      <c r="M145" s="279"/>
      <c r="N145" s="279"/>
    </row>
    <row r="146" spans="11:14" s="6" customFormat="1" x14ac:dyDescent="0.2">
      <c r="K146" s="279"/>
      <c r="L146" s="279"/>
      <c r="M146" s="279"/>
      <c r="N146" s="279"/>
    </row>
    <row r="147" spans="11:14" s="6" customFormat="1" x14ac:dyDescent="0.2">
      <c r="K147" s="279"/>
      <c r="L147" s="279"/>
      <c r="M147" s="279"/>
      <c r="N147" s="279"/>
    </row>
    <row r="148" spans="11:14" s="6" customFormat="1" x14ac:dyDescent="0.2">
      <c r="K148" s="279"/>
      <c r="L148" s="279"/>
      <c r="M148" s="279"/>
      <c r="N148" s="279"/>
    </row>
    <row r="149" spans="11:14" s="6" customFormat="1" x14ac:dyDescent="0.2">
      <c r="K149" s="279"/>
      <c r="L149" s="279"/>
      <c r="M149" s="279"/>
      <c r="N149" s="279"/>
    </row>
    <row r="150" spans="11:14" s="6" customFormat="1" x14ac:dyDescent="0.2">
      <c r="K150" s="279"/>
      <c r="L150" s="279"/>
      <c r="M150" s="279"/>
      <c r="N150" s="279"/>
    </row>
    <row r="151" spans="11:14" s="6" customFormat="1" x14ac:dyDescent="0.2">
      <c r="K151" s="279"/>
      <c r="L151" s="279"/>
      <c r="M151" s="279"/>
      <c r="N151" s="279"/>
    </row>
    <row r="152" spans="11:14" s="6" customFormat="1" x14ac:dyDescent="0.2">
      <c r="K152" s="279"/>
      <c r="L152" s="279"/>
      <c r="M152" s="279"/>
      <c r="N152" s="279"/>
    </row>
    <row r="153" spans="11:14" s="6" customFormat="1" x14ac:dyDescent="0.2">
      <c r="K153" s="279"/>
      <c r="L153" s="279"/>
      <c r="M153" s="279"/>
      <c r="N153" s="279"/>
    </row>
    <row r="154" spans="11:14" s="6" customFormat="1" x14ac:dyDescent="0.2">
      <c r="K154" s="279"/>
      <c r="L154" s="279"/>
      <c r="M154" s="279"/>
      <c r="N154" s="279"/>
    </row>
    <row r="155" spans="11:14" s="6" customFormat="1" x14ac:dyDescent="0.2">
      <c r="K155" s="279"/>
      <c r="L155" s="279"/>
      <c r="M155" s="279"/>
      <c r="N155" s="279"/>
    </row>
    <row r="156" spans="11:14" s="6" customFormat="1" x14ac:dyDescent="0.2">
      <c r="K156" s="279"/>
      <c r="L156" s="279"/>
      <c r="M156" s="279"/>
      <c r="N156" s="279"/>
    </row>
    <row r="157" spans="11:14" s="6" customFormat="1" x14ac:dyDescent="0.2">
      <c r="K157" s="279"/>
      <c r="L157" s="279"/>
      <c r="M157" s="279"/>
      <c r="N157" s="279"/>
    </row>
    <row r="158" spans="11:14" s="6" customFormat="1" x14ac:dyDescent="0.2">
      <c r="K158" s="279"/>
      <c r="L158" s="279"/>
      <c r="M158" s="279"/>
      <c r="N158" s="279"/>
    </row>
    <row r="159" spans="11:14" s="6" customFormat="1" x14ac:dyDescent="0.2">
      <c r="K159" s="279"/>
      <c r="L159" s="279"/>
      <c r="M159" s="279"/>
      <c r="N159" s="279"/>
    </row>
    <row r="160" spans="11:14" s="6" customFormat="1" x14ac:dyDescent="0.2">
      <c r="K160" s="279"/>
      <c r="L160" s="279"/>
      <c r="M160" s="279"/>
      <c r="N160" s="279"/>
    </row>
    <row r="161" spans="11:14" s="6" customFormat="1" x14ac:dyDescent="0.2">
      <c r="K161" s="279"/>
      <c r="L161" s="279"/>
      <c r="M161" s="279"/>
      <c r="N161" s="279"/>
    </row>
    <row r="162" spans="11:14" s="6" customFormat="1" x14ac:dyDescent="0.2">
      <c r="K162" s="279"/>
      <c r="L162" s="279"/>
      <c r="M162" s="279"/>
      <c r="N162" s="279"/>
    </row>
    <row r="163" spans="11:14" s="6" customFormat="1" x14ac:dyDescent="0.2">
      <c r="K163" s="279"/>
      <c r="L163" s="279"/>
      <c r="M163" s="279"/>
      <c r="N163" s="279"/>
    </row>
    <row r="164" spans="11:14" s="6" customFormat="1" x14ac:dyDescent="0.2">
      <c r="K164" s="279"/>
      <c r="L164" s="279"/>
      <c r="M164" s="279"/>
      <c r="N164" s="279"/>
    </row>
    <row r="165" spans="11:14" s="6" customFormat="1" x14ac:dyDescent="0.2">
      <c r="K165" s="279"/>
      <c r="L165" s="279"/>
      <c r="M165" s="279"/>
      <c r="N165" s="279"/>
    </row>
    <row r="166" spans="11:14" s="6" customFormat="1" x14ac:dyDescent="0.2">
      <c r="K166" s="279"/>
      <c r="L166" s="279"/>
      <c r="M166" s="279"/>
      <c r="N166" s="279"/>
    </row>
    <row r="167" spans="11:14" s="6" customFormat="1" x14ac:dyDescent="0.2">
      <c r="K167" s="279"/>
      <c r="L167" s="279"/>
      <c r="M167" s="279"/>
      <c r="N167" s="279"/>
    </row>
    <row r="168" spans="11:14" s="6" customFormat="1" x14ac:dyDescent="0.2">
      <c r="K168" s="279"/>
      <c r="L168" s="279"/>
      <c r="M168" s="279"/>
      <c r="N168" s="279"/>
    </row>
    <row r="169" spans="11:14" s="6" customFormat="1" x14ac:dyDescent="0.2">
      <c r="K169" s="279"/>
      <c r="L169" s="279"/>
      <c r="M169" s="279"/>
      <c r="N169" s="279"/>
    </row>
    <row r="170" spans="11:14" s="6" customFormat="1" x14ac:dyDescent="0.2">
      <c r="K170" s="279"/>
      <c r="L170" s="279"/>
      <c r="M170" s="279"/>
      <c r="N170" s="279"/>
    </row>
    <row r="171" spans="11:14" s="6" customFormat="1" x14ac:dyDescent="0.2">
      <c r="K171" s="279"/>
      <c r="L171" s="279"/>
      <c r="M171" s="279"/>
      <c r="N171" s="279"/>
    </row>
    <row r="172" spans="11:14" s="6" customFormat="1" x14ac:dyDescent="0.2">
      <c r="K172" s="279"/>
      <c r="L172" s="279"/>
      <c r="M172" s="279"/>
      <c r="N172" s="279"/>
    </row>
    <row r="173" spans="11:14" s="6" customFormat="1" x14ac:dyDescent="0.2">
      <c r="K173" s="279"/>
      <c r="L173" s="279"/>
      <c r="M173" s="279"/>
      <c r="N173" s="279"/>
    </row>
    <row r="174" spans="11:14" s="6" customFormat="1" x14ac:dyDescent="0.2">
      <c r="K174" s="279"/>
      <c r="L174" s="279"/>
      <c r="M174" s="279"/>
      <c r="N174" s="279"/>
    </row>
    <row r="175" spans="11:14" s="6" customFormat="1" x14ac:dyDescent="0.2">
      <c r="K175" s="279"/>
      <c r="L175" s="279"/>
      <c r="M175" s="279"/>
      <c r="N175" s="279"/>
    </row>
    <row r="176" spans="11:14" s="6" customFormat="1" x14ac:dyDescent="0.2">
      <c r="K176" s="279"/>
      <c r="L176" s="279"/>
      <c r="M176" s="279"/>
      <c r="N176" s="279"/>
    </row>
    <row r="177" spans="11:14" s="6" customFormat="1" x14ac:dyDescent="0.2">
      <c r="K177" s="279"/>
      <c r="L177" s="279"/>
      <c r="M177" s="279"/>
      <c r="N177" s="279"/>
    </row>
    <row r="178" spans="11:14" s="6" customFormat="1" x14ac:dyDescent="0.2">
      <c r="K178" s="279"/>
      <c r="L178" s="279"/>
      <c r="M178" s="279"/>
      <c r="N178" s="279"/>
    </row>
    <row r="179" spans="11:14" s="6" customFormat="1" x14ac:dyDescent="0.2">
      <c r="K179" s="279"/>
      <c r="L179" s="279"/>
      <c r="M179" s="279"/>
      <c r="N179" s="279"/>
    </row>
    <row r="180" spans="11:14" s="6" customFormat="1" x14ac:dyDescent="0.2">
      <c r="K180" s="279"/>
      <c r="L180" s="279"/>
      <c r="M180" s="279"/>
      <c r="N180" s="279"/>
    </row>
    <row r="181" spans="11:14" s="6" customFormat="1" x14ac:dyDescent="0.2">
      <c r="K181" s="279"/>
      <c r="L181" s="279"/>
      <c r="M181" s="279"/>
      <c r="N181" s="279"/>
    </row>
    <row r="182" spans="11:14" s="6" customFormat="1" x14ac:dyDescent="0.2">
      <c r="K182" s="279"/>
      <c r="L182" s="279"/>
      <c r="M182" s="279"/>
      <c r="N182" s="279"/>
    </row>
    <row r="183" spans="11:14" s="6" customFormat="1" x14ac:dyDescent="0.2">
      <c r="K183" s="279"/>
      <c r="L183" s="279"/>
      <c r="M183" s="279"/>
      <c r="N183" s="279"/>
    </row>
    <row r="184" spans="11:14" s="6" customFormat="1" x14ac:dyDescent="0.2">
      <c r="K184" s="279"/>
      <c r="L184" s="279"/>
      <c r="M184" s="279"/>
      <c r="N184" s="279"/>
    </row>
    <row r="185" spans="11:14" s="6" customFormat="1" x14ac:dyDescent="0.2">
      <c r="K185" s="279"/>
      <c r="L185" s="279"/>
      <c r="M185" s="279"/>
      <c r="N185" s="279"/>
    </row>
    <row r="186" spans="11:14" s="6" customFormat="1" x14ac:dyDescent="0.2">
      <c r="K186" s="279"/>
      <c r="L186" s="279"/>
      <c r="M186" s="279"/>
      <c r="N186" s="279"/>
    </row>
    <row r="187" spans="11:14" s="6" customFormat="1" x14ac:dyDescent="0.2">
      <c r="K187" s="279"/>
      <c r="L187" s="279"/>
      <c r="M187" s="279"/>
      <c r="N187" s="279"/>
    </row>
    <row r="188" spans="11:14" s="6" customFormat="1" x14ac:dyDescent="0.2">
      <c r="K188" s="279"/>
      <c r="L188" s="279"/>
      <c r="M188" s="279"/>
      <c r="N188" s="279"/>
    </row>
    <row r="189" spans="11:14" s="6" customFormat="1" x14ac:dyDescent="0.2">
      <c r="K189" s="279"/>
      <c r="L189" s="279"/>
      <c r="M189" s="279"/>
      <c r="N189" s="279"/>
    </row>
    <row r="190" spans="11:14" s="6" customFormat="1" x14ac:dyDescent="0.2">
      <c r="K190" s="279"/>
      <c r="L190" s="279"/>
      <c r="M190" s="279"/>
      <c r="N190" s="279"/>
    </row>
    <row r="191" spans="11:14" s="6" customFormat="1" x14ac:dyDescent="0.2">
      <c r="K191" s="279"/>
      <c r="L191" s="279"/>
      <c r="M191" s="279"/>
      <c r="N191" s="279"/>
    </row>
    <row r="192" spans="11:14" s="6" customFormat="1" x14ac:dyDescent="0.2">
      <c r="K192" s="279"/>
      <c r="L192" s="279"/>
      <c r="M192" s="279"/>
      <c r="N192" s="279"/>
    </row>
    <row r="193" spans="11:14" s="6" customFormat="1" x14ac:dyDescent="0.2">
      <c r="K193" s="279"/>
      <c r="L193" s="279"/>
      <c r="M193" s="279"/>
      <c r="N193" s="279"/>
    </row>
    <row r="194" spans="11:14" s="6" customFormat="1" x14ac:dyDescent="0.2">
      <c r="K194" s="279"/>
      <c r="L194" s="279"/>
      <c r="M194" s="279"/>
      <c r="N194" s="279"/>
    </row>
    <row r="195" spans="11:14" s="6" customFormat="1" x14ac:dyDescent="0.2">
      <c r="K195" s="279"/>
      <c r="L195" s="279"/>
      <c r="M195" s="279"/>
      <c r="N195" s="279"/>
    </row>
    <row r="196" spans="11:14" s="6" customFormat="1" x14ac:dyDescent="0.2">
      <c r="K196" s="279"/>
      <c r="L196" s="279"/>
      <c r="M196" s="279"/>
      <c r="N196" s="279"/>
    </row>
    <row r="197" spans="11:14" s="6" customFormat="1" x14ac:dyDescent="0.2">
      <c r="K197" s="279"/>
      <c r="L197" s="279"/>
      <c r="M197" s="279"/>
      <c r="N197" s="279"/>
    </row>
    <row r="198" spans="11:14" s="6" customFormat="1" x14ac:dyDescent="0.2">
      <c r="K198" s="279"/>
      <c r="L198" s="279"/>
      <c r="M198" s="279"/>
      <c r="N198" s="279"/>
    </row>
    <row r="199" spans="11:14" s="6" customFormat="1" x14ac:dyDescent="0.2">
      <c r="K199" s="279"/>
      <c r="L199" s="279"/>
      <c r="M199" s="279"/>
      <c r="N199" s="279"/>
    </row>
    <row r="200" spans="11:14" s="6" customFormat="1" x14ac:dyDescent="0.2">
      <c r="K200" s="279"/>
      <c r="L200" s="279"/>
      <c r="M200" s="279"/>
      <c r="N200" s="279"/>
    </row>
    <row r="201" spans="11:14" s="6" customFormat="1" x14ac:dyDescent="0.2">
      <c r="K201" s="279"/>
      <c r="L201" s="279"/>
      <c r="M201" s="279"/>
      <c r="N201" s="279"/>
    </row>
    <row r="202" spans="11:14" s="6" customFormat="1" x14ac:dyDescent="0.2">
      <c r="K202" s="279"/>
      <c r="L202" s="279"/>
      <c r="M202" s="279"/>
      <c r="N202" s="279"/>
    </row>
    <row r="203" spans="11:14" s="6" customFormat="1" x14ac:dyDescent="0.2">
      <c r="K203" s="279"/>
      <c r="L203" s="279"/>
      <c r="M203" s="279"/>
      <c r="N203" s="279"/>
    </row>
    <row r="204" spans="11:14" s="6" customFormat="1" x14ac:dyDescent="0.2">
      <c r="K204" s="279"/>
      <c r="L204" s="279"/>
      <c r="M204" s="279"/>
      <c r="N204" s="279"/>
    </row>
    <row r="205" spans="11:14" s="6" customFormat="1" x14ac:dyDescent="0.2">
      <c r="K205" s="279"/>
      <c r="L205" s="279"/>
      <c r="M205" s="279"/>
      <c r="N205" s="279"/>
    </row>
    <row r="206" spans="11:14" s="6" customFormat="1" x14ac:dyDescent="0.2">
      <c r="K206" s="279"/>
      <c r="L206" s="279"/>
      <c r="M206" s="279"/>
      <c r="N206" s="279"/>
    </row>
    <row r="207" spans="11:14" s="6" customFormat="1" x14ac:dyDescent="0.2">
      <c r="K207" s="279"/>
      <c r="L207" s="279"/>
      <c r="M207" s="279"/>
      <c r="N207" s="279"/>
    </row>
    <row r="208" spans="11:14" s="6" customFormat="1" x14ac:dyDescent="0.2">
      <c r="K208" s="279"/>
      <c r="L208" s="279"/>
      <c r="M208" s="279"/>
      <c r="N208" s="279"/>
    </row>
    <row r="209" spans="11:14" s="6" customFormat="1" x14ac:dyDescent="0.2">
      <c r="K209" s="279"/>
      <c r="L209" s="279"/>
      <c r="M209" s="279"/>
      <c r="N209" s="279"/>
    </row>
    <row r="210" spans="11:14" s="6" customFormat="1" x14ac:dyDescent="0.2">
      <c r="K210" s="279"/>
      <c r="L210" s="279"/>
      <c r="M210" s="279"/>
      <c r="N210" s="279"/>
    </row>
    <row r="211" spans="11:14" s="6" customFormat="1" x14ac:dyDescent="0.2">
      <c r="K211" s="279"/>
      <c r="L211" s="279"/>
      <c r="M211" s="279"/>
      <c r="N211" s="279"/>
    </row>
    <row r="212" spans="11:14" s="6" customFormat="1" x14ac:dyDescent="0.2">
      <c r="K212" s="279"/>
      <c r="L212" s="279"/>
      <c r="M212" s="279"/>
      <c r="N212" s="279"/>
    </row>
    <row r="213" spans="11:14" s="6" customFormat="1" x14ac:dyDescent="0.2">
      <c r="K213" s="279"/>
      <c r="L213" s="279"/>
      <c r="M213" s="279"/>
      <c r="N213" s="279"/>
    </row>
    <row r="214" spans="11:14" s="6" customFormat="1" x14ac:dyDescent="0.2">
      <c r="K214" s="279"/>
      <c r="L214" s="279"/>
      <c r="M214" s="279"/>
      <c r="N214" s="279"/>
    </row>
    <row r="215" spans="11:14" s="6" customFormat="1" x14ac:dyDescent="0.2">
      <c r="K215" s="279"/>
      <c r="L215" s="279"/>
      <c r="M215" s="279"/>
      <c r="N215" s="279"/>
    </row>
    <row r="216" spans="11:14" s="6" customFormat="1" x14ac:dyDescent="0.2">
      <c r="K216" s="279"/>
      <c r="L216" s="279"/>
      <c r="M216" s="279"/>
      <c r="N216" s="279"/>
    </row>
    <row r="217" spans="11:14" s="6" customFormat="1" x14ac:dyDescent="0.2">
      <c r="K217" s="279"/>
      <c r="L217" s="279"/>
      <c r="M217" s="279"/>
      <c r="N217" s="279"/>
    </row>
    <row r="218" spans="11:14" s="6" customFormat="1" x14ac:dyDescent="0.2">
      <c r="K218" s="279"/>
      <c r="L218" s="279"/>
      <c r="M218" s="279"/>
      <c r="N218" s="279"/>
    </row>
    <row r="219" spans="11:14" s="6" customFormat="1" x14ac:dyDescent="0.2">
      <c r="K219" s="279"/>
      <c r="L219" s="279"/>
      <c r="M219" s="279"/>
      <c r="N219" s="279"/>
    </row>
    <row r="220" spans="11:14" s="6" customFormat="1" x14ac:dyDescent="0.2">
      <c r="K220" s="279"/>
      <c r="L220" s="279"/>
      <c r="M220" s="279"/>
      <c r="N220" s="279"/>
    </row>
    <row r="221" spans="11:14" s="6" customFormat="1" x14ac:dyDescent="0.2">
      <c r="K221" s="279"/>
      <c r="L221" s="279"/>
      <c r="M221" s="279"/>
      <c r="N221" s="279"/>
    </row>
    <row r="222" spans="11:14" s="6" customFormat="1" x14ac:dyDescent="0.2">
      <c r="K222" s="279"/>
      <c r="L222" s="279"/>
      <c r="M222" s="279"/>
      <c r="N222" s="279"/>
    </row>
    <row r="223" spans="11:14" s="6" customFormat="1" x14ac:dyDescent="0.2">
      <c r="K223" s="279"/>
      <c r="L223" s="279"/>
      <c r="M223" s="279"/>
      <c r="N223" s="279"/>
    </row>
    <row r="224" spans="11:14" s="6" customFormat="1" x14ac:dyDescent="0.2">
      <c r="K224" s="279"/>
      <c r="L224" s="279"/>
      <c r="M224" s="279"/>
      <c r="N224" s="279"/>
    </row>
    <row r="225" spans="11:14" s="6" customFormat="1" x14ac:dyDescent="0.2">
      <c r="K225" s="279"/>
      <c r="L225" s="279"/>
      <c r="M225" s="279"/>
      <c r="N225" s="279"/>
    </row>
    <row r="226" spans="11:14" s="6" customFormat="1" x14ac:dyDescent="0.2">
      <c r="K226" s="279"/>
      <c r="L226" s="279"/>
      <c r="M226" s="279"/>
      <c r="N226" s="279"/>
    </row>
    <row r="227" spans="11:14" s="6" customFormat="1" x14ac:dyDescent="0.2">
      <c r="K227" s="279"/>
      <c r="L227" s="279"/>
      <c r="M227" s="279"/>
      <c r="N227" s="279"/>
    </row>
    <row r="228" spans="11:14" s="6" customFormat="1" x14ac:dyDescent="0.2">
      <c r="K228" s="279"/>
      <c r="L228" s="279"/>
      <c r="M228" s="279"/>
      <c r="N228" s="279"/>
    </row>
    <row r="229" spans="11:14" s="6" customFormat="1" x14ac:dyDescent="0.2">
      <c r="K229" s="279"/>
      <c r="L229" s="279"/>
      <c r="M229" s="279"/>
      <c r="N229" s="279"/>
    </row>
    <row r="230" spans="11:14" s="6" customFormat="1" x14ac:dyDescent="0.2">
      <c r="K230" s="279"/>
      <c r="L230" s="279"/>
      <c r="M230" s="279"/>
      <c r="N230" s="279"/>
    </row>
    <row r="231" spans="11:14" s="6" customFormat="1" x14ac:dyDescent="0.2">
      <c r="K231" s="279"/>
      <c r="L231" s="279"/>
      <c r="M231" s="279"/>
      <c r="N231" s="279"/>
    </row>
    <row r="232" spans="11:14" s="6" customFormat="1" x14ac:dyDescent="0.2">
      <c r="K232" s="279"/>
      <c r="L232" s="279"/>
      <c r="M232" s="279"/>
      <c r="N232" s="279"/>
    </row>
    <row r="233" spans="11:14" s="6" customFormat="1" x14ac:dyDescent="0.2">
      <c r="K233" s="279"/>
      <c r="L233" s="279"/>
      <c r="M233" s="279"/>
      <c r="N233" s="279"/>
    </row>
    <row r="234" spans="11:14" s="6" customFormat="1" x14ac:dyDescent="0.2">
      <c r="K234" s="279"/>
      <c r="L234" s="279"/>
      <c r="M234" s="279"/>
      <c r="N234" s="279"/>
    </row>
    <row r="235" spans="11:14" s="6" customFormat="1" x14ac:dyDescent="0.2">
      <c r="K235" s="279"/>
      <c r="L235" s="279"/>
      <c r="M235" s="279"/>
      <c r="N235" s="279"/>
    </row>
    <row r="236" spans="11:14" s="6" customFormat="1" x14ac:dyDescent="0.2">
      <c r="K236" s="279"/>
      <c r="L236" s="279"/>
      <c r="M236" s="279"/>
      <c r="N236" s="279"/>
    </row>
    <row r="237" spans="11:14" s="6" customFormat="1" x14ac:dyDescent="0.2">
      <c r="K237" s="279"/>
      <c r="L237" s="279"/>
      <c r="M237" s="279"/>
      <c r="N237" s="279"/>
    </row>
    <row r="238" spans="11:14" s="6" customFormat="1" x14ac:dyDescent="0.2">
      <c r="K238" s="279"/>
      <c r="L238" s="279"/>
      <c r="M238" s="279"/>
      <c r="N238" s="279"/>
    </row>
    <row r="239" spans="11:14" s="6" customFormat="1" x14ac:dyDescent="0.2">
      <c r="K239" s="279"/>
      <c r="L239" s="279"/>
      <c r="M239" s="279"/>
      <c r="N239" s="279"/>
    </row>
    <row r="240" spans="11:14" s="6" customFormat="1" x14ac:dyDescent="0.2">
      <c r="K240" s="279"/>
      <c r="L240" s="279"/>
      <c r="M240" s="279"/>
      <c r="N240" s="279"/>
    </row>
    <row r="241" spans="11:14" s="6" customFormat="1" x14ac:dyDescent="0.2">
      <c r="K241" s="279"/>
      <c r="L241" s="279"/>
      <c r="M241" s="279"/>
      <c r="N241" s="279"/>
    </row>
    <row r="242" spans="11:14" s="6" customFormat="1" x14ac:dyDescent="0.2">
      <c r="K242" s="279"/>
      <c r="L242" s="279"/>
      <c r="M242" s="279"/>
      <c r="N242" s="279"/>
    </row>
    <row r="243" spans="11:14" s="6" customFormat="1" x14ac:dyDescent="0.2">
      <c r="K243" s="279"/>
      <c r="L243" s="279"/>
      <c r="M243" s="279"/>
      <c r="N243" s="279"/>
    </row>
    <row r="244" spans="11:14" s="6" customFormat="1" x14ac:dyDescent="0.2">
      <c r="K244" s="279"/>
      <c r="L244" s="279"/>
      <c r="M244" s="279"/>
      <c r="N244" s="279"/>
    </row>
    <row r="245" spans="11:14" s="6" customFormat="1" x14ac:dyDescent="0.2">
      <c r="K245" s="279"/>
      <c r="L245" s="279"/>
      <c r="M245" s="279"/>
      <c r="N245" s="279"/>
    </row>
    <row r="246" spans="11:14" s="6" customFormat="1" x14ac:dyDescent="0.2">
      <c r="K246" s="279"/>
      <c r="L246" s="279"/>
      <c r="M246" s="279"/>
      <c r="N246" s="279"/>
    </row>
    <row r="247" spans="11:14" s="6" customFormat="1" x14ac:dyDescent="0.2">
      <c r="K247" s="279"/>
      <c r="L247" s="279"/>
      <c r="M247" s="279"/>
      <c r="N247" s="279"/>
    </row>
    <row r="248" spans="11:14" s="6" customFormat="1" x14ac:dyDescent="0.2">
      <c r="K248" s="279"/>
      <c r="L248" s="279"/>
      <c r="M248" s="279"/>
      <c r="N248" s="279"/>
    </row>
    <row r="249" spans="11:14" s="6" customFormat="1" x14ac:dyDescent="0.2">
      <c r="K249" s="279"/>
      <c r="L249" s="279"/>
      <c r="M249" s="279"/>
      <c r="N249" s="279"/>
    </row>
    <row r="250" spans="11:14" s="6" customFormat="1" x14ac:dyDescent="0.2">
      <c r="K250" s="279"/>
      <c r="L250" s="279"/>
      <c r="M250" s="279"/>
      <c r="N250" s="279"/>
    </row>
    <row r="251" spans="11:14" s="6" customFormat="1" x14ac:dyDescent="0.2">
      <c r="K251" s="279"/>
      <c r="L251" s="279"/>
      <c r="M251" s="279"/>
      <c r="N251" s="279"/>
    </row>
    <row r="252" spans="11:14" s="6" customFormat="1" x14ac:dyDescent="0.2">
      <c r="K252" s="279"/>
      <c r="L252" s="279"/>
      <c r="M252" s="279"/>
      <c r="N252" s="279"/>
    </row>
  </sheetData>
  <sheetProtection algorithmName="SHA-512" hashValue="XCLE3CF/oT2dxH8qYkGJGAm/gR7WX5vL5l353FVuONEyk2tdgP3ZtfFDjgzu8QO+MSefMU2n/nwb9eXEUfsYiA==" saltValue="vmiu9BraJGAyJrVMGsKaiA==" spinCount="100000" sheet="1" formatCells="0" formatColumns="0" formatRows="0" insertColumns="0" insertRows="0" insertHyperlinks="0" deleteColumns="0" deleteRows="0" sort="0" autoFilter="0" pivotTables="0"/>
  <mergeCells count="14">
    <mergeCell ref="B37:C37"/>
    <mergeCell ref="B2:I2"/>
    <mergeCell ref="B5:B6"/>
    <mergeCell ref="C5:C6"/>
    <mergeCell ref="B34:C34"/>
    <mergeCell ref="B35:B36"/>
    <mergeCell ref="G50:I50"/>
    <mergeCell ref="G53:I69"/>
    <mergeCell ref="G40:H40"/>
    <mergeCell ref="B42:C46"/>
    <mergeCell ref="G42:I44"/>
    <mergeCell ref="H46:I46"/>
    <mergeCell ref="B47:C47"/>
    <mergeCell ref="G47:I47"/>
  </mergeCells>
  <hyperlinks>
    <hyperlink ref="H46" r:id="rId1" xr:uid="{0D81F50C-522A-4329-9AB4-120D86354D18}"/>
  </hyperlinks>
  <pageMargins left="0.43307086614173229" right="0.43307086614173229" top="0.98425196850393704" bottom="0.98425196850393704" header="0.51181102362204722" footer="0.51181102362204722"/>
  <pageSetup paperSize="9" scale="70" orientation="portrait" r:id="rId2"/>
  <headerFooter alignWithMargins="0"/>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47B10-E428-45A1-844B-52008D966953}">
  <sheetPr>
    <tabColor theme="4" tint="0.39997558519241921"/>
  </sheetPr>
  <dimension ref="A1:BG265"/>
  <sheetViews>
    <sheetView tabSelected="1" topLeftCell="B1" zoomScaleNormal="100" workbookViewId="0">
      <selection activeCell="C7" sqref="C7"/>
    </sheetView>
  </sheetViews>
  <sheetFormatPr baseColWidth="10" defaultRowHeight="12.75" x14ac:dyDescent="0.2"/>
  <cols>
    <col min="1" max="1" width="2.140625" style="8" customWidth="1"/>
    <col min="2" max="2" width="76" customWidth="1"/>
    <col min="3" max="3" width="18.140625" customWidth="1"/>
    <col min="4" max="4" width="15.8554687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116.25" customHeight="1" thickBot="1" x14ac:dyDescent="0.25">
      <c r="A2" s="104"/>
      <c r="B2" s="323" t="s">
        <v>215</v>
      </c>
      <c r="C2" s="324"/>
      <c r="D2" s="324"/>
      <c r="E2" s="325"/>
      <c r="F2" s="325"/>
      <c r="G2" s="325"/>
      <c r="H2" s="325"/>
      <c r="I2" s="325"/>
      <c r="J2" s="326"/>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327" t="s">
        <v>3</v>
      </c>
      <c r="C5" s="329" t="s">
        <v>4</v>
      </c>
      <c r="D5" s="334"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328"/>
      <c r="C6" s="330"/>
      <c r="D6" s="335"/>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7" t="s">
        <v>10</v>
      </c>
      <c r="C7" s="2">
        <v>0</v>
      </c>
      <c r="D7" s="20"/>
      <c r="E7" s="100"/>
      <c r="F7" s="41"/>
      <c r="H7" s="78" t="s">
        <v>43</v>
      </c>
      <c r="I7" s="77" t="s">
        <v>52</v>
      </c>
      <c r="J7" s="24">
        <f>PRODUCT($C$10,5.13)</f>
        <v>0</v>
      </c>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18" t="s">
        <v>29</v>
      </c>
      <c r="C8" s="1">
        <v>0</v>
      </c>
      <c r="D8" s="21"/>
      <c r="E8" s="100"/>
      <c r="F8" s="41"/>
      <c r="H8" s="80" t="s">
        <v>44</v>
      </c>
      <c r="I8" s="35" t="s">
        <v>53</v>
      </c>
      <c r="J8" s="25">
        <v>250</v>
      </c>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18" t="s">
        <v>87</v>
      </c>
      <c r="C9" s="1">
        <v>0</v>
      </c>
      <c r="D9" s="21"/>
      <c r="E9" s="100"/>
      <c r="F9" s="41"/>
      <c r="H9" s="81" t="s">
        <v>45</v>
      </c>
      <c r="I9" s="50"/>
      <c r="J9" s="71">
        <f>IF(J7&lt;250.01,0,SUM(J7,-J8))</f>
        <v>0</v>
      </c>
      <c r="K9" s="110"/>
      <c r="L9" s="102">
        <f>IF(C13&gt;19.5,19.5,C13)</f>
        <v>18.600000000000001</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79" t="s">
        <v>50</v>
      </c>
      <c r="C10" s="19">
        <f>C7-C8-C9</f>
        <v>0</v>
      </c>
      <c r="D10" s="22"/>
      <c r="E10" s="100"/>
      <c r="F10" s="41"/>
      <c r="H10" s="78" t="s">
        <v>46</v>
      </c>
      <c r="I10" s="77"/>
      <c r="J10" s="24">
        <f>IF($C$10&lt;48.732943,PRODUCT($C$10,20.5),(PRODUCT($C$10,20.5)-J9))</f>
        <v>0</v>
      </c>
      <c r="K10" s="110"/>
      <c r="L10" s="102">
        <f>IF(C16&gt;25.9,25.9,C16)</f>
        <v>24.7</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55" t="s">
        <v>37</v>
      </c>
      <c r="C11" s="3">
        <v>0</v>
      </c>
      <c r="D11" s="59">
        <f>(C11*D13)/(C13)</f>
        <v>0</v>
      </c>
      <c r="E11" s="100"/>
      <c r="F11" s="41"/>
      <c r="H11" s="26" t="s">
        <v>60</v>
      </c>
      <c r="I11" s="27"/>
      <c r="J11" s="28">
        <f>IF(J10&lt;1000,0,SUM(J10,-1000))</f>
        <v>0</v>
      </c>
      <c r="K11" s="110"/>
      <c r="L11" s="102">
        <f>IF(C17&gt;16.15,16.15,C17)</f>
        <v>15.4</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56" t="s">
        <v>38</v>
      </c>
      <c r="C12" s="3">
        <v>0</v>
      </c>
      <c r="D12" s="60">
        <f>(C12*D13)/(C13)</f>
        <v>0</v>
      </c>
      <c r="E12" s="100"/>
      <c r="F12" s="41"/>
      <c r="H12" s="74" t="s">
        <v>12</v>
      </c>
      <c r="I12" s="75"/>
      <c r="J12" s="76">
        <f>-D18</f>
        <v>0</v>
      </c>
      <c r="K12" s="110"/>
      <c r="L12" s="102" t="s">
        <v>54</v>
      </c>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257" t="s">
        <v>173</v>
      </c>
      <c r="C13" s="58">
        <v>18.600000000000001</v>
      </c>
      <c r="D13" s="61">
        <f>L9</f>
        <v>18.600000000000001</v>
      </c>
      <c r="E13" s="100"/>
      <c r="F13" s="41"/>
      <c r="H13" s="29" t="s">
        <v>11</v>
      </c>
      <c r="I13" s="30"/>
      <c r="J13" s="31">
        <f>J11-D18</f>
        <v>0</v>
      </c>
      <c r="K13" s="110"/>
      <c r="L13" s="102">
        <f>J11*0.9</f>
        <v>0</v>
      </c>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57" t="s">
        <v>39</v>
      </c>
      <c r="C14" s="3">
        <v>0</v>
      </c>
      <c r="D14" s="60">
        <f>(C14*D17)/(C17)</f>
        <v>0</v>
      </c>
      <c r="E14" s="100"/>
      <c r="F14" s="41"/>
      <c r="H14" s="49" t="s">
        <v>122</v>
      </c>
      <c r="I14" s="50"/>
      <c r="J14" s="71">
        <f>IF(L15&lt;0,0,L15)</f>
        <v>0</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56" t="s">
        <v>40</v>
      </c>
      <c r="C15" s="4">
        <v>0</v>
      </c>
      <c r="D15" s="60">
        <f>(C15*D16)/(C16)</f>
        <v>0</v>
      </c>
      <c r="E15" s="100"/>
      <c r="F15" s="41"/>
      <c r="H15" s="72" t="s">
        <v>1</v>
      </c>
      <c r="I15" s="73"/>
      <c r="J15" s="33">
        <f>(C10*20.5)-J9-J14</f>
        <v>0</v>
      </c>
      <c r="K15" s="110"/>
      <c r="L15" s="102">
        <f>J13*0.9</f>
        <v>0</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257" t="s">
        <v>174</v>
      </c>
      <c r="C16" s="90">
        <v>24.7</v>
      </c>
      <c r="D16" s="61">
        <f>L10</f>
        <v>24.7</v>
      </c>
      <c r="E16" s="100"/>
      <c r="F16" s="41"/>
      <c r="G16" s="41"/>
      <c r="H16" s="100"/>
      <c r="I16" s="100"/>
      <c r="J16" s="108"/>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257" t="s">
        <v>175</v>
      </c>
      <c r="C17" s="63">
        <v>15.4</v>
      </c>
      <c r="D17" s="62">
        <f>L11</f>
        <v>15.4</v>
      </c>
      <c r="E17" s="100"/>
      <c r="F17" s="41"/>
      <c r="H17" s="49" t="s">
        <v>30</v>
      </c>
      <c r="I17" s="51"/>
      <c r="J17" s="71">
        <f>C8*20.5</f>
        <v>0</v>
      </c>
      <c r="K17" s="110"/>
      <c r="L17" s="102">
        <f>IF(L15&lt;L13,L15,L13)</f>
        <v>0</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130" t="s">
        <v>14</v>
      </c>
      <c r="C18" s="131"/>
      <c r="D18" s="68">
        <f>(D11*20.3/D13-D11)+(D12*20.3/D13-D12)+(D14*16.75/D17-D14)+(D15*26.9/D16-D15)</f>
        <v>0</v>
      </c>
      <c r="E18" s="100"/>
      <c r="F18" s="41"/>
      <c r="H18" s="81" t="s">
        <v>88</v>
      </c>
      <c r="I18" s="51"/>
      <c r="J18" s="71">
        <f>C9*20.5</f>
        <v>0</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132" t="s">
        <v>36</v>
      </c>
      <c r="C19" s="2">
        <v>0</v>
      </c>
      <c r="D19" s="336"/>
      <c r="E19" s="100"/>
      <c r="F19" s="41"/>
      <c r="G19" s="41"/>
      <c r="H19" s="100"/>
      <c r="I19" s="100"/>
      <c r="J19" s="108"/>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x14ac:dyDescent="0.25">
      <c r="A20" s="106"/>
      <c r="B20" s="133" t="s">
        <v>18</v>
      </c>
      <c r="C20" s="143">
        <v>0</v>
      </c>
      <c r="D20" s="337"/>
      <c r="E20" s="100"/>
      <c r="F20" s="41"/>
      <c r="G20" s="41"/>
      <c r="H20" s="52" t="s">
        <v>84</v>
      </c>
      <c r="I20" s="53"/>
      <c r="J20" s="54"/>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19</v>
      </c>
      <c r="C21" s="144">
        <v>0</v>
      </c>
      <c r="D21" s="337"/>
      <c r="E21" s="100"/>
      <c r="F21" s="41"/>
      <c r="G21" s="107"/>
      <c r="H21" s="153"/>
      <c r="I21" s="154"/>
      <c r="J21" s="155"/>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x14ac:dyDescent="0.2">
      <c r="A22" s="106"/>
      <c r="B22" s="134" t="s">
        <v>180</v>
      </c>
      <c r="C22" s="144">
        <v>0</v>
      </c>
      <c r="D22" s="337"/>
      <c r="E22" s="100"/>
      <c r="F22" s="41"/>
      <c r="H22" s="158" t="s">
        <v>24</v>
      </c>
      <c r="I22" s="166" t="s">
        <v>55</v>
      </c>
      <c r="J22" s="23">
        <f>PRODUCT(SUM(C19,-C20,-C21,-C22,-C23),15.34)</f>
        <v>0</v>
      </c>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4" t="s">
        <v>187</v>
      </c>
      <c r="C23" s="144">
        <v>0</v>
      </c>
      <c r="D23" s="337"/>
      <c r="E23" s="100"/>
      <c r="F23" s="41"/>
      <c r="H23" s="80" t="s">
        <v>20</v>
      </c>
      <c r="I23" s="164" t="s">
        <v>33</v>
      </c>
      <c r="J23" s="161">
        <f>PRODUCT(C20,61.35)</f>
        <v>0</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260" t="s">
        <v>190</v>
      </c>
      <c r="C24" s="169">
        <v>0</v>
      </c>
      <c r="D24" s="337"/>
      <c r="E24" s="100"/>
      <c r="F24" s="41"/>
      <c r="H24" s="80" t="s">
        <v>21</v>
      </c>
      <c r="I24" s="164" t="s">
        <v>33</v>
      </c>
      <c r="J24" s="161">
        <f>PRODUCT(C21,61.35)</f>
        <v>0</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x14ac:dyDescent="0.2">
      <c r="A25" s="106"/>
      <c r="B25" s="134" t="s">
        <v>185</v>
      </c>
      <c r="C25" s="144">
        <v>0</v>
      </c>
      <c r="D25" s="337"/>
      <c r="E25" s="100"/>
      <c r="F25" s="41"/>
      <c r="H25" s="259" t="s">
        <v>183</v>
      </c>
      <c r="I25" s="164" t="s">
        <v>33</v>
      </c>
      <c r="J25" s="161">
        <f>PRODUCT(C22,61.35)</f>
        <v>0</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4" t="s">
        <v>188</v>
      </c>
      <c r="C26" s="144">
        <v>0</v>
      </c>
      <c r="D26" s="337"/>
      <c r="E26" s="100"/>
      <c r="F26" s="41"/>
      <c r="H26" s="259" t="s">
        <v>189</v>
      </c>
      <c r="I26" s="164" t="s">
        <v>69</v>
      </c>
      <c r="J26" s="161">
        <f>PRODUCT(C23,40.35)</f>
        <v>0</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132" t="s">
        <v>8</v>
      </c>
      <c r="C27" s="2">
        <v>0</v>
      </c>
      <c r="D27" s="337"/>
      <c r="E27" s="100"/>
      <c r="F27" s="41"/>
      <c r="H27" s="259" t="s">
        <v>186</v>
      </c>
      <c r="I27" s="35" t="s">
        <v>70</v>
      </c>
      <c r="J27" s="161">
        <f>PRODUCT(SUM(C24,-C25,-C26),25)</f>
        <v>0</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x14ac:dyDescent="0.2">
      <c r="A28" s="106"/>
      <c r="B28" s="133" t="s">
        <v>18</v>
      </c>
      <c r="C28" s="144">
        <v>0</v>
      </c>
      <c r="D28" s="337"/>
      <c r="E28" s="100"/>
      <c r="F28" s="41"/>
      <c r="H28" s="259" t="s">
        <v>182</v>
      </c>
      <c r="I28" s="35" t="s">
        <v>123</v>
      </c>
      <c r="J28" s="161">
        <f>PRODUCT(C25,10)</f>
        <v>0</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x14ac:dyDescent="0.2">
      <c r="A29" s="106"/>
      <c r="B29" s="134" t="s">
        <v>19</v>
      </c>
      <c r="C29" s="144">
        <v>0</v>
      </c>
      <c r="D29" s="337"/>
      <c r="E29" s="100"/>
      <c r="F29" s="41"/>
      <c r="H29" s="259" t="s">
        <v>191</v>
      </c>
      <c r="I29" s="35" t="s">
        <v>124</v>
      </c>
      <c r="J29" s="161">
        <f>PRODUCT(C26,4)</f>
        <v>0</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x14ac:dyDescent="0.2">
      <c r="A30" s="106"/>
      <c r="B30" s="134" t="s">
        <v>180</v>
      </c>
      <c r="C30" s="144">
        <v>0</v>
      </c>
      <c r="D30" s="337"/>
      <c r="E30" s="100"/>
      <c r="F30" s="41"/>
      <c r="H30" s="159" t="s">
        <v>25</v>
      </c>
      <c r="I30" s="167" t="s">
        <v>56</v>
      </c>
      <c r="J30" s="162">
        <f>PRODUCT(SUM(C27,-C28,-C29,-C30,-C31,-C32),1.38)</f>
        <v>0</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x14ac:dyDescent="0.2">
      <c r="A31" s="106"/>
      <c r="B31" s="134" t="s">
        <v>184</v>
      </c>
      <c r="C31" s="144">
        <v>0</v>
      </c>
      <c r="D31" s="337"/>
      <c r="E31" s="100"/>
      <c r="F31" s="41"/>
      <c r="H31" s="80" t="s">
        <v>22</v>
      </c>
      <c r="I31" s="164" t="s">
        <v>34</v>
      </c>
      <c r="J31" s="161">
        <f>PRODUCT(C28,5.5)</f>
        <v>0</v>
      </c>
      <c r="K31" s="108"/>
      <c r="L31" s="102"/>
      <c r="M31" s="85"/>
      <c r="N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4" t="s">
        <v>187</v>
      </c>
      <c r="C32" s="144">
        <v>0</v>
      </c>
      <c r="D32" s="337"/>
      <c r="E32" s="100"/>
      <c r="F32" s="41"/>
      <c r="H32" s="80" t="s">
        <v>23</v>
      </c>
      <c r="I32" s="164" t="s">
        <v>34</v>
      </c>
      <c r="J32" s="161">
        <f>PRODUCT(C29,5.5)</f>
        <v>0</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132" t="s">
        <v>9</v>
      </c>
      <c r="C33" s="182">
        <v>0</v>
      </c>
      <c r="D33" s="338"/>
      <c r="E33" s="100"/>
      <c r="F33" s="41"/>
      <c r="H33" s="259" t="s">
        <v>192</v>
      </c>
      <c r="I33" s="164" t="s">
        <v>34</v>
      </c>
      <c r="J33" s="161">
        <f>PRODUCT(C30,5.5)</f>
        <v>0</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x14ac:dyDescent="0.2">
      <c r="A34" s="106"/>
      <c r="B34" s="133" t="s">
        <v>18</v>
      </c>
      <c r="C34" s="144">
        <v>0</v>
      </c>
      <c r="D34" s="338"/>
      <c r="E34" s="100"/>
      <c r="F34" s="41"/>
      <c r="H34" s="259" t="s">
        <v>193</v>
      </c>
      <c r="I34" s="164" t="s">
        <v>73</v>
      </c>
      <c r="J34" s="161">
        <f>PRODUCT(C31,4.96)</f>
        <v>0</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x14ac:dyDescent="0.2">
      <c r="A35" s="106"/>
      <c r="B35" s="134" t="s">
        <v>19</v>
      </c>
      <c r="C35" s="144">
        <v>0</v>
      </c>
      <c r="D35" s="338"/>
      <c r="E35" s="100"/>
      <c r="F35" s="41"/>
      <c r="H35" s="259" t="s">
        <v>194</v>
      </c>
      <c r="I35" s="164" t="s">
        <v>80</v>
      </c>
      <c r="J35" s="161">
        <f>PRODUCT(C32,4.42)</f>
        <v>0</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x14ac:dyDescent="0.2">
      <c r="A36" s="106"/>
      <c r="B36" s="134" t="s">
        <v>180</v>
      </c>
      <c r="C36" s="144">
        <v>0</v>
      </c>
      <c r="D36" s="338"/>
      <c r="E36" s="100"/>
      <c r="F36" s="8"/>
      <c r="G36" s="8"/>
      <c r="H36" s="159" t="s">
        <v>26</v>
      </c>
      <c r="I36" s="167" t="s">
        <v>57</v>
      </c>
      <c r="J36" s="162">
        <f>PRODUCT(SUM(C33,-C34,-C35,-C36,-C37,-C38),15.15)</f>
        <v>0</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x14ac:dyDescent="0.2">
      <c r="A37" s="106"/>
      <c r="B37" s="134" t="s">
        <v>181</v>
      </c>
      <c r="C37" s="144">
        <v>0</v>
      </c>
      <c r="D37" s="338"/>
      <c r="E37" s="100"/>
      <c r="F37" s="41"/>
      <c r="H37" s="80" t="s">
        <v>27</v>
      </c>
      <c r="I37" s="164" t="s">
        <v>35</v>
      </c>
      <c r="J37" s="161">
        <f>PRODUCT(C34,60.6)</f>
        <v>0</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4" t="s">
        <v>188</v>
      </c>
      <c r="C38" s="144">
        <v>0</v>
      </c>
      <c r="D38" s="339"/>
      <c r="E38" s="100"/>
      <c r="F38" s="41"/>
      <c r="H38" s="80" t="s">
        <v>28</v>
      </c>
      <c r="I38" s="164" t="s">
        <v>35</v>
      </c>
      <c r="J38" s="161">
        <f>PRODUCT(C35,60.6)</f>
        <v>0</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6"/>
      <c r="B39" s="100"/>
      <c r="C39" s="100"/>
      <c r="D39" s="100"/>
      <c r="E39" s="100"/>
      <c r="F39" s="41"/>
      <c r="H39" s="259" t="s">
        <v>195</v>
      </c>
      <c r="I39" s="164" t="s">
        <v>35</v>
      </c>
      <c r="J39" s="161">
        <f>PRODUCT(C36,60.6)</f>
        <v>0</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x14ac:dyDescent="0.2">
      <c r="A40" s="106"/>
      <c r="B40" s="331" t="s">
        <v>119</v>
      </c>
      <c r="C40" s="333"/>
      <c r="D40" s="332"/>
      <c r="E40" s="100"/>
      <c r="F40" s="41"/>
      <c r="H40" s="259" t="s">
        <v>196</v>
      </c>
      <c r="I40" s="164" t="s">
        <v>35</v>
      </c>
      <c r="J40" s="161">
        <f>PRODUCT(C37,60.6)</f>
        <v>0</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27" customHeight="1" thickBot="1" x14ac:dyDescent="0.25">
      <c r="A41" s="106"/>
      <c r="B41" s="309" t="s">
        <v>211</v>
      </c>
      <c r="C41" s="241" t="s">
        <v>4</v>
      </c>
      <c r="D41" s="240"/>
      <c r="E41" s="100"/>
      <c r="F41" s="8"/>
      <c r="G41" s="8"/>
      <c r="H41" s="259" t="s">
        <v>197</v>
      </c>
      <c r="I41" s="164" t="s">
        <v>77</v>
      </c>
      <c r="J41" s="161">
        <f>PRODUCT(C38,19.6)</f>
        <v>0</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21" customHeight="1" thickBot="1" x14ac:dyDescent="0.25">
      <c r="A42" s="106"/>
      <c r="B42" s="340"/>
      <c r="C42" s="232">
        <f>SUM(C47:C49)</f>
        <v>0</v>
      </c>
      <c r="D42" s="239" t="s">
        <v>114</v>
      </c>
      <c r="E42" s="100"/>
      <c r="F42" s="41"/>
      <c r="G42" s="41"/>
      <c r="H42" s="160" t="s">
        <v>5</v>
      </c>
      <c r="I42" s="165"/>
      <c r="J42" s="163">
        <v>-250</v>
      </c>
      <c r="K42" s="108"/>
      <c r="L42" s="249">
        <v>51</v>
      </c>
      <c r="M42" s="249">
        <v>53</v>
      </c>
      <c r="N42" s="249">
        <v>54</v>
      </c>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2.5" customHeight="1" thickBot="1" x14ac:dyDescent="0.3">
      <c r="A43" s="106"/>
      <c r="B43" s="229" t="s">
        <v>113</v>
      </c>
      <c r="C43" s="237"/>
      <c r="D43" s="238"/>
      <c r="E43" s="100"/>
      <c r="F43" s="41"/>
      <c r="H43" s="168" t="s">
        <v>86</v>
      </c>
      <c r="I43" s="156"/>
      <c r="J43" s="157">
        <f>IF(SUM(J22,J30,J36)&gt;250,SUM(J22:J42),SUM(J23:J29,J31:J35,J37:J41))</f>
        <v>0</v>
      </c>
      <c r="K43" s="108"/>
      <c r="L43" s="250">
        <f>SUM(J23,J31,J37)</f>
        <v>0</v>
      </c>
      <c r="M43" s="250">
        <f>SUM(J24:J29,J32:J35,J38:J41)</f>
        <v>0</v>
      </c>
      <c r="N43" s="250">
        <f>SUM(J22,J30,J36,J42)</f>
        <v>-250</v>
      </c>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18" hidden="1" customHeight="1" x14ac:dyDescent="0.2">
      <c r="A44" s="106"/>
      <c r="B44" s="133" t="s">
        <v>89</v>
      </c>
      <c r="C44" s="228">
        <v>0</v>
      </c>
      <c r="D44" s="21"/>
      <c r="E44" s="100"/>
      <c r="F44" s="41"/>
      <c r="G44" s="41"/>
      <c r="H44" s="100"/>
      <c r="I44" s="100"/>
      <c r="J44" s="108"/>
      <c r="K44" s="108"/>
      <c r="L44" s="103"/>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18" hidden="1" customHeight="1" x14ac:dyDescent="0.25">
      <c r="A45" s="106"/>
      <c r="B45" s="134" t="s">
        <v>103</v>
      </c>
      <c r="C45" s="226">
        <v>0</v>
      </c>
      <c r="D45" s="21"/>
      <c r="E45" s="100"/>
      <c r="F45" s="41"/>
      <c r="H45" s="139" t="s">
        <v>42</v>
      </c>
      <c r="I45" s="140"/>
      <c r="J45" s="141"/>
      <c r="K45" s="108"/>
      <c r="L45" s="103"/>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224"/>
      <c r="C46" s="224"/>
      <c r="D46" s="108"/>
      <c r="E46" s="100"/>
      <c r="F46" s="41"/>
      <c r="H46" s="64"/>
      <c r="I46" s="65"/>
      <c r="J46" s="66"/>
      <c r="K46" s="108"/>
      <c r="L46" s="183"/>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85"/>
      <c r="BG46" s="85"/>
    </row>
    <row r="47" spans="1:59" s="6" customFormat="1" ht="20.25" customHeight="1" thickBot="1" x14ac:dyDescent="0.25">
      <c r="A47" s="111"/>
      <c r="B47" s="150" t="s">
        <v>110</v>
      </c>
      <c r="C47" s="225">
        <v>0</v>
      </c>
      <c r="D47" s="20"/>
      <c r="E47" s="101"/>
      <c r="F47" s="5"/>
      <c r="G47" s="5"/>
      <c r="H47" s="32" t="s">
        <v>47</v>
      </c>
      <c r="I47" s="38"/>
      <c r="J47" s="39">
        <f>IF(SUM(PRODUCT(SUM(C19,-C20,-C21,-C22,-C23),5.11),PRODUCT(SUM(C27,-C28,-C29,-C30,-C31,-C32),2.28),PRODUCT(SUM(C33,-C34,-C35,-C36,-C37,-C38),19.89),-750)&lt;0,0,SUM(PRODUCT(SUM(C19,-C20,-C21,-C22,-C23),5.11),PRODUCT(SUM(C27,-C28,-C29,-C30,-C31,-C32),2.28),PRODUCT(SUM(C33,-C34,-C35,-C36,-C37,-C38),19.89),-750))</f>
        <v>0</v>
      </c>
      <c r="K47" s="112"/>
      <c r="L47" s="185">
        <f>J47*0.9</f>
        <v>0</v>
      </c>
      <c r="M47" s="185"/>
      <c r="N47" s="185"/>
      <c r="O47" s="258"/>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02"/>
      <c r="BG47" s="85"/>
    </row>
    <row r="48" spans="1:59" s="6" customFormat="1" ht="23.25" customHeight="1" thickBot="1" x14ac:dyDescent="0.3">
      <c r="A48" s="111"/>
      <c r="B48" s="134" t="s">
        <v>111</v>
      </c>
      <c r="C48" s="226">
        <v>0</v>
      </c>
      <c r="D48" s="21"/>
      <c r="E48" s="100"/>
      <c r="F48" s="5"/>
      <c r="G48" s="5"/>
      <c r="H48" s="83" t="s">
        <v>121</v>
      </c>
      <c r="I48" s="67"/>
      <c r="J48" s="71">
        <f>IF(L48&gt;L47,IF(L47&lt;0,0,L47),IF(L48&lt;0,0,L48))</f>
        <v>0</v>
      </c>
      <c r="K48" s="112"/>
      <c r="L48" s="185">
        <f>SUM((J11+J47)-D18)*0.9</f>
        <v>0</v>
      </c>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87"/>
      <c r="BG48" s="87"/>
    </row>
    <row r="49" spans="1:59" s="6" customFormat="1" ht="20.25" customHeight="1" thickBot="1" x14ac:dyDescent="0.25">
      <c r="A49" s="111"/>
      <c r="B49" s="137" t="s">
        <v>112</v>
      </c>
      <c r="C49" s="227">
        <v>0</v>
      </c>
      <c r="D49" s="223"/>
      <c r="E49" s="100"/>
      <c r="F49" s="5"/>
      <c r="G49" s="5"/>
      <c r="H49" s="100"/>
      <c r="I49" s="100"/>
      <c r="J49" s="108"/>
      <c r="K49" s="112"/>
      <c r="L49" s="186"/>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87"/>
      <c r="BG49" s="87"/>
    </row>
    <row r="50" spans="1:59" s="6" customFormat="1" ht="18.75" customHeight="1" thickBot="1" x14ac:dyDescent="0.3">
      <c r="A50" s="106"/>
      <c r="B50" s="100"/>
      <c r="C50" s="100"/>
      <c r="D50" s="100"/>
      <c r="E50" s="100"/>
      <c r="H50" s="220" t="s">
        <v>115</v>
      </c>
      <c r="I50" s="221"/>
      <c r="J50" s="71">
        <f>IF(SUM(C47*(669.8-61.35),C48*(654.5-61.35),C49*(721-61.35))&lt;50,0,SUM(C47*(669.8-61.35),C48*(654.5-61.35),C49*(721-61.35)))</f>
        <v>0</v>
      </c>
      <c r="K50" s="112"/>
      <c r="L50" s="186"/>
      <c r="M50" s="186"/>
      <c r="N50" s="186"/>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row>
    <row r="51" spans="1:59" s="6" customFormat="1" ht="24" customHeight="1" thickBot="1" x14ac:dyDescent="0.25">
      <c r="A51" s="111"/>
      <c r="B51" s="341" t="s">
        <v>117</v>
      </c>
      <c r="C51" s="342"/>
      <c r="D51" s="343"/>
      <c r="E51" s="101"/>
      <c r="H51" s="100"/>
      <c r="I51" s="100"/>
      <c r="J51" s="100"/>
      <c r="K51" s="112"/>
    </row>
    <row r="52" spans="1:59" s="6" customFormat="1" ht="18.75" customHeight="1" thickBot="1" x14ac:dyDescent="0.25">
      <c r="A52" s="111"/>
      <c r="B52" s="344"/>
      <c r="C52" s="345"/>
      <c r="D52" s="346"/>
      <c r="E52" s="101"/>
      <c r="H52" s="175" t="s">
        <v>31</v>
      </c>
      <c r="I52" s="138"/>
      <c r="J52" s="189">
        <f>SUM(J9,J14,J17,J18,J43,J48,J50)</f>
        <v>0</v>
      </c>
      <c r="K52" s="112"/>
    </row>
    <row r="53" spans="1:59" s="6" customFormat="1" ht="19.5" customHeight="1" x14ac:dyDescent="0.2">
      <c r="A53" s="111"/>
      <c r="B53" s="344"/>
      <c r="C53" s="345"/>
      <c r="D53" s="346"/>
      <c r="E53" s="101"/>
      <c r="H53" s="350" t="s">
        <v>171</v>
      </c>
      <c r="I53" s="351"/>
      <c r="J53" s="129">
        <f>SUM(C7*20.5,C19*20.45,C24*25,C27*3.66,C33*35.04)</f>
        <v>0</v>
      </c>
      <c r="K53" s="112"/>
    </row>
    <row r="54" spans="1:59" s="6" customFormat="1" ht="19.5" customHeight="1" thickBot="1" x14ac:dyDescent="0.25">
      <c r="A54" s="111"/>
      <c r="B54" s="344"/>
      <c r="C54" s="345"/>
      <c r="D54" s="346"/>
      <c r="E54" s="101"/>
      <c r="H54" s="352" t="s">
        <v>51</v>
      </c>
      <c r="I54" s="353"/>
      <c r="J54" s="89">
        <f>J53-J52+J50</f>
        <v>0</v>
      </c>
      <c r="K54" s="112"/>
    </row>
    <row r="55" spans="1:59" s="6" customFormat="1" ht="21" customHeight="1" thickBot="1" x14ac:dyDescent="0.25">
      <c r="A55" s="111"/>
      <c r="B55" s="344"/>
      <c r="C55" s="345"/>
      <c r="D55" s="346"/>
      <c r="E55" s="101"/>
      <c r="H55" s="101"/>
      <c r="I55" s="101"/>
      <c r="J55" s="101"/>
      <c r="K55" s="112"/>
    </row>
    <row r="56" spans="1:59" s="6" customFormat="1" ht="24.75" customHeight="1" x14ac:dyDescent="0.2">
      <c r="A56" s="111"/>
      <c r="B56" s="344"/>
      <c r="C56" s="345"/>
      <c r="D56" s="346"/>
      <c r="E56" s="101"/>
      <c r="F56" s="101"/>
      <c r="G56" s="101"/>
      <c r="H56" s="354" t="s">
        <v>83</v>
      </c>
      <c r="I56" s="355"/>
      <c r="J56" s="356"/>
      <c r="K56" s="112"/>
    </row>
    <row r="57" spans="1:59" s="6" customFormat="1" ht="24.75" customHeight="1" x14ac:dyDescent="0.2">
      <c r="A57" s="111"/>
      <c r="B57" s="344"/>
      <c r="C57" s="345"/>
      <c r="D57" s="346"/>
      <c r="E57" s="101"/>
      <c r="F57" s="101"/>
      <c r="G57" s="101"/>
      <c r="H57" s="357"/>
      <c r="I57" s="358"/>
      <c r="J57" s="359"/>
      <c r="K57" s="112"/>
    </row>
    <row r="58" spans="1:59" s="6" customFormat="1" ht="24" customHeight="1" thickBot="1" x14ac:dyDescent="0.25">
      <c r="A58" s="111"/>
      <c r="B58" s="347"/>
      <c r="C58" s="348"/>
      <c r="D58" s="349"/>
      <c r="E58" s="101"/>
      <c r="H58" s="360"/>
      <c r="I58" s="361"/>
      <c r="J58" s="362"/>
      <c r="K58" s="112"/>
    </row>
    <row r="59" spans="1:59" s="6" customFormat="1" ht="16.5" customHeight="1" thickBot="1" x14ac:dyDescent="0.25">
      <c r="A59" s="111"/>
      <c r="B59" s="101"/>
      <c r="C59" s="101"/>
      <c r="D59" s="101"/>
      <c r="E59" s="101"/>
      <c r="H59" s="101"/>
      <c r="I59" s="101"/>
      <c r="J59" s="101"/>
      <c r="K59" s="112"/>
    </row>
    <row r="60" spans="1:59" s="6" customFormat="1" ht="243" customHeight="1" thickBot="1" x14ac:dyDescent="0.25">
      <c r="A60" s="111"/>
      <c r="B60" s="363" t="s">
        <v>217</v>
      </c>
      <c r="C60" s="364"/>
      <c r="D60" s="365"/>
      <c r="E60" s="101"/>
      <c r="H60" s="293" t="s">
        <v>213</v>
      </c>
      <c r="I60" s="294"/>
      <c r="J60" s="295"/>
      <c r="K60" s="112"/>
    </row>
    <row r="61" spans="1:59" s="8" customFormat="1" ht="13.5" thickBot="1" x14ac:dyDescent="0.25">
      <c r="A61" s="113"/>
      <c r="B61" s="115"/>
      <c r="C61" s="115"/>
      <c r="D61" s="115"/>
      <c r="E61" s="115"/>
      <c r="F61" s="126"/>
      <c r="G61" s="126"/>
      <c r="H61" s="114"/>
      <c r="I61" s="114"/>
      <c r="J61" s="114"/>
      <c r="K61" s="116"/>
    </row>
    <row r="62" spans="1:59" s="6" customFormat="1" ht="6.75" customHeight="1" x14ac:dyDescent="0.2">
      <c r="A62" s="9"/>
      <c r="B62" s="151"/>
      <c r="C62" s="152"/>
      <c r="D62" s="152"/>
      <c r="E62" s="9"/>
      <c r="F62" s="7"/>
      <c r="G62" s="7"/>
      <c r="H62" s="7"/>
      <c r="I62" s="7"/>
      <c r="J62" s="7"/>
      <c r="K62" s="9"/>
    </row>
    <row r="63" spans="1:59" s="6" customFormat="1" x14ac:dyDescent="0.2">
      <c r="A63" s="9"/>
      <c r="B63" s="152"/>
      <c r="C63" s="152"/>
      <c r="D63" s="152"/>
      <c r="E63" s="9"/>
      <c r="F63" s="7"/>
      <c r="G63" s="7"/>
      <c r="H63" s="7"/>
      <c r="I63" s="7"/>
      <c r="J63" s="7"/>
      <c r="K63" s="9"/>
    </row>
    <row r="64" spans="1:59" s="6" customFormat="1" ht="17.25" customHeight="1" x14ac:dyDescent="0.2">
      <c r="A64" s="9"/>
      <c r="B64" s="264" t="s">
        <v>212</v>
      </c>
      <c r="C64" s="152"/>
      <c r="D64" s="152"/>
      <c r="E64" s="9"/>
      <c r="F64" s="7"/>
      <c r="G64" s="7"/>
      <c r="H64" s="7"/>
      <c r="I64" s="7"/>
      <c r="J64" s="7"/>
      <c r="K64" s="9"/>
    </row>
    <row r="65" spans="1:11" s="6" customFormat="1" x14ac:dyDescent="0.2">
      <c r="A65" s="9"/>
      <c r="B65" s="152"/>
      <c r="C65" s="152"/>
      <c r="D65" s="152"/>
      <c r="E65" s="9"/>
      <c r="F65" s="7"/>
      <c r="G65" s="7"/>
      <c r="H65" s="7"/>
      <c r="I65" s="7"/>
      <c r="J65" s="7"/>
      <c r="K65" s="9"/>
    </row>
    <row r="66" spans="1:11" s="6" customFormat="1" x14ac:dyDescent="0.2">
      <c r="A66" s="9"/>
      <c r="B66" s="152"/>
      <c r="C66" s="152"/>
      <c r="D66" s="152"/>
      <c r="E66" s="9"/>
      <c r="F66" s="7"/>
      <c r="G66" s="7"/>
      <c r="H66" s="291"/>
      <c r="I66" s="292"/>
      <c r="J66" s="292"/>
      <c r="K66" s="9"/>
    </row>
    <row r="67" spans="1:11" s="6" customFormat="1" x14ac:dyDescent="0.2">
      <c r="A67" s="9"/>
      <c r="B67" s="152"/>
      <c r="C67" s="152"/>
      <c r="D67" s="152"/>
      <c r="E67" s="9"/>
      <c r="F67" s="7"/>
      <c r="G67" s="7"/>
      <c r="H67" s="292"/>
      <c r="I67" s="292"/>
      <c r="J67" s="292"/>
      <c r="K67" s="9"/>
    </row>
    <row r="68" spans="1:11" s="6" customFormat="1" x14ac:dyDescent="0.2">
      <c r="A68" s="8"/>
      <c r="B68" s="152"/>
      <c r="C68" s="152"/>
      <c r="D68" s="152"/>
      <c r="E68" s="8"/>
      <c r="H68" s="292"/>
      <c r="I68" s="292"/>
      <c r="J68" s="292"/>
    </row>
    <row r="69" spans="1:11" s="6" customFormat="1" x14ac:dyDescent="0.2">
      <c r="H69" s="292"/>
      <c r="I69" s="292"/>
      <c r="J69" s="292"/>
    </row>
    <row r="70" spans="1:11" s="6" customFormat="1" x14ac:dyDescent="0.2">
      <c r="H70" s="292"/>
      <c r="I70" s="292"/>
      <c r="J70" s="292"/>
    </row>
    <row r="71" spans="1:11" s="6" customFormat="1" x14ac:dyDescent="0.2">
      <c r="H71" s="292"/>
      <c r="I71" s="292"/>
      <c r="J71" s="292"/>
    </row>
    <row r="72" spans="1:11" s="6" customFormat="1" x14ac:dyDescent="0.2">
      <c r="H72" s="292"/>
      <c r="I72" s="292"/>
      <c r="J72" s="292"/>
    </row>
    <row r="73" spans="1:11" s="6" customFormat="1" x14ac:dyDescent="0.2">
      <c r="H73" s="292"/>
      <c r="I73" s="292"/>
      <c r="J73" s="292"/>
    </row>
    <row r="74" spans="1:11" s="6" customFormat="1" x14ac:dyDescent="0.2">
      <c r="H74" s="292"/>
      <c r="I74" s="292"/>
      <c r="J74" s="292"/>
    </row>
    <row r="75" spans="1:11" s="6" customFormat="1" x14ac:dyDescent="0.2">
      <c r="H75" s="292"/>
      <c r="I75" s="292"/>
      <c r="J75" s="292"/>
    </row>
    <row r="76" spans="1:11" s="6" customFormat="1" x14ac:dyDescent="0.2">
      <c r="H76" s="292"/>
      <c r="I76" s="292"/>
      <c r="J76" s="292"/>
    </row>
    <row r="77" spans="1:11" s="6" customFormat="1" x14ac:dyDescent="0.2">
      <c r="H77" s="292"/>
      <c r="I77" s="292"/>
      <c r="J77" s="292"/>
    </row>
    <row r="78" spans="1:11" s="6" customFormat="1" x14ac:dyDescent="0.2">
      <c r="H78" s="292"/>
      <c r="I78" s="292"/>
      <c r="J78" s="292"/>
    </row>
    <row r="79" spans="1:11" s="6" customFormat="1" x14ac:dyDescent="0.2">
      <c r="H79" s="292"/>
      <c r="I79" s="292"/>
      <c r="J79" s="292"/>
    </row>
    <row r="80" spans="1:11" s="6" customFormat="1" x14ac:dyDescent="0.2">
      <c r="H80" s="292"/>
      <c r="I80" s="292"/>
      <c r="J80" s="292"/>
    </row>
    <row r="81" spans="8:10" s="6" customFormat="1" x14ac:dyDescent="0.2">
      <c r="H81" s="292"/>
      <c r="I81" s="292"/>
      <c r="J81" s="292"/>
    </row>
    <row r="82" spans="8:10" s="6" customFormat="1" x14ac:dyDescent="0.2">
      <c r="H82" s="292"/>
      <c r="I82" s="292"/>
      <c r="J82" s="292"/>
    </row>
    <row r="83" spans="8:10" s="6" customFormat="1" x14ac:dyDescent="0.2"/>
    <row r="84" spans="8:10" s="6" customFormat="1" x14ac:dyDescent="0.2"/>
    <row r="85" spans="8:10" s="6" customFormat="1" x14ac:dyDescent="0.2"/>
    <row r="86" spans="8:10" s="6" customFormat="1" x14ac:dyDescent="0.2"/>
    <row r="87" spans="8:10" s="6" customFormat="1" x14ac:dyDescent="0.2"/>
    <row r="88" spans="8:10" s="6" customFormat="1" x14ac:dyDescent="0.2"/>
    <row r="89" spans="8:10" s="6" customFormat="1" x14ac:dyDescent="0.2"/>
    <row r="90" spans="8:10" s="6" customFormat="1" x14ac:dyDescent="0.2"/>
    <row r="91" spans="8:10" s="6" customFormat="1" x14ac:dyDescent="0.2"/>
    <row r="92" spans="8:10" s="6" customFormat="1" x14ac:dyDescent="0.2"/>
    <row r="93" spans="8:10" s="6" customFormat="1" x14ac:dyDescent="0.2"/>
    <row r="94" spans="8:10" s="6" customFormat="1" x14ac:dyDescent="0.2"/>
    <row r="95" spans="8:10" s="6" customFormat="1" x14ac:dyDescent="0.2"/>
    <row r="96" spans="8:10"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sheetData>
  <sheetProtection algorithmName="SHA-512" hashValue="oMvExc3buuSd0nXuMngZxnHPWj16o3dW0O5mxMycA4SYWzSMOFNqYzpuKkWXXzE4/SMMBa8QkO0vItinABrQcw==" saltValue="NKyQF/aLADqQuIJikyG2Vg==" spinCount="100000" sheet="1" formatCells="0" formatColumns="0" formatRows="0" insertColumns="0" insertRows="0" insertHyperlinks="0" deleteColumns="0" deleteRows="0" sort="0" autoFilter="0" pivotTables="0"/>
  <mergeCells count="14">
    <mergeCell ref="H66:J82"/>
    <mergeCell ref="B41:B42"/>
    <mergeCell ref="B51:D58"/>
    <mergeCell ref="H53:I53"/>
    <mergeCell ref="H54:I54"/>
    <mergeCell ref="H56:J58"/>
    <mergeCell ref="B60:D60"/>
    <mergeCell ref="H60:J60"/>
    <mergeCell ref="B40:D40"/>
    <mergeCell ref="B2:J2"/>
    <mergeCell ref="B5:B6"/>
    <mergeCell ref="C5:C6"/>
    <mergeCell ref="D5:D6"/>
    <mergeCell ref="D19:D38"/>
  </mergeCells>
  <hyperlinks>
    <hyperlink ref="B64" r:id="rId1" xr:uid="{5C854C5E-9173-469F-A3DF-6CB078E96763}"/>
  </hyperlinks>
  <pageMargins left="0.43307086614173229" right="0.43307086614173229" top="0.98425196850393704" bottom="0.98425196850393704" header="0.51181102362204722" footer="0.51181102362204722"/>
  <pageSetup paperSize="9" scale="70" orientation="portrait" r:id="rId2"/>
  <headerFooter alignWithMargins="0"/>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F15F9-C593-4A17-B56B-FB4B8817F784}">
  <sheetPr>
    <tabColor theme="4" tint="0.79998168889431442"/>
  </sheetPr>
  <dimension ref="A1:BG265"/>
  <sheetViews>
    <sheetView topLeftCell="B6" workbookViewId="0">
      <selection activeCell="J9" sqref="J9"/>
    </sheetView>
  </sheetViews>
  <sheetFormatPr baseColWidth="10" defaultRowHeight="12.75" x14ac:dyDescent="0.2"/>
  <cols>
    <col min="1" max="1" width="2.140625" style="8" customWidth="1"/>
    <col min="2" max="2" width="76" customWidth="1"/>
    <col min="3" max="3" width="18.140625" customWidth="1"/>
    <col min="4" max="4" width="15.8554687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133.5" customHeight="1" thickBot="1" x14ac:dyDescent="0.25">
      <c r="A2" s="104"/>
      <c r="B2" s="323" t="s">
        <v>216</v>
      </c>
      <c r="C2" s="366"/>
      <c r="D2" s="366"/>
      <c r="E2" s="366"/>
      <c r="F2" s="366"/>
      <c r="G2" s="366"/>
      <c r="H2" s="366"/>
      <c r="I2" s="366"/>
      <c r="J2" s="367"/>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327" t="s">
        <v>3</v>
      </c>
      <c r="C5" s="329" t="s">
        <v>4</v>
      </c>
      <c r="D5" s="334"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328"/>
      <c r="C6" s="330"/>
      <c r="D6" s="335"/>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7" t="s">
        <v>10</v>
      </c>
      <c r="C7" s="2">
        <v>0</v>
      </c>
      <c r="D7" s="20"/>
      <c r="E7" s="100"/>
      <c r="F7" s="41"/>
      <c r="H7" s="80"/>
      <c r="I7" s="77"/>
      <c r="J7" s="24"/>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18" t="s">
        <v>29</v>
      </c>
      <c r="C8" s="1">
        <v>0</v>
      </c>
      <c r="D8" s="21"/>
      <c r="E8" s="100"/>
      <c r="F8" s="41"/>
      <c r="H8" s="80" t="s">
        <v>58</v>
      </c>
      <c r="I8" s="35"/>
      <c r="J8" s="25"/>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18" t="s">
        <v>87</v>
      </c>
      <c r="C9" s="1">
        <v>0</v>
      </c>
      <c r="D9" s="21"/>
      <c r="E9" s="100"/>
      <c r="F9" s="41"/>
      <c r="H9" s="81" t="s">
        <v>45</v>
      </c>
      <c r="I9" s="50"/>
      <c r="J9" s="71">
        <f>PRODUCT($C$10,5.13)</f>
        <v>0</v>
      </c>
      <c r="K9" s="110"/>
      <c r="L9" s="102">
        <f>IF(C13&gt;19.5,19.5,C13)</f>
        <v>18.600000000000001</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79" t="s">
        <v>50</v>
      </c>
      <c r="C10" s="19">
        <f>C7-C8-C9</f>
        <v>0</v>
      </c>
      <c r="D10" s="22"/>
      <c r="E10" s="100"/>
      <c r="F10" s="41"/>
      <c r="H10" s="80" t="s">
        <v>59</v>
      </c>
      <c r="I10" s="77"/>
      <c r="J10" s="24"/>
      <c r="K10" s="110"/>
      <c r="L10" s="102">
        <f>IF(C16&gt;25.9,25.9,C16)</f>
        <v>24.7</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55" t="s">
        <v>37</v>
      </c>
      <c r="C11" s="3">
        <v>0</v>
      </c>
      <c r="D11" s="59">
        <f>(C11*D13)/(C13)</f>
        <v>0</v>
      </c>
      <c r="E11" s="100"/>
      <c r="F11" s="41"/>
      <c r="H11" s="78" t="s">
        <v>46</v>
      </c>
      <c r="I11" s="77"/>
      <c r="J11" s="24">
        <f>PRODUCT($C$10,20.5)-J9</f>
        <v>0</v>
      </c>
      <c r="K11" s="110"/>
      <c r="L11" s="102">
        <f>IF(C17&gt;16.15,16.15,C17)</f>
        <v>15.4</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56" t="s">
        <v>38</v>
      </c>
      <c r="C12" s="3">
        <v>0</v>
      </c>
      <c r="D12" s="60">
        <f>(C12*D13)/(C13)</f>
        <v>0</v>
      </c>
      <c r="E12" s="100"/>
      <c r="F12" s="41"/>
      <c r="H12" s="74" t="s">
        <v>12</v>
      </c>
      <c r="I12" s="75"/>
      <c r="J12" s="76">
        <f>-D18</f>
        <v>0</v>
      </c>
      <c r="K12" s="110"/>
      <c r="L12" s="102" t="s">
        <v>54</v>
      </c>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257" t="s">
        <v>173</v>
      </c>
      <c r="C13" s="58">
        <v>18.600000000000001</v>
      </c>
      <c r="D13" s="61">
        <f>L9</f>
        <v>18.600000000000001</v>
      </c>
      <c r="E13" s="100"/>
      <c r="F13" s="41"/>
      <c r="H13" s="29" t="s">
        <v>11</v>
      </c>
      <c r="I13" s="30"/>
      <c r="J13" s="31">
        <f>J11-D18</f>
        <v>0</v>
      </c>
      <c r="K13" s="110"/>
      <c r="L13" s="102">
        <f>J11*0.9</f>
        <v>0</v>
      </c>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57" t="s">
        <v>39</v>
      </c>
      <c r="C14" s="3">
        <v>0</v>
      </c>
      <c r="D14" s="60">
        <f>(C14*D17)/(C17)</f>
        <v>0</v>
      </c>
      <c r="E14" s="100"/>
      <c r="F14" s="41"/>
      <c r="H14" s="81" t="s">
        <v>122</v>
      </c>
      <c r="I14" s="50"/>
      <c r="J14" s="71">
        <f>IF(L15&lt;0,0,L15)</f>
        <v>0</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56" t="s">
        <v>40</v>
      </c>
      <c r="C15" s="4">
        <v>0</v>
      </c>
      <c r="D15" s="60">
        <f>(C15*D16)/(C16)</f>
        <v>0</v>
      </c>
      <c r="E15" s="100"/>
      <c r="F15" s="41"/>
      <c r="H15" s="72" t="s">
        <v>1</v>
      </c>
      <c r="I15" s="73"/>
      <c r="J15" s="33">
        <f>(C10*20.5)-J9-J14</f>
        <v>0</v>
      </c>
      <c r="K15" s="110"/>
      <c r="L15" s="102">
        <f>J13*0.9</f>
        <v>0</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257" t="s">
        <v>174</v>
      </c>
      <c r="C16" s="90">
        <v>24.7</v>
      </c>
      <c r="D16" s="61">
        <f>L10</f>
        <v>24.7</v>
      </c>
      <c r="E16" s="100"/>
      <c r="F16" s="41"/>
      <c r="G16" s="41"/>
      <c r="H16" s="100"/>
      <c r="I16" s="100"/>
      <c r="J16" s="108"/>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257" t="s">
        <v>175</v>
      </c>
      <c r="C17" s="63">
        <v>15.4</v>
      </c>
      <c r="D17" s="62">
        <f>L11</f>
        <v>15.4</v>
      </c>
      <c r="E17" s="100"/>
      <c r="F17" s="41"/>
      <c r="H17" s="49" t="s">
        <v>30</v>
      </c>
      <c r="I17" s="51"/>
      <c r="J17" s="71">
        <f>C8*20.5</f>
        <v>0</v>
      </c>
      <c r="K17" s="110"/>
      <c r="L17" s="102">
        <f>IF(L15&lt;L13,L15,L13)</f>
        <v>0</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130" t="s">
        <v>14</v>
      </c>
      <c r="C18" s="131"/>
      <c r="D18" s="68">
        <f>(D11*20.3/D13-D11)+(D12*20.3/D13-D12)+(D14*16.75/D17-D14)+(D15*26.9/D16-D15)</f>
        <v>0</v>
      </c>
      <c r="E18" s="100"/>
      <c r="F18" s="41"/>
      <c r="H18" s="81" t="s">
        <v>88</v>
      </c>
      <c r="I18" s="51"/>
      <c r="J18" s="71">
        <f>C9*20.5</f>
        <v>0</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132" t="s">
        <v>36</v>
      </c>
      <c r="C19" s="2">
        <v>0</v>
      </c>
      <c r="D19" s="336"/>
      <c r="E19" s="100"/>
      <c r="F19" s="41"/>
      <c r="G19" s="41"/>
      <c r="H19" s="100"/>
      <c r="I19" s="100"/>
      <c r="J19" s="108"/>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x14ac:dyDescent="0.25">
      <c r="A20" s="106"/>
      <c r="B20" s="133" t="s">
        <v>18</v>
      </c>
      <c r="C20" s="143">
        <v>0</v>
      </c>
      <c r="D20" s="337"/>
      <c r="E20" s="100"/>
      <c r="F20" s="41"/>
      <c r="G20" s="41"/>
      <c r="H20" s="52" t="s">
        <v>84</v>
      </c>
      <c r="I20" s="53"/>
      <c r="J20" s="54"/>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19</v>
      </c>
      <c r="C21" s="144">
        <v>0</v>
      </c>
      <c r="D21" s="337"/>
      <c r="E21" s="100"/>
      <c r="F21" s="41"/>
      <c r="G21" s="107"/>
      <c r="H21" s="153"/>
      <c r="I21" s="154"/>
      <c r="J21" s="155"/>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x14ac:dyDescent="0.2">
      <c r="A22" s="106"/>
      <c r="B22" s="134" t="s">
        <v>180</v>
      </c>
      <c r="C22" s="144">
        <v>0</v>
      </c>
      <c r="D22" s="337"/>
      <c r="E22" s="100"/>
      <c r="F22" s="41"/>
      <c r="H22" s="158" t="s">
        <v>24</v>
      </c>
      <c r="I22" s="166" t="s">
        <v>55</v>
      </c>
      <c r="J22" s="23">
        <f>PRODUCT(SUM(C19,-C20,-C21,-C22,-C23),15.34)</f>
        <v>0</v>
      </c>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4" t="s">
        <v>187</v>
      </c>
      <c r="C23" s="145">
        <v>0</v>
      </c>
      <c r="D23" s="337"/>
      <c r="E23" s="100"/>
      <c r="F23" s="41"/>
      <c r="H23" s="80" t="s">
        <v>20</v>
      </c>
      <c r="I23" s="164" t="s">
        <v>33</v>
      </c>
      <c r="J23" s="161">
        <f>PRODUCT(C20,61.35)</f>
        <v>0</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260" t="s">
        <v>190</v>
      </c>
      <c r="C24" s="1">
        <v>0</v>
      </c>
      <c r="D24" s="337"/>
      <c r="E24" s="100"/>
      <c r="F24" s="41"/>
      <c r="H24" s="80" t="s">
        <v>21</v>
      </c>
      <c r="I24" s="164" t="s">
        <v>33</v>
      </c>
      <c r="J24" s="161">
        <f>PRODUCT(C21,61.35)</f>
        <v>0</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x14ac:dyDescent="0.2">
      <c r="A25" s="106"/>
      <c r="B25" s="134" t="s">
        <v>185</v>
      </c>
      <c r="C25" s="225">
        <v>0</v>
      </c>
      <c r="D25" s="337"/>
      <c r="E25" s="100"/>
      <c r="F25" s="41"/>
      <c r="H25" s="259" t="s">
        <v>183</v>
      </c>
      <c r="I25" s="164" t="s">
        <v>33</v>
      </c>
      <c r="J25" s="161">
        <f>PRODUCT(C22,61.35)</f>
        <v>0</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4" t="s">
        <v>188</v>
      </c>
      <c r="C26" s="242">
        <v>0</v>
      </c>
      <c r="D26" s="337"/>
      <c r="E26" s="100"/>
      <c r="F26" s="41"/>
      <c r="H26" s="259" t="s">
        <v>189</v>
      </c>
      <c r="I26" s="164" t="s">
        <v>69</v>
      </c>
      <c r="J26" s="161">
        <f>PRODUCT(C23,40.35)</f>
        <v>0</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132" t="s">
        <v>8</v>
      </c>
      <c r="C27" s="2">
        <v>0</v>
      </c>
      <c r="D27" s="337"/>
      <c r="E27" s="100"/>
      <c r="F27" s="41"/>
      <c r="H27" s="259" t="s">
        <v>186</v>
      </c>
      <c r="I27" s="35" t="s">
        <v>70</v>
      </c>
      <c r="J27" s="161">
        <f>PRODUCT(SUM(C24,-C25,-C26),25)</f>
        <v>0</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x14ac:dyDescent="0.2">
      <c r="A28" s="106"/>
      <c r="B28" s="133" t="s">
        <v>18</v>
      </c>
      <c r="C28" s="180">
        <v>0</v>
      </c>
      <c r="D28" s="337"/>
      <c r="E28" s="100"/>
      <c r="F28" s="41"/>
      <c r="H28" s="259" t="s">
        <v>182</v>
      </c>
      <c r="I28" s="35" t="s">
        <v>123</v>
      </c>
      <c r="J28" s="161">
        <f>PRODUCT(C25,110)</f>
        <v>0</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x14ac:dyDescent="0.2">
      <c r="A29" s="106"/>
      <c r="B29" s="134" t="s">
        <v>19</v>
      </c>
      <c r="C29" s="148">
        <v>0</v>
      </c>
      <c r="D29" s="337"/>
      <c r="E29" s="100"/>
      <c r="F29" s="41"/>
      <c r="H29" s="259" t="s">
        <v>191</v>
      </c>
      <c r="I29" s="35" t="s">
        <v>124</v>
      </c>
      <c r="J29" s="161">
        <f>PRODUCT(C26,4)</f>
        <v>0</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x14ac:dyDescent="0.2">
      <c r="A30" s="106"/>
      <c r="B30" s="134" t="s">
        <v>180</v>
      </c>
      <c r="C30" s="148">
        <v>0</v>
      </c>
      <c r="D30" s="337"/>
      <c r="E30" s="100"/>
      <c r="F30" s="41"/>
      <c r="H30" s="159" t="s">
        <v>25</v>
      </c>
      <c r="I30" s="167" t="s">
        <v>56</v>
      </c>
      <c r="J30" s="162">
        <f>PRODUCT(SUM(C27,-C28,-C29,-C30,-C31,-C32),1.38)</f>
        <v>0</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x14ac:dyDescent="0.2">
      <c r="A31" s="106"/>
      <c r="B31" s="134" t="s">
        <v>184</v>
      </c>
      <c r="C31" s="148">
        <v>0</v>
      </c>
      <c r="D31" s="337"/>
      <c r="E31" s="100"/>
      <c r="F31" s="41"/>
      <c r="H31" s="80" t="s">
        <v>22</v>
      </c>
      <c r="I31" s="164" t="s">
        <v>34</v>
      </c>
      <c r="J31" s="161">
        <f>PRODUCT(C28,5.5)</f>
        <v>0</v>
      </c>
      <c r="K31" s="108"/>
      <c r="L31" s="102"/>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4" t="s">
        <v>187</v>
      </c>
      <c r="C32" s="149">
        <v>0</v>
      </c>
      <c r="D32" s="337"/>
      <c r="E32" s="100"/>
      <c r="F32" s="41"/>
      <c r="H32" s="80" t="s">
        <v>23</v>
      </c>
      <c r="I32" s="164" t="s">
        <v>34</v>
      </c>
      <c r="J32" s="161">
        <f>PRODUCT(C29,5.5)</f>
        <v>0</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132" t="s">
        <v>9</v>
      </c>
      <c r="C33" s="182">
        <v>0</v>
      </c>
      <c r="D33" s="338"/>
      <c r="E33" s="100"/>
      <c r="F33" s="41"/>
      <c r="H33" s="259" t="s">
        <v>192</v>
      </c>
      <c r="I33" s="164" t="s">
        <v>34</v>
      </c>
      <c r="J33" s="161">
        <f>PRODUCT(C30,5.5)</f>
        <v>0</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x14ac:dyDescent="0.2">
      <c r="A34" s="106"/>
      <c r="B34" s="133" t="s">
        <v>18</v>
      </c>
      <c r="C34" s="181">
        <v>0</v>
      </c>
      <c r="D34" s="338"/>
      <c r="E34" s="100"/>
      <c r="F34" s="41"/>
      <c r="H34" s="259" t="s">
        <v>193</v>
      </c>
      <c r="I34" s="164" t="s">
        <v>73</v>
      </c>
      <c r="J34" s="161">
        <f>PRODUCT(C31,4.96)</f>
        <v>0</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x14ac:dyDescent="0.2">
      <c r="A35" s="106"/>
      <c r="B35" s="134" t="s">
        <v>19</v>
      </c>
      <c r="C35" s="146">
        <v>0</v>
      </c>
      <c r="D35" s="338"/>
      <c r="E35" s="100"/>
      <c r="F35" s="41"/>
      <c r="H35" s="259" t="s">
        <v>194</v>
      </c>
      <c r="I35" s="164" t="s">
        <v>80</v>
      </c>
      <c r="J35" s="161">
        <f>PRODUCT(C32,4.42)</f>
        <v>0</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x14ac:dyDescent="0.2">
      <c r="A36" s="106"/>
      <c r="B36" s="134" t="s">
        <v>180</v>
      </c>
      <c r="C36" s="146">
        <v>0</v>
      </c>
      <c r="D36" s="338"/>
      <c r="E36" s="100"/>
      <c r="F36" s="8"/>
      <c r="G36" s="8"/>
      <c r="H36" s="159" t="s">
        <v>26</v>
      </c>
      <c r="I36" s="167" t="s">
        <v>57</v>
      </c>
      <c r="J36" s="162">
        <f>PRODUCT(SUM(C33,-C34,-C35,-C36,-C37,-C38),15.15)</f>
        <v>0</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x14ac:dyDescent="0.2">
      <c r="A37" s="106"/>
      <c r="B37" s="134" t="s">
        <v>181</v>
      </c>
      <c r="C37" s="146">
        <v>0</v>
      </c>
      <c r="D37" s="338"/>
      <c r="E37" s="100"/>
      <c r="F37" s="41"/>
      <c r="H37" s="80" t="s">
        <v>27</v>
      </c>
      <c r="I37" s="164" t="s">
        <v>35</v>
      </c>
      <c r="J37" s="161">
        <f>PRODUCT(C34,60.6)</f>
        <v>0</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4" t="s">
        <v>188</v>
      </c>
      <c r="C38" s="147">
        <v>0</v>
      </c>
      <c r="D38" s="339"/>
      <c r="E38" s="100"/>
      <c r="F38" s="41"/>
      <c r="H38" s="80" t="s">
        <v>28</v>
      </c>
      <c r="I38" s="164" t="s">
        <v>35</v>
      </c>
      <c r="J38" s="161">
        <f>PRODUCT(C35,60.6)</f>
        <v>0</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0"/>
      <c r="B39" s="100"/>
      <c r="C39" s="100"/>
      <c r="D39" s="100"/>
      <c r="E39" s="100"/>
      <c r="F39" s="41"/>
      <c r="H39" s="259" t="s">
        <v>195</v>
      </c>
      <c r="I39" s="164" t="s">
        <v>35</v>
      </c>
      <c r="J39" s="161">
        <f>PRODUCT(C36,60.6)</f>
        <v>0</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x14ac:dyDescent="0.2">
      <c r="A40" s="100"/>
      <c r="B40" s="331" t="s">
        <v>119</v>
      </c>
      <c r="C40" s="333"/>
      <c r="D40" s="332"/>
      <c r="E40" s="100"/>
      <c r="F40" s="41"/>
      <c r="H40" s="259" t="s">
        <v>196</v>
      </c>
      <c r="I40" s="164" t="s">
        <v>35</v>
      </c>
      <c r="J40" s="161">
        <f>PRODUCT(C37,60.6)</f>
        <v>0</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21" customHeight="1" thickBot="1" x14ac:dyDescent="0.25">
      <c r="A41" s="100"/>
      <c r="B41" s="309" t="s">
        <v>211</v>
      </c>
      <c r="C41" s="241" t="s">
        <v>4</v>
      </c>
      <c r="D41" s="240"/>
      <c r="E41" s="100"/>
      <c r="F41" s="8"/>
      <c r="G41" s="8"/>
      <c r="H41" s="259" t="s">
        <v>197</v>
      </c>
      <c r="I41" s="164" t="s">
        <v>77</v>
      </c>
      <c r="J41" s="161">
        <f>PRODUCT(C38,19.6)</f>
        <v>0</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22.5" customHeight="1" thickBot="1" x14ac:dyDescent="0.25">
      <c r="A42" s="100"/>
      <c r="B42" s="340"/>
      <c r="C42" s="232">
        <f>SUM(C47:C49)</f>
        <v>0</v>
      </c>
      <c r="D42" s="239" t="s">
        <v>114</v>
      </c>
      <c r="E42" s="100"/>
      <c r="F42" s="41"/>
      <c r="G42" s="41"/>
      <c r="H42" s="84" t="s">
        <v>48</v>
      </c>
      <c r="I42" s="234"/>
      <c r="J42" s="235">
        <v>0</v>
      </c>
      <c r="K42" s="108"/>
      <c r="L42" s="102"/>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2.5" customHeight="1" thickBot="1" x14ac:dyDescent="0.3">
      <c r="A43" s="106"/>
      <c r="B43" s="229" t="s">
        <v>113</v>
      </c>
      <c r="C43" s="237"/>
      <c r="D43" s="238"/>
      <c r="E43" s="100"/>
      <c r="F43" s="41"/>
      <c r="H43" s="83" t="s">
        <v>86</v>
      </c>
      <c r="I43" s="236"/>
      <c r="J43" s="71">
        <f>IF(SUM(J22,J30,J36)&gt;0,SUM(J22:J42),SUM(J23:J29,J31:J35,J37:J41))</f>
        <v>0</v>
      </c>
      <c r="K43" s="108"/>
      <c r="L43" s="103"/>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18" hidden="1" customHeight="1" x14ac:dyDescent="0.2">
      <c r="A44" s="106"/>
      <c r="B44" s="133" t="s">
        <v>89</v>
      </c>
      <c r="C44" s="228">
        <v>0</v>
      </c>
      <c r="D44" s="21"/>
      <c r="E44" s="100"/>
      <c r="F44" s="41"/>
      <c r="G44" s="41"/>
      <c r="H44" s="100"/>
      <c r="I44" s="100"/>
      <c r="J44" s="108"/>
      <c r="K44" s="108"/>
      <c r="L44" s="103"/>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18" hidden="1" customHeight="1" x14ac:dyDescent="0.25">
      <c r="A45" s="106"/>
      <c r="B45" s="134" t="s">
        <v>103</v>
      </c>
      <c r="C45" s="226">
        <v>0</v>
      </c>
      <c r="D45" s="21"/>
      <c r="E45" s="100"/>
      <c r="F45" s="41"/>
      <c r="H45" s="139" t="s">
        <v>42</v>
      </c>
      <c r="I45" s="140"/>
      <c r="J45" s="141"/>
      <c r="K45" s="108"/>
      <c r="L45" s="103"/>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224"/>
      <c r="C46" s="224"/>
      <c r="D46" s="108"/>
      <c r="E46" s="100"/>
      <c r="F46" s="41"/>
      <c r="H46" s="64"/>
      <c r="I46" s="65"/>
      <c r="J46" s="66"/>
      <c r="K46" s="108"/>
      <c r="L46" s="103"/>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row>
    <row r="47" spans="1:59" s="6" customFormat="1" ht="23.25" customHeight="1" thickBot="1" x14ac:dyDescent="0.25">
      <c r="A47" s="111"/>
      <c r="B47" s="150" t="s">
        <v>110</v>
      </c>
      <c r="C47" s="225">
        <v>0</v>
      </c>
      <c r="D47" s="20"/>
      <c r="E47" s="101"/>
      <c r="F47" s="5"/>
      <c r="G47" s="5"/>
      <c r="H47" s="32" t="s">
        <v>49</v>
      </c>
      <c r="I47" s="38"/>
      <c r="J47" s="39">
        <f>SUM(PRODUCT(SUM(C19,-C20,-C21,-C22,-C23),5.11),PRODUCT(SUM(C27,-C28,-C29,-C30,-C31,-C32),2.28),PRODUCT(SUM(C33,-C34,-C35,-C36,-C37,-C38),19.89),0)</f>
        <v>0</v>
      </c>
      <c r="K47" s="112"/>
      <c r="L47" s="102">
        <f>J47*0.9</f>
        <v>0</v>
      </c>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85"/>
      <c r="AN47" s="85"/>
      <c r="AO47" s="85"/>
      <c r="AP47" s="85"/>
      <c r="AQ47" s="85"/>
      <c r="AR47" s="85"/>
      <c r="AS47" s="85"/>
      <c r="AT47" s="85"/>
      <c r="AU47" s="85"/>
      <c r="AV47" s="85"/>
      <c r="AW47" s="85"/>
      <c r="AX47" s="85"/>
      <c r="AY47" s="85"/>
      <c r="AZ47" s="85"/>
      <c r="BA47" s="85"/>
      <c r="BB47" s="85"/>
      <c r="BC47" s="85"/>
      <c r="BD47" s="85"/>
      <c r="BE47" s="85"/>
      <c r="BF47" s="85"/>
      <c r="BG47" s="85"/>
    </row>
    <row r="48" spans="1:59" s="6" customFormat="1" ht="23.25" customHeight="1" thickBot="1" x14ac:dyDescent="0.3">
      <c r="A48" s="111"/>
      <c r="B48" s="134" t="s">
        <v>111</v>
      </c>
      <c r="C48" s="226">
        <v>0</v>
      </c>
      <c r="D48" s="21"/>
      <c r="E48" s="101"/>
      <c r="F48" s="5"/>
      <c r="G48" s="5"/>
      <c r="H48" s="83" t="s">
        <v>121</v>
      </c>
      <c r="I48" s="67"/>
      <c r="J48" s="71">
        <f>IF(L48&gt;L47,IF(L47&lt;0,0,L47),IF(L48&lt;0,0,L48))</f>
        <v>0</v>
      </c>
      <c r="K48" s="112"/>
      <c r="L48" s="102">
        <f>SUM((J11+J47)-D18)*0.9</f>
        <v>0</v>
      </c>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87"/>
      <c r="AN48" s="87"/>
      <c r="AO48" s="87"/>
      <c r="AP48" s="87"/>
      <c r="AQ48" s="87"/>
      <c r="AR48" s="87"/>
      <c r="AS48" s="87"/>
      <c r="AT48" s="87"/>
      <c r="AU48" s="87"/>
      <c r="AV48" s="87"/>
      <c r="AW48" s="87"/>
      <c r="AX48" s="87"/>
      <c r="AY48" s="87"/>
      <c r="AZ48" s="87"/>
      <c r="BA48" s="87"/>
      <c r="BB48" s="87"/>
      <c r="BC48" s="87"/>
      <c r="BD48" s="87"/>
      <c r="BE48" s="87"/>
      <c r="BF48" s="87"/>
      <c r="BG48" s="87"/>
    </row>
    <row r="49" spans="1:59" s="6" customFormat="1" ht="21" customHeight="1" thickBot="1" x14ac:dyDescent="0.25">
      <c r="A49" s="111"/>
      <c r="B49" s="137" t="s">
        <v>112</v>
      </c>
      <c r="C49" s="227">
        <v>0</v>
      </c>
      <c r="D49" s="223"/>
      <c r="E49" s="101"/>
      <c r="F49" s="5"/>
      <c r="G49" s="5"/>
      <c r="H49" s="100"/>
      <c r="I49" s="100"/>
      <c r="J49" s="100"/>
      <c r="K49" s="112"/>
      <c r="L49" s="87"/>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87"/>
      <c r="AN49" s="87"/>
      <c r="AO49" s="87"/>
      <c r="AP49" s="87"/>
      <c r="AQ49" s="87"/>
      <c r="AR49" s="87"/>
      <c r="AS49" s="87"/>
      <c r="AT49" s="87"/>
      <c r="AU49" s="87"/>
      <c r="AV49" s="87"/>
      <c r="AW49" s="87"/>
      <c r="AX49" s="87"/>
      <c r="AY49" s="87"/>
      <c r="AZ49" s="87"/>
      <c r="BA49" s="87"/>
      <c r="BB49" s="87"/>
      <c r="BC49" s="87"/>
      <c r="BD49" s="87"/>
      <c r="BE49" s="87"/>
      <c r="BF49" s="87"/>
      <c r="BG49" s="87"/>
    </row>
    <row r="50" spans="1:59" s="6" customFormat="1" ht="21.75" customHeight="1" thickBot="1" x14ac:dyDescent="0.3">
      <c r="A50" s="111"/>
      <c r="B50" s="100"/>
      <c r="C50" s="100"/>
      <c r="D50" s="100"/>
      <c r="E50" s="101"/>
      <c r="F50" s="5"/>
      <c r="G50" s="5"/>
      <c r="H50" s="220" t="s">
        <v>115</v>
      </c>
      <c r="I50" s="221"/>
      <c r="J50" s="71">
        <f>IF(SUM(C47*(669.8-61.35),C48*(654.5-61.35),C49*(721-61.35))&lt;50,0,SUM(C47*(669.8-61.35),C48*(654.5-61.35),C49*(721-61.35)))</f>
        <v>0</v>
      </c>
      <c r="K50" s="112"/>
      <c r="L50" s="82"/>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87"/>
      <c r="AN50" s="87"/>
      <c r="AO50" s="87"/>
      <c r="AP50" s="87"/>
      <c r="AQ50" s="87"/>
      <c r="AR50" s="87"/>
      <c r="AS50" s="87"/>
      <c r="AT50" s="87"/>
      <c r="AU50" s="87"/>
      <c r="AV50" s="87"/>
      <c r="AW50" s="87"/>
      <c r="AX50" s="87"/>
      <c r="AY50" s="87"/>
      <c r="AZ50" s="87"/>
      <c r="BA50" s="87"/>
      <c r="BB50" s="87"/>
      <c r="BC50" s="87"/>
      <c r="BD50" s="87"/>
      <c r="BE50" s="87"/>
      <c r="BF50" s="87"/>
      <c r="BG50" s="87"/>
    </row>
    <row r="51" spans="1:59" s="6" customFormat="1" ht="18.75" customHeight="1" thickBot="1" x14ac:dyDescent="0.25">
      <c r="A51" s="111"/>
      <c r="B51" s="341" t="s">
        <v>116</v>
      </c>
      <c r="C51" s="342"/>
      <c r="D51" s="343"/>
      <c r="E51" s="101"/>
      <c r="H51" s="100"/>
      <c r="I51" s="100"/>
      <c r="J51" s="100"/>
      <c r="K51" s="112"/>
      <c r="L51" s="82"/>
      <c r="M51" s="82"/>
      <c r="N51" s="82"/>
    </row>
    <row r="52" spans="1:59" s="6" customFormat="1" ht="19.5" customHeight="1" thickBot="1" x14ac:dyDescent="0.25">
      <c r="A52" s="111"/>
      <c r="B52" s="344"/>
      <c r="C52" s="345"/>
      <c r="D52" s="346"/>
      <c r="E52" s="101"/>
      <c r="H52" s="175" t="s">
        <v>31</v>
      </c>
      <c r="I52" s="138"/>
      <c r="J52" s="189">
        <f>SUM(J9,J14,J17,J18,J43,J48,J50)</f>
        <v>0</v>
      </c>
      <c r="K52" s="112"/>
    </row>
    <row r="53" spans="1:59" s="6" customFormat="1" ht="19.5" customHeight="1" x14ac:dyDescent="0.2">
      <c r="A53" s="111"/>
      <c r="B53" s="344"/>
      <c r="C53" s="345"/>
      <c r="D53" s="346"/>
      <c r="E53" s="101"/>
      <c r="H53" s="350" t="s">
        <v>171</v>
      </c>
      <c r="I53" s="351"/>
      <c r="J53" s="129">
        <f>SUM(C7*20.5,C19*20.45,C24*25,C27*3.66,C33*35.04)</f>
        <v>0</v>
      </c>
      <c r="K53" s="112"/>
    </row>
    <row r="54" spans="1:59" s="6" customFormat="1" ht="19.5" customHeight="1" thickBot="1" x14ac:dyDescent="0.25">
      <c r="A54" s="111"/>
      <c r="B54" s="344"/>
      <c r="C54" s="345"/>
      <c r="D54" s="346"/>
      <c r="E54" s="101"/>
      <c r="H54" s="352" t="s">
        <v>51</v>
      </c>
      <c r="I54" s="353"/>
      <c r="J54" s="89">
        <f>J53-J52+J50</f>
        <v>0</v>
      </c>
      <c r="K54" s="112"/>
    </row>
    <row r="55" spans="1:59" s="6" customFormat="1" ht="18.75" customHeight="1" thickBot="1" x14ac:dyDescent="0.25">
      <c r="A55" s="111"/>
      <c r="B55" s="344"/>
      <c r="C55" s="345"/>
      <c r="D55" s="346"/>
      <c r="E55" s="101"/>
      <c r="H55" s="100"/>
      <c r="I55" s="100"/>
      <c r="J55" s="108"/>
      <c r="K55" s="112"/>
    </row>
    <row r="56" spans="1:59" s="6" customFormat="1" ht="24.75" customHeight="1" x14ac:dyDescent="0.2">
      <c r="A56" s="111"/>
      <c r="B56" s="344"/>
      <c r="C56" s="345"/>
      <c r="D56" s="346"/>
      <c r="E56" s="101"/>
      <c r="H56" s="298" t="s">
        <v>83</v>
      </c>
      <c r="I56" s="299"/>
      <c r="J56" s="300"/>
      <c r="K56" s="112"/>
    </row>
    <row r="57" spans="1:59" s="6" customFormat="1" ht="16.5" customHeight="1" x14ac:dyDescent="0.2">
      <c r="A57" s="111"/>
      <c r="B57" s="344"/>
      <c r="C57" s="345"/>
      <c r="D57" s="346"/>
      <c r="E57" s="101"/>
      <c r="H57" s="368"/>
      <c r="I57" s="369"/>
      <c r="J57" s="370"/>
      <c r="K57" s="112"/>
    </row>
    <row r="58" spans="1:59" s="6" customFormat="1" ht="39" customHeight="1" thickBot="1" x14ac:dyDescent="0.25">
      <c r="A58" s="111"/>
      <c r="B58" s="347"/>
      <c r="C58" s="348"/>
      <c r="D58" s="349"/>
      <c r="E58" s="101"/>
      <c r="H58" s="371"/>
      <c r="I58" s="372"/>
      <c r="J58" s="373"/>
      <c r="K58" s="112"/>
    </row>
    <row r="59" spans="1:59" s="6" customFormat="1" ht="16.5" customHeight="1" thickBot="1" x14ac:dyDescent="0.25">
      <c r="A59" s="111"/>
      <c r="B59" s="101"/>
      <c r="C59" s="101"/>
      <c r="D59" s="101"/>
      <c r="E59" s="101"/>
      <c r="H59" s="101"/>
      <c r="I59" s="101"/>
      <c r="J59" s="101"/>
      <c r="K59" s="112"/>
    </row>
    <row r="60" spans="1:59" s="6" customFormat="1" ht="240.75" customHeight="1" thickBot="1" x14ac:dyDescent="0.25">
      <c r="A60" s="111"/>
      <c r="B60" s="363" t="s">
        <v>217</v>
      </c>
      <c r="C60" s="364"/>
      <c r="D60" s="365"/>
      <c r="E60" s="101"/>
      <c r="H60" s="293" t="s">
        <v>214</v>
      </c>
      <c r="I60" s="294"/>
      <c r="J60" s="295"/>
      <c r="K60" s="112"/>
    </row>
    <row r="61" spans="1:59" s="8" customFormat="1" ht="13.5" thickBot="1" x14ac:dyDescent="0.25">
      <c r="A61" s="113"/>
      <c r="B61" s="115"/>
      <c r="C61" s="115"/>
      <c r="D61" s="115"/>
      <c r="E61" s="115"/>
      <c r="F61" s="126"/>
      <c r="G61" s="126"/>
      <c r="H61" s="114"/>
      <c r="I61" s="114"/>
      <c r="J61" s="114"/>
      <c r="K61" s="116"/>
    </row>
    <row r="62" spans="1:59" s="6" customFormat="1" ht="6.75" customHeight="1" x14ac:dyDescent="0.2">
      <c r="A62" s="9"/>
      <c r="B62" s="151"/>
      <c r="C62" s="152"/>
      <c r="D62" s="152"/>
      <c r="E62" s="9"/>
      <c r="F62" s="7"/>
      <c r="G62" s="7"/>
      <c r="H62" s="7"/>
      <c r="I62" s="7"/>
      <c r="J62" s="7"/>
      <c r="K62" s="9"/>
    </row>
    <row r="63" spans="1:59" s="6" customFormat="1" x14ac:dyDescent="0.2">
      <c r="A63" s="9"/>
      <c r="B63" s="152"/>
      <c r="C63" s="152"/>
      <c r="D63" s="152"/>
      <c r="E63" s="9"/>
      <c r="F63" s="7"/>
      <c r="G63" s="7"/>
      <c r="H63" s="7"/>
      <c r="I63" s="7"/>
      <c r="J63" s="7"/>
      <c r="K63" s="9"/>
    </row>
    <row r="64" spans="1:59" s="6" customFormat="1" ht="17.25" customHeight="1" x14ac:dyDescent="0.2">
      <c r="A64" s="9"/>
      <c r="B64" s="151"/>
      <c r="C64" s="152"/>
      <c r="D64" s="152"/>
      <c r="E64" s="9"/>
      <c r="F64" s="7"/>
      <c r="G64" s="7"/>
      <c r="H64" s="7"/>
      <c r="I64" s="7"/>
      <c r="J64" s="7"/>
      <c r="K64" s="9"/>
    </row>
    <row r="65" spans="1:11" s="6" customFormat="1" x14ac:dyDescent="0.2">
      <c r="A65" s="9"/>
      <c r="B65" s="152"/>
      <c r="C65" s="152"/>
      <c r="D65" s="152"/>
      <c r="E65" s="9"/>
      <c r="F65" s="7"/>
      <c r="G65" s="7"/>
      <c r="H65" s="7"/>
      <c r="I65" s="7"/>
      <c r="J65" s="7"/>
      <c r="K65" s="9"/>
    </row>
    <row r="66" spans="1:11" s="6" customFormat="1" x14ac:dyDescent="0.2">
      <c r="A66" s="9"/>
      <c r="B66" s="152"/>
      <c r="C66" s="152"/>
      <c r="D66" s="152"/>
      <c r="E66" s="9"/>
      <c r="F66" s="7"/>
      <c r="G66" s="7"/>
      <c r="H66" s="291"/>
      <c r="I66" s="292"/>
      <c r="J66" s="292"/>
      <c r="K66" s="9"/>
    </row>
    <row r="67" spans="1:11" s="6" customFormat="1" x14ac:dyDescent="0.2">
      <c r="A67" s="9"/>
      <c r="B67" s="152"/>
      <c r="C67" s="152"/>
      <c r="D67" s="152"/>
      <c r="E67" s="9"/>
      <c r="F67" s="7"/>
      <c r="G67" s="7"/>
      <c r="H67" s="292"/>
      <c r="I67" s="292"/>
      <c r="J67" s="292"/>
      <c r="K67" s="9"/>
    </row>
    <row r="68" spans="1:11" s="6" customFormat="1" x14ac:dyDescent="0.2">
      <c r="A68" s="8"/>
      <c r="B68" s="152"/>
      <c r="C68" s="152"/>
      <c r="D68" s="152"/>
      <c r="E68" s="8"/>
      <c r="H68" s="292"/>
      <c r="I68" s="292"/>
      <c r="J68" s="292"/>
    </row>
    <row r="69" spans="1:11" s="6" customFormat="1" x14ac:dyDescent="0.2">
      <c r="H69" s="292"/>
      <c r="I69" s="292"/>
      <c r="J69" s="292"/>
    </row>
    <row r="70" spans="1:11" s="6" customFormat="1" x14ac:dyDescent="0.2">
      <c r="H70" s="292"/>
      <c r="I70" s="292"/>
      <c r="J70" s="292"/>
    </row>
    <row r="71" spans="1:11" s="6" customFormat="1" x14ac:dyDescent="0.2">
      <c r="H71" s="292"/>
      <c r="I71" s="292"/>
      <c r="J71" s="292"/>
    </row>
    <row r="72" spans="1:11" s="6" customFormat="1" x14ac:dyDescent="0.2">
      <c r="H72" s="292"/>
      <c r="I72" s="292"/>
      <c r="J72" s="292"/>
    </row>
    <row r="73" spans="1:11" s="6" customFormat="1" x14ac:dyDescent="0.2">
      <c r="H73" s="292"/>
      <c r="I73" s="292"/>
      <c r="J73" s="292"/>
    </row>
    <row r="74" spans="1:11" s="6" customFormat="1" x14ac:dyDescent="0.2">
      <c r="H74" s="292"/>
      <c r="I74" s="292"/>
      <c r="J74" s="292"/>
    </row>
    <row r="75" spans="1:11" s="6" customFormat="1" x14ac:dyDescent="0.2">
      <c r="H75" s="292"/>
      <c r="I75" s="292"/>
      <c r="J75" s="292"/>
    </row>
    <row r="76" spans="1:11" s="6" customFormat="1" x14ac:dyDescent="0.2">
      <c r="H76" s="292"/>
      <c r="I76" s="292"/>
      <c r="J76" s="292"/>
    </row>
    <row r="77" spans="1:11" s="6" customFormat="1" x14ac:dyDescent="0.2">
      <c r="H77" s="292"/>
      <c r="I77" s="292"/>
      <c r="J77" s="292"/>
    </row>
    <row r="78" spans="1:11" s="6" customFormat="1" x14ac:dyDescent="0.2">
      <c r="H78" s="292"/>
      <c r="I78" s="292"/>
      <c r="J78" s="292"/>
    </row>
    <row r="79" spans="1:11" s="6" customFormat="1" x14ac:dyDescent="0.2">
      <c r="H79" s="292"/>
      <c r="I79" s="292"/>
      <c r="J79" s="292"/>
    </row>
    <row r="80" spans="1:11" s="6" customFormat="1" x14ac:dyDescent="0.2">
      <c r="H80" s="292"/>
      <c r="I80" s="292"/>
      <c r="J80" s="292"/>
    </row>
    <row r="81" spans="8:10" s="6" customFormat="1" x14ac:dyDescent="0.2">
      <c r="H81" s="292"/>
      <c r="I81" s="292"/>
      <c r="J81" s="292"/>
    </row>
    <row r="82" spans="8:10" s="6" customFormat="1" x14ac:dyDescent="0.2">
      <c r="H82" s="292"/>
      <c r="I82" s="292"/>
      <c r="J82" s="292"/>
    </row>
    <row r="83" spans="8:10" s="6" customFormat="1" x14ac:dyDescent="0.2"/>
    <row r="84" spans="8:10" s="6" customFormat="1" x14ac:dyDescent="0.2"/>
    <row r="85" spans="8:10" s="6" customFormat="1" x14ac:dyDescent="0.2"/>
    <row r="86" spans="8:10" s="6" customFormat="1" x14ac:dyDescent="0.2"/>
    <row r="87" spans="8:10" s="6" customFormat="1" x14ac:dyDescent="0.2"/>
    <row r="88" spans="8:10" s="6" customFormat="1" x14ac:dyDescent="0.2"/>
    <row r="89" spans="8:10" s="6" customFormat="1" x14ac:dyDescent="0.2"/>
    <row r="90" spans="8:10" s="6" customFormat="1" x14ac:dyDescent="0.2"/>
    <row r="91" spans="8:10" s="6" customFormat="1" x14ac:dyDescent="0.2"/>
    <row r="92" spans="8:10" s="6" customFormat="1" x14ac:dyDescent="0.2"/>
    <row r="93" spans="8:10" s="6" customFormat="1" x14ac:dyDescent="0.2"/>
    <row r="94" spans="8:10" s="6" customFormat="1" x14ac:dyDescent="0.2"/>
    <row r="95" spans="8:10" s="6" customFormat="1" x14ac:dyDescent="0.2"/>
    <row r="96" spans="8:10"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sheetData>
  <sheetProtection algorithmName="SHA-512" hashValue="SMA2VgzYnNiSk4INCWIQaEyzKUfkSCk372neZuhK8k4lgFChqyXgjC+SqJ3DlQ6l3PJCUe850MTYMf61HFu+zA==" saltValue="Zh/5OEnqeYDpXJm1Szw8fA==" spinCount="100000" sheet="1" objects="1" scenarios="1"/>
  <mergeCells count="14">
    <mergeCell ref="H66:J82"/>
    <mergeCell ref="B41:B42"/>
    <mergeCell ref="B51:D58"/>
    <mergeCell ref="H53:I53"/>
    <mergeCell ref="H54:I54"/>
    <mergeCell ref="H56:J58"/>
    <mergeCell ref="B60:D60"/>
    <mergeCell ref="H60:J60"/>
    <mergeCell ref="B40:D40"/>
    <mergeCell ref="B2:J2"/>
    <mergeCell ref="B5:B6"/>
    <mergeCell ref="C5:C6"/>
    <mergeCell ref="D5:D6"/>
    <mergeCell ref="D19:D38"/>
  </mergeCells>
  <pageMargins left="0.7" right="0.7" top="0.78740157499999996" bottom="0.78740157499999996" header="0.3" footer="0.3"/>
  <pageSetup paperSize="9"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A1:BG265"/>
  <sheetViews>
    <sheetView zoomScaleNormal="100" workbookViewId="0">
      <selection activeCell="C7" sqref="C7"/>
    </sheetView>
  </sheetViews>
  <sheetFormatPr baseColWidth="10" defaultRowHeight="12.75" x14ac:dyDescent="0.2"/>
  <cols>
    <col min="1" max="1" width="2.140625" style="8" customWidth="1"/>
    <col min="2" max="2" width="76" customWidth="1"/>
    <col min="3" max="3" width="18.140625" customWidth="1"/>
    <col min="4" max="4" width="15.8554687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104.25" customHeight="1" thickBot="1" x14ac:dyDescent="0.25">
      <c r="A2" s="104"/>
      <c r="B2" s="323" t="s">
        <v>207</v>
      </c>
      <c r="C2" s="324"/>
      <c r="D2" s="324"/>
      <c r="E2" s="325"/>
      <c r="F2" s="325"/>
      <c r="G2" s="325"/>
      <c r="H2" s="325"/>
      <c r="I2" s="325"/>
      <c r="J2" s="326"/>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327" t="s">
        <v>3</v>
      </c>
      <c r="C5" s="329" t="s">
        <v>4</v>
      </c>
      <c r="D5" s="334"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328"/>
      <c r="C6" s="330"/>
      <c r="D6" s="335"/>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7" t="s">
        <v>10</v>
      </c>
      <c r="C7" s="2"/>
      <c r="D7" s="20"/>
      <c r="E7" s="100"/>
      <c r="F7" s="41"/>
      <c r="H7" s="78" t="s">
        <v>43</v>
      </c>
      <c r="I7" s="77" t="s">
        <v>52</v>
      </c>
      <c r="J7" s="24">
        <f>PRODUCT($C$10,5.13)</f>
        <v>0</v>
      </c>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18" t="s">
        <v>29</v>
      </c>
      <c r="C8" s="1">
        <v>0</v>
      </c>
      <c r="D8" s="21"/>
      <c r="E8" s="100"/>
      <c r="F8" s="41"/>
      <c r="H8" s="80" t="s">
        <v>44</v>
      </c>
      <c r="I8" s="35" t="s">
        <v>53</v>
      </c>
      <c r="J8" s="25">
        <v>250</v>
      </c>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18" t="s">
        <v>87</v>
      </c>
      <c r="C9" s="1">
        <v>0</v>
      </c>
      <c r="D9" s="21"/>
      <c r="E9" s="100"/>
      <c r="F9" s="41"/>
      <c r="H9" s="81" t="s">
        <v>45</v>
      </c>
      <c r="I9" s="50"/>
      <c r="J9" s="71">
        <f>IF(J7&lt;250.01,0,SUM(J7,-J8))</f>
        <v>0</v>
      </c>
      <c r="K9" s="110"/>
      <c r="L9" s="102">
        <f>IF(C13&gt;19.5,19.5,C13)</f>
        <v>18.600000000000001</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79" t="s">
        <v>50</v>
      </c>
      <c r="C10" s="19">
        <f>C7-C8-C9</f>
        <v>0</v>
      </c>
      <c r="D10" s="22"/>
      <c r="E10" s="100"/>
      <c r="F10" s="41"/>
      <c r="H10" s="78" t="s">
        <v>46</v>
      </c>
      <c r="I10" s="77"/>
      <c r="J10" s="24">
        <f>IF($C$10&lt;48.732943,PRODUCT($C$10,20.5),(PRODUCT($C$10,20.5)-J9))</f>
        <v>0</v>
      </c>
      <c r="K10" s="110"/>
      <c r="L10" s="102">
        <f>IF(C16&gt;25.9,25.9,C16)</f>
        <v>24.7</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55" t="s">
        <v>37</v>
      </c>
      <c r="C11" s="3">
        <v>0</v>
      </c>
      <c r="D11" s="59">
        <f>(C11*D13)/(C13)</f>
        <v>0</v>
      </c>
      <c r="E11" s="100"/>
      <c r="F11" s="41"/>
      <c r="H11" s="26" t="s">
        <v>60</v>
      </c>
      <c r="I11" s="27"/>
      <c r="J11" s="28">
        <f>IF(J10&lt;1000,0,SUM(J10,-1000))</f>
        <v>0</v>
      </c>
      <c r="K11" s="110"/>
      <c r="L11" s="102">
        <f>IF(C17&gt;16.15,16.15,C17)</f>
        <v>15.4</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56" t="s">
        <v>38</v>
      </c>
      <c r="C12" s="3">
        <v>0</v>
      </c>
      <c r="D12" s="60">
        <f>(C12*D13)/(C13)</f>
        <v>0</v>
      </c>
      <c r="E12" s="100"/>
      <c r="F12" s="41"/>
      <c r="H12" s="74" t="s">
        <v>12</v>
      </c>
      <c r="I12" s="75"/>
      <c r="J12" s="76">
        <f>-D18</f>
        <v>0</v>
      </c>
      <c r="K12" s="110"/>
      <c r="L12" s="102" t="s">
        <v>54</v>
      </c>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257" t="s">
        <v>173</v>
      </c>
      <c r="C13" s="58">
        <v>18.600000000000001</v>
      </c>
      <c r="D13" s="61">
        <f>L9</f>
        <v>18.600000000000001</v>
      </c>
      <c r="E13" s="100"/>
      <c r="F13" s="41"/>
      <c r="H13" s="29" t="s">
        <v>11</v>
      </c>
      <c r="I13" s="30"/>
      <c r="J13" s="31">
        <f>J11-D18</f>
        <v>0</v>
      </c>
      <c r="K13" s="110"/>
      <c r="L13" s="102">
        <f>J11*0.9</f>
        <v>0</v>
      </c>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57" t="s">
        <v>39</v>
      </c>
      <c r="C14" s="3">
        <v>0</v>
      </c>
      <c r="D14" s="60">
        <f>(C14*D17)/(C17)</f>
        <v>0</v>
      </c>
      <c r="E14" s="100"/>
      <c r="F14" s="41"/>
      <c r="H14" s="49" t="s">
        <v>122</v>
      </c>
      <c r="I14" s="50"/>
      <c r="J14" s="71">
        <f>IF(L15&lt;0,0,L15)</f>
        <v>0</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56" t="s">
        <v>40</v>
      </c>
      <c r="C15" s="4">
        <v>0</v>
      </c>
      <c r="D15" s="60">
        <f>(C15*D16)/(C16)</f>
        <v>0</v>
      </c>
      <c r="E15" s="100"/>
      <c r="F15" s="41"/>
      <c r="H15" s="72" t="s">
        <v>1</v>
      </c>
      <c r="I15" s="73"/>
      <c r="J15" s="33">
        <f>(C10*20.5)-J9-J14</f>
        <v>0</v>
      </c>
      <c r="K15" s="110"/>
      <c r="L15" s="102">
        <f>J13*0.9</f>
        <v>0</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257" t="s">
        <v>174</v>
      </c>
      <c r="C16" s="90">
        <v>24.7</v>
      </c>
      <c r="D16" s="61">
        <f>L10</f>
        <v>24.7</v>
      </c>
      <c r="E16" s="100"/>
      <c r="F16" s="41"/>
      <c r="G16" s="41"/>
      <c r="H16" s="100"/>
      <c r="I16" s="100"/>
      <c r="J16" s="108"/>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257" t="s">
        <v>175</v>
      </c>
      <c r="C17" s="63">
        <v>15.4</v>
      </c>
      <c r="D17" s="62">
        <f>L11</f>
        <v>15.4</v>
      </c>
      <c r="E17" s="100"/>
      <c r="F17" s="41"/>
      <c r="H17" s="49" t="s">
        <v>30</v>
      </c>
      <c r="I17" s="51"/>
      <c r="J17" s="71">
        <f>C8*20.5</f>
        <v>0</v>
      </c>
      <c r="K17" s="110"/>
      <c r="L17" s="102">
        <f>IF(L15&lt;L13,L15,L13)</f>
        <v>0</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130" t="s">
        <v>14</v>
      </c>
      <c r="C18" s="131"/>
      <c r="D18" s="68">
        <f>(D11*20.3/D13-D11)+(D12*20.3/D13-D12)+(D14*16.75/D17-D14)+(D15*26.9/D16-D15)</f>
        <v>0</v>
      </c>
      <c r="E18" s="100"/>
      <c r="F18" s="41"/>
      <c r="H18" s="81" t="s">
        <v>88</v>
      </c>
      <c r="I18" s="51"/>
      <c r="J18" s="71">
        <f>C9*20.5</f>
        <v>0</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132" t="s">
        <v>36</v>
      </c>
      <c r="C19" s="142">
        <v>0</v>
      </c>
      <c r="D19" s="336"/>
      <c r="E19" s="100"/>
      <c r="F19" s="41"/>
      <c r="G19" s="41"/>
      <c r="H19" s="100"/>
      <c r="I19" s="100"/>
      <c r="J19" s="108"/>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x14ac:dyDescent="0.25">
      <c r="A20" s="106"/>
      <c r="B20" s="133" t="s">
        <v>18</v>
      </c>
      <c r="C20" s="143">
        <v>0</v>
      </c>
      <c r="D20" s="337"/>
      <c r="E20" s="100"/>
      <c r="F20" s="41"/>
      <c r="G20" s="41"/>
      <c r="H20" s="52" t="s">
        <v>84</v>
      </c>
      <c r="I20" s="53"/>
      <c r="J20" s="54"/>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19</v>
      </c>
      <c r="C21" s="144">
        <v>0</v>
      </c>
      <c r="D21" s="337"/>
      <c r="E21" s="100"/>
      <c r="F21" s="41"/>
      <c r="G21" s="107"/>
      <c r="H21" s="153"/>
      <c r="I21" s="154"/>
      <c r="J21" s="155"/>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x14ac:dyDescent="0.2">
      <c r="A22" s="106"/>
      <c r="B22" s="134" t="s">
        <v>180</v>
      </c>
      <c r="C22" s="144">
        <v>0</v>
      </c>
      <c r="D22" s="337"/>
      <c r="E22" s="100"/>
      <c r="F22" s="41"/>
      <c r="H22" s="158" t="s">
        <v>24</v>
      </c>
      <c r="I22" s="166" t="s">
        <v>55</v>
      </c>
      <c r="J22" s="23">
        <f>PRODUCT(SUM(C19,-C20,-C21,-C22,-C23),15.34)</f>
        <v>0</v>
      </c>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4" t="s">
        <v>187</v>
      </c>
      <c r="C23" s="145">
        <v>0</v>
      </c>
      <c r="D23" s="337"/>
      <c r="E23" s="100"/>
      <c r="F23" s="41"/>
      <c r="H23" s="80" t="s">
        <v>20</v>
      </c>
      <c r="I23" s="164" t="s">
        <v>33</v>
      </c>
      <c r="J23" s="161">
        <f>PRODUCT(C20,61.35)</f>
        <v>0</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260" t="s">
        <v>190</v>
      </c>
      <c r="C24" s="169">
        <v>0</v>
      </c>
      <c r="D24" s="337"/>
      <c r="E24" s="100"/>
      <c r="F24" s="41"/>
      <c r="H24" s="80" t="s">
        <v>21</v>
      </c>
      <c r="I24" s="164" t="s">
        <v>33</v>
      </c>
      <c r="J24" s="161">
        <f>PRODUCT(C21,61.35)</f>
        <v>0</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x14ac:dyDescent="0.2">
      <c r="A25" s="106"/>
      <c r="B25" s="134" t="s">
        <v>185</v>
      </c>
      <c r="C25" s="225">
        <v>0</v>
      </c>
      <c r="D25" s="337"/>
      <c r="E25" s="100"/>
      <c r="F25" s="41"/>
      <c r="H25" s="259" t="s">
        <v>183</v>
      </c>
      <c r="I25" s="164" t="s">
        <v>33</v>
      </c>
      <c r="J25" s="161">
        <f>PRODUCT(C22,61.35)</f>
        <v>0</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4" t="s">
        <v>188</v>
      </c>
      <c r="C26" s="242">
        <v>0</v>
      </c>
      <c r="D26" s="337"/>
      <c r="E26" s="100"/>
      <c r="F26" s="41"/>
      <c r="H26" s="259" t="s">
        <v>189</v>
      </c>
      <c r="I26" s="164" t="s">
        <v>69</v>
      </c>
      <c r="J26" s="161">
        <f>PRODUCT(C23,40.35)</f>
        <v>0</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132" t="s">
        <v>8</v>
      </c>
      <c r="C27" s="2">
        <v>0</v>
      </c>
      <c r="D27" s="337"/>
      <c r="E27" s="100"/>
      <c r="F27" s="41"/>
      <c r="H27" s="259" t="s">
        <v>186</v>
      </c>
      <c r="I27" s="35" t="s">
        <v>70</v>
      </c>
      <c r="J27" s="161">
        <f>PRODUCT(SUM(C24,-C25,-C26),25)</f>
        <v>0</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x14ac:dyDescent="0.2">
      <c r="A28" s="106"/>
      <c r="B28" s="133" t="s">
        <v>18</v>
      </c>
      <c r="C28" s="180">
        <v>0</v>
      </c>
      <c r="D28" s="337"/>
      <c r="E28" s="100"/>
      <c r="F28" s="41"/>
      <c r="H28" s="259" t="s">
        <v>182</v>
      </c>
      <c r="I28" s="35" t="s">
        <v>123</v>
      </c>
      <c r="J28" s="161">
        <f>PRODUCT(C25,10)</f>
        <v>0</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x14ac:dyDescent="0.2">
      <c r="A29" s="106"/>
      <c r="B29" s="134" t="s">
        <v>19</v>
      </c>
      <c r="C29" s="148">
        <v>0</v>
      </c>
      <c r="D29" s="337"/>
      <c r="E29" s="100"/>
      <c r="F29" s="41"/>
      <c r="H29" s="259" t="s">
        <v>191</v>
      </c>
      <c r="I29" s="35" t="s">
        <v>124</v>
      </c>
      <c r="J29" s="161">
        <f>PRODUCT(C26,4)</f>
        <v>0</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x14ac:dyDescent="0.2">
      <c r="A30" s="106"/>
      <c r="B30" s="134" t="s">
        <v>180</v>
      </c>
      <c r="C30" s="148">
        <v>0</v>
      </c>
      <c r="D30" s="337"/>
      <c r="E30" s="100"/>
      <c r="F30" s="41"/>
      <c r="H30" s="159" t="s">
        <v>25</v>
      </c>
      <c r="I30" s="167" t="s">
        <v>56</v>
      </c>
      <c r="J30" s="162">
        <f>PRODUCT(SUM(C27,-C28,-C29,-C30,-C31,-C32),1.38)</f>
        <v>0</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x14ac:dyDescent="0.2">
      <c r="A31" s="106"/>
      <c r="B31" s="134" t="s">
        <v>184</v>
      </c>
      <c r="C31" s="148">
        <v>0</v>
      </c>
      <c r="D31" s="337"/>
      <c r="E31" s="100"/>
      <c r="F31" s="41"/>
      <c r="H31" s="80" t="s">
        <v>22</v>
      </c>
      <c r="I31" s="164" t="s">
        <v>34</v>
      </c>
      <c r="J31" s="161">
        <f>PRODUCT(C28,5.5)</f>
        <v>0</v>
      </c>
      <c r="K31" s="108"/>
      <c r="L31" s="102"/>
      <c r="M31" s="85"/>
      <c r="N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4" t="s">
        <v>187</v>
      </c>
      <c r="C32" s="149">
        <v>0</v>
      </c>
      <c r="D32" s="337"/>
      <c r="E32" s="100"/>
      <c r="F32" s="41"/>
      <c r="H32" s="80" t="s">
        <v>23</v>
      </c>
      <c r="I32" s="164" t="s">
        <v>34</v>
      </c>
      <c r="J32" s="161">
        <f>PRODUCT(C29,5.5)</f>
        <v>0</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132" t="s">
        <v>9</v>
      </c>
      <c r="C33" s="182">
        <v>0</v>
      </c>
      <c r="D33" s="338"/>
      <c r="E33" s="100"/>
      <c r="F33" s="41"/>
      <c r="H33" s="259" t="s">
        <v>192</v>
      </c>
      <c r="I33" s="164" t="s">
        <v>34</v>
      </c>
      <c r="J33" s="161">
        <f>PRODUCT(C30,5.5)</f>
        <v>0</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x14ac:dyDescent="0.2">
      <c r="A34" s="106"/>
      <c r="B34" s="133" t="s">
        <v>18</v>
      </c>
      <c r="C34" s="181">
        <v>0</v>
      </c>
      <c r="D34" s="338"/>
      <c r="E34" s="100"/>
      <c r="F34" s="41"/>
      <c r="H34" s="259" t="s">
        <v>193</v>
      </c>
      <c r="I34" s="164" t="s">
        <v>73</v>
      </c>
      <c r="J34" s="161">
        <f>PRODUCT(C31,4.96)</f>
        <v>0</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x14ac:dyDescent="0.2">
      <c r="A35" s="106"/>
      <c r="B35" s="134" t="s">
        <v>19</v>
      </c>
      <c r="C35" s="146">
        <v>0</v>
      </c>
      <c r="D35" s="338"/>
      <c r="E35" s="100"/>
      <c r="F35" s="41"/>
      <c r="H35" s="259" t="s">
        <v>194</v>
      </c>
      <c r="I35" s="164" t="s">
        <v>80</v>
      </c>
      <c r="J35" s="161">
        <f>PRODUCT(C32,4.42)</f>
        <v>0</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x14ac:dyDescent="0.2">
      <c r="A36" s="106"/>
      <c r="B36" s="134" t="s">
        <v>180</v>
      </c>
      <c r="C36" s="146">
        <v>0</v>
      </c>
      <c r="D36" s="338"/>
      <c r="E36" s="100"/>
      <c r="F36" s="8"/>
      <c r="G36" s="8"/>
      <c r="H36" s="159" t="s">
        <v>26</v>
      </c>
      <c r="I36" s="167" t="s">
        <v>57</v>
      </c>
      <c r="J36" s="162">
        <f>PRODUCT(SUM(C33,-C34,-C35,-C36,-C37,-C38),15.15)</f>
        <v>0</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x14ac:dyDescent="0.2">
      <c r="A37" s="106"/>
      <c r="B37" s="134" t="s">
        <v>181</v>
      </c>
      <c r="C37" s="146">
        <v>0</v>
      </c>
      <c r="D37" s="338"/>
      <c r="E37" s="100"/>
      <c r="F37" s="41"/>
      <c r="H37" s="80" t="s">
        <v>27</v>
      </c>
      <c r="I37" s="164" t="s">
        <v>35</v>
      </c>
      <c r="J37" s="161">
        <f>PRODUCT(C34,60.6)</f>
        <v>0</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4" t="s">
        <v>188</v>
      </c>
      <c r="C38" s="147">
        <v>0</v>
      </c>
      <c r="D38" s="339"/>
      <c r="E38" s="100"/>
      <c r="F38" s="41"/>
      <c r="H38" s="80" t="s">
        <v>28</v>
      </c>
      <c r="I38" s="164" t="s">
        <v>35</v>
      </c>
      <c r="J38" s="161">
        <f>PRODUCT(C35,60.6)</f>
        <v>0</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6"/>
      <c r="B39" s="100"/>
      <c r="C39" s="100"/>
      <c r="D39" s="100"/>
      <c r="E39" s="100"/>
      <c r="F39" s="41"/>
      <c r="H39" s="259" t="s">
        <v>195</v>
      </c>
      <c r="I39" s="164" t="s">
        <v>35</v>
      </c>
      <c r="J39" s="161">
        <f>PRODUCT(C36,60.6)</f>
        <v>0</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x14ac:dyDescent="0.2">
      <c r="A40" s="106"/>
      <c r="B40" s="331" t="s">
        <v>119</v>
      </c>
      <c r="C40" s="333"/>
      <c r="D40" s="332"/>
      <c r="E40" s="100"/>
      <c r="F40" s="41"/>
      <c r="H40" s="259" t="s">
        <v>196</v>
      </c>
      <c r="I40" s="164" t="s">
        <v>35</v>
      </c>
      <c r="J40" s="161">
        <f>PRODUCT(C37,60.6)</f>
        <v>0</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27" customHeight="1" thickBot="1" x14ac:dyDescent="0.25">
      <c r="A41" s="106"/>
      <c r="B41" s="309" t="s">
        <v>120</v>
      </c>
      <c r="C41" s="241" t="s">
        <v>4</v>
      </c>
      <c r="D41" s="240"/>
      <c r="E41" s="100"/>
      <c r="F41" s="8"/>
      <c r="G41" s="8"/>
      <c r="H41" s="259" t="s">
        <v>197</v>
      </c>
      <c r="I41" s="164" t="s">
        <v>77</v>
      </c>
      <c r="J41" s="161">
        <f>PRODUCT(C38,19.6)</f>
        <v>0</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21" customHeight="1" thickBot="1" x14ac:dyDescent="0.25">
      <c r="A42" s="106"/>
      <c r="B42" s="340"/>
      <c r="C42" s="232">
        <f>SUM(C47:C49)</f>
        <v>0</v>
      </c>
      <c r="D42" s="239" t="s">
        <v>114</v>
      </c>
      <c r="E42" s="100"/>
      <c r="F42" s="41"/>
      <c r="G42" s="41"/>
      <c r="H42" s="160" t="s">
        <v>5</v>
      </c>
      <c r="I42" s="165"/>
      <c r="J42" s="163">
        <v>-250</v>
      </c>
      <c r="K42" s="108"/>
      <c r="L42" s="249">
        <v>51</v>
      </c>
      <c r="M42" s="249">
        <v>53</v>
      </c>
      <c r="N42" s="249">
        <v>54</v>
      </c>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2.5" customHeight="1" thickBot="1" x14ac:dyDescent="0.3">
      <c r="A43" s="106"/>
      <c r="B43" s="229" t="s">
        <v>113</v>
      </c>
      <c r="C43" s="237"/>
      <c r="D43" s="238"/>
      <c r="E43" s="100"/>
      <c r="F43" s="41"/>
      <c r="H43" s="168" t="s">
        <v>86</v>
      </c>
      <c r="I43" s="156"/>
      <c r="J43" s="157">
        <f>IF(SUM(J22,J30,J36)&gt;250,SUM(J22:J42),SUM(J23:J29,J31:J35,J37:J41))</f>
        <v>0</v>
      </c>
      <c r="K43" s="108"/>
      <c r="L43" s="250">
        <f>SUM(J23,J31,J37)</f>
        <v>0</v>
      </c>
      <c r="M43" s="250">
        <f>SUM(J24:J29,J32:J35,J38:J41)</f>
        <v>0</v>
      </c>
      <c r="N43" s="250">
        <f>SUM(J22,J30,J36,J42)</f>
        <v>-250</v>
      </c>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18" hidden="1" customHeight="1" x14ac:dyDescent="0.2">
      <c r="A44" s="106"/>
      <c r="B44" s="133" t="s">
        <v>89</v>
      </c>
      <c r="C44" s="228">
        <v>0</v>
      </c>
      <c r="D44" s="21"/>
      <c r="E44" s="100"/>
      <c r="F44" s="41"/>
      <c r="G44" s="41"/>
      <c r="H44" s="100"/>
      <c r="I44" s="100"/>
      <c r="J44" s="108"/>
      <c r="K44" s="108"/>
      <c r="L44" s="103"/>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18" hidden="1" customHeight="1" x14ac:dyDescent="0.25">
      <c r="A45" s="106"/>
      <c r="B45" s="134" t="s">
        <v>103</v>
      </c>
      <c r="C45" s="226">
        <v>0</v>
      </c>
      <c r="D45" s="21"/>
      <c r="E45" s="100"/>
      <c r="F45" s="41"/>
      <c r="H45" s="139" t="s">
        <v>42</v>
      </c>
      <c r="I45" s="140"/>
      <c r="J45" s="141"/>
      <c r="K45" s="108"/>
      <c r="L45" s="103"/>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224"/>
      <c r="C46" s="224"/>
      <c r="D46" s="108"/>
      <c r="E46" s="100"/>
      <c r="F46" s="41"/>
      <c r="H46" s="64"/>
      <c r="I46" s="65"/>
      <c r="J46" s="66"/>
      <c r="K46" s="108"/>
      <c r="L46" s="183"/>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85"/>
      <c r="BG46" s="85"/>
    </row>
    <row r="47" spans="1:59" s="6" customFormat="1" ht="20.25" customHeight="1" thickBot="1" x14ac:dyDescent="0.25">
      <c r="A47" s="111"/>
      <c r="B47" s="150" t="s">
        <v>110</v>
      </c>
      <c r="C47" s="225">
        <v>0</v>
      </c>
      <c r="D47" s="20"/>
      <c r="E47" s="101"/>
      <c r="F47" s="5"/>
      <c r="G47" s="5"/>
      <c r="H47" s="32" t="s">
        <v>47</v>
      </c>
      <c r="I47" s="38"/>
      <c r="J47" s="39">
        <f>IF(SUM(PRODUCT(SUM(C19,-C20,-C21,-C22,-C23),5.11),PRODUCT(SUM(C27,-C28,-C29,-C30,-C31,-C32),2.28),PRODUCT(SUM(C33,-C34,-C35,-C36,-C37,-C38),19.89),-750)&lt;0,0,SUM(PRODUCT(SUM(C19,-C20,-C21,-C22,-C23),5.11),PRODUCT(SUM(C27,-C28,-C29,-C30,-C31,-C32),2.28),PRODUCT(SUM(C33,-C34,-C35,-C36,-C37,-C38),19.89),-750))</f>
        <v>0</v>
      </c>
      <c r="K47" s="112"/>
      <c r="L47" s="185">
        <f>J47*0.9</f>
        <v>0</v>
      </c>
      <c r="M47" s="185"/>
      <c r="N47" s="185"/>
      <c r="O47" s="258"/>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02"/>
      <c r="BG47" s="85"/>
    </row>
    <row r="48" spans="1:59" s="6" customFormat="1" ht="23.25" customHeight="1" thickBot="1" x14ac:dyDescent="0.3">
      <c r="A48" s="111"/>
      <c r="B48" s="134" t="s">
        <v>111</v>
      </c>
      <c r="C48" s="226">
        <v>0</v>
      </c>
      <c r="D48" s="21"/>
      <c r="E48" s="100"/>
      <c r="F48" s="5"/>
      <c r="G48" s="5"/>
      <c r="H48" s="83" t="s">
        <v>121</v>
      </c>
      <c r="I48" s="67"/>
      <c r="J48" s="71">
        <f>IF(L48&gt;L47,IF(L47&lt;0,0,L47),IF(L48&lt;0,0,L48))</f>
        <v>0</v>
      </c>
      <c r="K48" s="112"/>
      <c r="L48" s="185">
        <f>SUM((J11+J47)-D18)*0.9</f>
        <v>0</v>
      </c>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87"/>
      <c r="BG48" s="87"/>
    </row>
    <row r="49" spans="1:59" s="6" customFormat="1" ht="20.25" customHeight="1" thickBot="1" x14ac:dyDescent="0.25">
      <c r="A49" s="111"/>
      <c r="B49" s="137" t="s">
        <v>112</v>
      </c>
      <c r="C49" s="227">
        <v>0</v>
      </c>
      <c r="D49" s="223"/>
      <c r="E49" s="100"/>
      <c r="F49" s="5"/>
      <c r="G49" s="5"/>
      <c r="H49" s="100"/>
      <c r="I49" s="100"/>
      <c r="J49" s="108"/>
      <c r="K49" s="112"/>
      <c r="L49" s="186"/>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87"/>
      <c r="BG49" s="87"/>
    </row>
    <row r="50" spans="1:59" s="6" customFormat="1" ht="18.75" customHeight="1" thickBot="1" x14ac:dyDescent="0.3">
      <c r="A50" s="106"/>
      <c r="B50" s="100"/>
      <c r="C50" s="100"/>
      <c r="D50" s="100"/>
      <c r="E50" s="100"/>
      <c r="H50" s="220" t="s">
        <v>115</v>
      </c>
      <c r="I50" s="221"/>
      <c r="J50" s="71">
        <f>IF(SUM(C47*(669.8-61.35),C48*(654.5-61.35),C49*(721-61.35))&lt;50,0,SUM(C47*(669.8-61.35),C48*(654.5-61.35),C49*(721-61.35)))</f>
        <v>0</v>
      </c>
      <c r="K50" s="112"/>
      <c r="L50" s="186"/>
      <c r="M50" s="186"/>
      <c r="N50" s="186"/>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row>
    <row r="51" spans="1:59" s="6" customFormat="1" ht="24" customHeight="1" thickBot="1" x14ac:dyDescent="0.25">
      <c r="A51" s="111"/>
      <c r="B51" s="341" t="s">
        <v>117</v>
      </c>
      <c r="C51" s="342"/>
      <c r="D51" s="343"/>
      <c r="E51" s="101"/>
      <c r="H51" s="100"/>
      <c r="I51" s="100"/>
      <c r="J51" s="100"/>
      <c r="K51" s="112"/>
    </row>
    <row r="52" spans="1:59" s="6" customFormat="1" ht="18.75" customHeight="1" thickBot="1" x14ac:dyDescent="0.25">
      <c r="A52" s="111"/>
      <c r="B52" s="344"/>
      <c r="C52" s="345"/>
      <c r="D52" s="346"/>
      <c r="E52" s="101"/>
      <c r="H52" s="175" t="s">
        <v>31</v>
      </c>
      <c r="I52" s="138"/>
      <c r="J52" s="189">
        <f>SUM(J9,J14,J17,J18,J43,J48,J50)</f>
        <v>0</v>
      </c>
      <c r="K52" s="112"/>
    </row>
    <row r="53" spans="1:59" s="6" customFormat="1" ht="19.5" customHeight="1" x14ac:dyDescent="0.2">
      <c r="A53" s="111"/>
      <c r="B53" s="344"/>
      <c r="C53" s="345"/>
      <c r="D53" s="346"/>
      <c r="E53" s="101"/>
      <c r="H53" s="350" t="s">
        <v>171</v>
      </c>
      <c r="I53" s="351"/>
      <c r="J53" s="129">
        <f>SUM(C7*20.5,C19*20.45,C24*25,C27*3.66,C33*35.04)</f>
        <v>0</v>
      </c>
      <c r="K53" s="112"/>
    </row>
    <row r="54" spans="1:59" s="6" customFormat="1" ht="19.5" customHeight="1" thickBot="1" x14ac:dyDescent="0.25">
      <c r="A54" s="111"/>
      <c r="B54" s="344"/>
      <c r="C54" s="345"/>
      <c r="D54" s="346"/>
      <c r="E54" s="101"/>
      <c r="H54" s="352" t="s">
        <v>51</v>
      </c>
      <c r="I54" s="353"/>
      <c r="J54" s="89">
        <f>J53-J52+J50</f>
        <v>0</v>
      </c>
      <c r="K54" s="112"/>
    </row>
    <row r="55" spans="1:59" s="6" customFormat="1" ht="21" customHeight="1" thickBot="1" x14ac:dyDescent="0.25">
      <c r="A55" s="111"/>
      <c r="B55" s="344"/>
      <c r="C55" s="345"/>
      <c r="D55" s="346"/>
      <c r="E55" s="101"/>
      <c r="H55" s="101"/>
      <c r="I55" s="101"/>
      <c r="J55" s="101"/>
      <c r="K55" s="112"/>
    </row>
    <row r="56" spans="1:59" s="6" customFormat="1" ht="24.75" customHeight="1" x14ac:dyDescent="0.2">
      <c r="A56" s="111"/>
      <c r="B56" s="344"/>
      <c r="C56" s="345"/>
      <c r="D56" s="346"/>
      <c r="E56" s="101"/>
      <c r="F56" s="101"/>
      <c r="G56" s="101"/>
      <c r="H56" s="354" t="s">
        <v>83</v>
      </c>
      <c r="I56" s="355"/>
      <c r="J56" s="356"/>
      <c r="K56" s="112"/>
    </row>
    <row r="57" spans="1:59" s="6" customFormat="1" ht="24.75" customHeight="1" x14ac:dyDescent="0.2">
      <c r="A57" s="111"/>
      <c r="B57" s="344"/>
      <c r="C57" s="345"/>
      <c r="D57" s="346"/>
      <c r="E57" s="101"/>
      <c r="F57" s="101"/>
      <c r="G57" s="101"/>
      <c r="H57" s="357"/>
      <c r="I57" s="358"/>
      <c r="J57" s="359"/>
      <c r="K57" s="112"/>
    </row>
    <row r="58" spans="1:59" s="6" customFormat="1" ht="24" customHeight="1" thickBot="1" x14ac:dyDescent="0.25">
      <c r="A58" s="111"/>
      <c r="B58" s="347"/>
      <c r="C58" s="348"/>
      <c r="D58" s="349"/>
      <c r="E58" s="101"/>
      <c r="H58" s="360"/>
      <c r="I58" s="361"/>
      <c r="J58" s="362"/>
      <c r="K58" s="112"/>
    </row>
    <row r="59" spans="1:59" s="6" customFormat="1" ht="16.5" customHeight="1" thickBot="1" x14ac:dyDescent="0.25">
      <c r="A59" s="111"/>
      <c r="B59" s="101"/>
      <c r="C59" s="101"/>
      <c r="D59" s="101"/>
      <c r="E59" s="101"/>
      <c r="H59" s="101"/>
      <c r="I59" s="101"/>
      <c r="J59" s="101"/>
      <c r="K59" s="112"/>
    </row>
    <row r="60" spans="1:59" s="6" customFormat="1" ht="183.75" customHeight="1" thickBot="1" x14ac:dyDescent="0.25">
      <c r="A60" s="111"/>
      <c r="B60" s="363" t="s">
        <v>206</v>
      </c>
      <c r="C60" s="364"/>
      <c r="D60" s="365"/>
      <c r="E60" s="101"/>
      <c r="H60" s="293" t="s">
        <v>210</v>
      </c>
      <c r="I60" s="294"/>
      <c r="J60" s="295"/>
      <c r="K60" s="112"/>
    </row>
    <row r="61" spans="1:59" s="8" customFormat="1" ht="13.5" thickBot="1" x14ac:dyDescent="0.25">
      <c r="A61" s="113"/>
      <c r="B61" s="115"/>
      <c r="C61" s="115"/>
      <c r="D61" s="115"/>
      <c r="E61" s="115"/>
      <c r="F61" s="126"/>
      <c r="G61" s="126"/>
      <c r="H61" s="114"/>
      <c r="I61" s="114"/>
      <c r="J61" s="114"/>
      <c r="K61" s="116"/>
    </row>
    <row r="62" spans="1:59" s="6" customFormat="1" ht="6.75" customHeight="1" x14ac:dyDescent="0.2">
      <c r="A62" s="9"/>
      <c r="B62" s="151"/>
      <c r="C62" s="152"/>
      <c r="D62" s="152"/>
      <c r="E62" s="9"/>
      <c r="F62" s="7"/>
      <c r="G62" s="7"/>
      <c r="H62" s="7"/>
      <c r="I62" s="7"/>
      <c r="J62" s="7"/>
      <c r="K62" s="9"/>
    </row>
    <row r="63" spans="1:59" s="6" customFormat="1" x14ac:dyDescent="0.2">
      <c r="A63" s="9"/>
      <c r="B63" s="152"/>
      <c r="C63" s="152"/>
      <c r="D63" s="152"/>
      <c r="E63" s="9"/>
      <c r="F63" s="7"/>
      <c r="G63" s="7"/>
      <c r="H63" s="7"/>
      <c r="I63" s="7"/>
      <c r="J63" s="7"/>
      <c r="K63" s="9"/>
    </row>
    <row r="64" spans="1:59" s="6" customFormat="1" ht="17.25" customHeight="1" x14ac:dyDescent="0.2">
      <c r="A64" s="9"/>
      <c r="B64" s="151"/>
      <c r="C64" s="152"/>
      <c r="D64" s="152"/>
      <c r="E64" s="9"/>
      <c r="F64" s="7"/>
      <c r="G64" s="7"/>
      <c r="H64" s="7"/>
      <c r="I64" s="7"/>
      <c r="J64" s="7"/>
      <c r="K64" s="9"/>
    </row>
    <row r="65" spans="1:11" s="6" customFormat="1" x14ac:dyDescent="0.2">
      <c r="A65" s="9"/>
      <c r="B65" s="152"/>
      <c r="C65" s="152"/>
      <c r="D65" s="152"/>
      <c r="E65" s="9"/>
      <c r="F65" s="7"/>
      <c r="G65" s="7"/>
      <c r="H65" s="7"/>
      <c r="I65" s="7"/>
      <c r="J65" s="7"/>
      <c r="K65" s="9"/>
    </row>
    <row r="66" spans="1:11" s="6" customFormat="1" x14ac:dyDescent="0.2">
      <c r="A66" s="9"/>
      <c r="B66" s="152"/>
      <c r="C66" s="152"/>
      <c r="D66" s="152"/>
      <c r="E66" s="9"/>
      <c r="F66" s="7"/>
      <c r="G66" s="7"/>
      <c r="H66" s="291"/>
      <c r="I66" s="292"/>
      <c r="J66" s="292"/>
      <c r="K66" s="9"/>
    </row>
    <row r="67" spans="1:11" s="6" customFormat="1" x14ac:dyDescent="0.2">
      <c r="A67" s="9"/>
      <c r="B67" s="152"/>
      <c r="C67" s="152"/>
      <c r="D67" s="152"/>
      <c r="E67" s="9"/>
      <c r="F67" s="7"/>
      <c r="G67" s="7"/>
      <c r="H67" s="292"/>
      <c r="I67" s="292"/>
      <c r="J67" s="292"/>
      <c r="K67" s="9"/>
    </row>
    <row r="68" spans="1:11" s="6" customFormat="1" x14ac:dyDescent="0.2">
      <c r="A68" s="8"/>
      <c r="B68" s="152"/>
      <c r="C68" s="152"/>
      <c r="D68" s="152"/>
      <c r="E68" s="8"/>
      <c r="H68" s="292"/>
      <c r="I68" s="292"/>
      <c r="J68" s="292"/>
    </row>
    <row r="69" spans="1:11" s="6" customFormat="1" x14ac:dyDescent="0.2">
      <c r="H69" s="292"/>
      <c r="I69" s="292"/>
      <c r="J69" s="292"/>
    </row>
    <row r="70" spans="1:11" s="6" customFormat="1" x14ac:dyDescent="0.2">
      <c r="H70" s="292"/>
      <c r="I70" s="292"/>
      <c r="J70" s="292"/>
    </row>
    <row r="71" spans="1:11" s="6" customFormat="1" x14ac:dyDescent="0.2">
      <c r="H71" s="292"/>
      <c r="I71" s="292"/>
      <c r="J71" s="292"/>
    </row>
    <row r="72" spans="1:11" s="6" customFormat="1" x14ac:dyDescent="0.2">
      <c r="H72" s="292"/>
      <c r="I72" s="292"/>
      <c r="J72" s="292"/>
    </row>
    <row r="73" spans="1:11" s="6" customFormat="1" x14ac:dyDescent="0.2">
      <c r="H73" s="292"/>
      <c r="I73" s="292"/>
      <c r="J73" s="292"/>
    </row>
    <row r="74" spans="1:11" s="6" customFormat="1" x14ac:dyDescent="0.2">
      <c r="H74" s="292"/>
      <c r="I74" s="292"/>
      <c r="J74" s="292"/>
    </row>
    <row r="75" spans="1:11" s="6" customFormat="1" x14ac:dyDescent="0.2">
      <c r="H75" s="292"/>
      <c r="I75" s="292"/>
      <c r="J75" s="292"/>
    </row>
    <row r="76" spans="1:11" s="6" customFormat="1" x14ac:dyDescent="0.2">
      <c r="H76" s="292"/>
      <c r="I76" s="292"/>
      <c r="J76" s="292"/>
    </row>
    <row r="77" spans="1:11" s="6" customFormat="1" x14ac:dyDescent="0.2">
      <c r="H77" s="292"/>
      <c r="I77" s="292"/>
      <c r="J77" s="292"/>
    </row>
    <row r="78" spans="1:11" s="6" customFormat="1" x14ac:dyDescent="0.2">
      <c r="H78" s="292"/>
      <c r="I78" s="292"/>
      <c r="J78" s="292"/>
    </row>
    <row r="79" spans="1:11" s="6" customFormat="1" x14ac:dyDescent="0.2">
      <c r="H79" s="292"/>
      <c r="I79" s="292"/>
      <c r="J79" s="292"/>
    </row>
    <row r="80" spans="1:11" s="6" customFormat="1" x14ac:dyDescent="0.2">
      <c r="H80" s="292"/>
      <c r="I80" s="292"/>
      <c r="J80" s="292"/>
    </row>
    <row r="81" spans="8:10" s="6" customFormat="1" x14ac:dyDescent="0.2">
      <c r="H81" s="292"/>
      <c r="I81" s="292"/>
      <c r="J81" s="292"/>
    </row>
    <row r="82" spans="8:10" s="6" customFormat="1" x14ac:dyDescent="0.2">
      <c r="H82" s="292"/>
      <c r="I82" s="292"/>
      <c r="J82" s="292"/>
    </row>
    <row r="83" spans="8:10" s="6" customFormat="1" x14ac:dyDescent="0.2"/>
    <row r="84" spans="8:10" s="6" customFormat="1" x14ac:dyDescent="0.2"/>
    <row r="85" spans="8:10" s="6" customFormat="1" x14ac:dyDescent="0.2"/>
    <row r="86" spans="8:10" s="6" customFormat="1" x14ac:dyDescent="0.2"/>
    <row r="87" spans="8:10" s="6" customFormat="1" x14ac:dyDescent="0.2"/>
    <row r="88" spans="8:10" s="6" customFormat="1" x14ac:dyDescent="0.2"/>
    <row r="89" spans="8:10" s="6" customFormat="1" x14ac:dyDescent="0.2"/>
    <row r="90" spans="8:10" s="6" customFormat="1" x14ac:dyDescent="0.2"/>
    <row r="91" spans="8:10" s="6" customFormat="1" x14ac:dyDescent="0.2"/>
    <row r="92" spans="8:10" s="6" customFormat="1" x14ac:dyDescent="0.2"/>
    <row r="93" spans="8:10" s="6" customFormat="1" x14ac:dyDescent="0.2"/>
    <row r="94" spans="8:10" s="6" customFormat="1" x14ac:dyDescent="0.2"/>
    <row r="95" spans="8:10" s="6" customFormat="1" x14ac:dyDescent="0.2"/>
    <row r="96" spans="8:10"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sheetData>
  <sheetProtection algorithmName="SHA-512" hashValue="NJ9OPBZ3Kkvt4XIgFFUM2U259Y3p9KztNQdplTb/LArayMgszc1ZiuHFag1g/PSo1aMEH+eIxJXDKzpSxV5GiA==" saltValue="9gu0YYxRUF9sZxmpnCsZxw==" spinCount="100000" sheet="1" formatCells="0" formatColumns="0" formatRows="0" insertColumns="0" insertRows="0" insertHyperlinks="0" deleteColumns="0" deleteRows="0" sort="0" autoFilter="0" pivotTables="0"/>
  <mergeCells count="14">
    <mergeCell ref="H66:J82"/>
    <mergeCell ref="B41:B42"/>
    <mergeCell ref="B51:D58"/>
    <mergeCell ref="H53:I53"/>
    <mergeCell ref="H54:I54"/>
    <mergeCell ref="H56:J58"/>
    <mergeCell ref="B60:D60"/>
    <mergeCell ref="H60:J60"/>
    <mergeCell ref="B40:D40"/>
    <mergeCell ref="B2:J2"/>
    <mergeCell ref="B5:B6"/>
    <mergeCell ref="C5:C6"/>
    <mergeCell ref="D5:D6"/>
    <mergeCell ref="D19:D38"/>
  </mergeCells>
  <pageMargins left="0.43307086614173229" right="0.43307086614173229" top="0.98425196850393704" bottom="0.98425196850393704" header="0.51181102362204722" footer="0.51181102362204722"/>
  <pageSetup paperSize="9" scale="70"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BG265"/>
  <sheetViews>
    <sheetView zoomScaleNormal="100" workbookViewId="0">
      <selection activeCell="B2" sqref="B2:J2"/>
    </sheetView>
  </sheetViews>
  <sheetFormatPr baseColWidth="10" defaultRowHeight="12.75" x14ac:dyDescent="0.2"/>
  <cols>
    <col min="1" max="1" width="2.140625" style="8" customWidth="1"/>
    <col min="2" max="2" width="76" customWidth="1"/>
    <col min="3" max="3" width="18.140625" customWidth="1"/>
    <col min="4" max="4" width="15.8554687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104.25" customHeight="1" thickBot="1" x14ac:dyDescent="0.25">
      <c r="A2" s="104"/>
      <c r="B2" s="323" t="s">
        <v>208</v>
      </c>
      <c r="C2" s="366"/>
      <c r="D2" s="366"/>
      <c r="E2" s="366"/>
      <c r="F2" s="366"/>
      <c r="G2" s="366"/>
      <c r="H2" s="366"/>
      <c r="I2" s="366"/>
      <c r="J2" s="367"/>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327" t="s">
        <v>3</v>
      </c>
      <c r="C5" s="329" t="s">
        <v>4</v>
      </c>
      <c r="D5" s="334"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328"/>
      <c r="C6" s="330"/>
      <c r="D6" s="335"/>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7" t="s">
        <v>10</v>
      </c>
      <c r="C7" s="2">
        <v>0</v>
      </c>
      <c r="D7" s="20"/>
      <c r="E7" s="100"/>
      <c r="F7" s="41"/>
      <c r="H7" s="80"/>
      <c r="I7" s="77"/>
      <c r="J7" s="24"/>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18" t="s">
        <v>29</v>
      </c>
      <c r="C8" s="1">
        <v>0</v>
      </c>
      <c r="D8" s="21"/>
      <c r="E8" s="100"/>
      <c r="F8" s="41"/>
      <c r="H8" s="80" t="s">
        <v>58</v>
      </c>
      <c r="I8" s="35"/>
      <c r="J8" s="25"/>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18" t="s">
        <v>87</v>
      </c>
      <c r="C9" s="1">
        <v>0</v>
      </c>
      <c r="D9" s="21"/>
      <c r="E9" s="100"/>
      <c r="F9" s="41"/>
      <c r="H9" s="81" t="s">
        <v>45</v>
      </c>
      <c r="I9" s="50"/>
      <c r="J9" s="71">
        <f>PRODUCT($C$10,5.13)</f>
        <v>0</v>
      </c>
      <c r="K9" s="110"/>
      <c r="L9" s="102">
        <f>IF(C13&gt;19.5,19.5,C13)</f>
        <v>18.600000000000001</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79" t="s">
        <v>50</v>
      </c>
      <c r="C10" s="19">
        <f>C7-C8-C9</f>
        <v>0</v>
      </c>
      <c r="D10" s="22"/>
      <c r="E10" s="100"/>
      <c r="F10" s="41"/>
      <c r="H10" s="80" t="s">
        <v>59</v>
      </c>
      <c r="I10" s="77"/>
      <c r="J10" s="24"/>
      <c r="K10" s="110"/>
      <c r="L10" s="102">
        <f>IF(C16&gt;25.9,25.9,C16)</f>
        <v>24.7</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55" t="s">
        <v>37</v>
      </c>
      <c r="C11" s="3">
        <v>0</v>
      </c>
      <c r="D11" s="59">
        <f>(C11*D13)/(C13)</f>
        <v>0</v>
      </c>
      <c r="E11" s="100"/>
      <c r="F11" s="41"/>
      <c r="H11" s="78" t="s">
        <v>46</v>
      </c>
      <c r="I11" s="77"/>
      <c r="J11" s="24">
        <f>PRODUCT($C$10,20.5)-J9</f>
        <v>0</v>
      </c>
      <c r="K11" s="110"/>
      <c r="L11" s="102">
        <f>IF(C17&gt;16.15,16.15,C17)</f>
        <v>15.4</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56" t="s">
        <v>38</v>
      </c>
      <c r="C12" s="3">
        <v>0</v>
      </c>
      <c r="D12" s="60">
        <f>(C12*D13)/(C13)</f>
        <v>0</v>
      </c>
      <c r="E12" s="100"/>
      <c r="F12" s="41"/>
      <c r="H12" s="74" t="s">
        <v>12</v>
      </c>
      <c r="I12" s="75"/>
      <c r="J12" s="76">
        <f>-D18</f>
        <v>0</v>
      </c>
      <c r="K12" s="110"/>
      <c r="L12" s="102" t="s">
        <v>54</v>
      </c>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257" t="s">
        <v>173</v>
      </c>
      <c r="C13" s="58">
        <v>18.600000000000001</v>
      </c>
      <c r="D13" s="61">
        <f>L9</f>
        <v>18.600000000000001</v>
      </c>
      <c r="E13" s="100"/>
      <c r="F13" s="41"/>
      <c r="H13" s="29" t="s">
        <v>11</v>
      </c>
      <c r="I13" s="30"/>
      <c r="J13" s="31">
        <f>J11-D18</f>
        <v>0</v>
      </c>
      <c r="K13" s="110"/>
      <c r="L13" s="102">
        <f>J11*0.9</f>
        <v>0</v>
      </c>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57" t="s">
        <v>39</v>
      </c>
      <c r="C14" s="3">
        <v>0</v>
      </c>
      <c r="D14" s="60">
        <f>(C14*D17)/(C17)</f>
        <v>0</v>
      </c>
      <c r="E14" s="100"/>
      <c r="F14" s="41"/>
      <c r="H14" s="81" t="s">
        <v>122</v>
      </c>
      <c r="I14" s="50"/>
      <c r="J14" s="71">
        <f>IF(L15&lt;0,0,L15)</f>
        <v>0</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56" t="s">
        <v>40</v>
      </c>
      <c r="C15" s="4">
        <v>0</v>
      </c>
      <c r="D15" s="60">
        <f>(C15*D16)/(C16)</f>
        <v>0</v>
      </c>
      <c r="E15" s="100"/>
      <c r="F15" s="41"/>
      <c r="H15" s="72" t="s">
        <v>1</v>
      </c>
      <c r="I15" s="73"/>
      <c r="J15" s="33">
        <f>(C10*20.5)-J9-J14</f>
        <v>0</v>
      </c>
      <c r="K15" s="110"/>
      <c r="L15" s="102">
        <f>J13*0.9</f>
        <v>0</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257" t="s">
        <v>174</v>
      </c>
      <c r="C16" s="90">
        <v>24.7</v>
      </c>
      <c r="D16" s="61">
        <f>L10</f>
        <v>24.7</v>
      </c>
      <c r="E16" s="100"/>
      <c r="F16" s="41"/>
      <c r="G16" s="41"/>
      <c r="H16" s="100"/>
      <c r="I16" s="100"/>
      <c r="J16" s="108"/>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257" t="s">
        <v>175</v>
      </c>
      <c r="C17" s="63">
        <v>15.4</v>
      </c>
      <c r="D17" s="62">
        <f>L11</f>
        <v>15.4</v>
      </c>
      <c r="E17" s="100"/>
      <c r="F17" s="41"/>
      <c r="H17" s="49" t="s">
        <v>30</v>
      </c>
      <c r="I17" s="51"/>
      <c r="J17" s="71">
        <f>C8*20.5</f>
        <v>0</v>
      </c>
      <c r="K17" s="110"/>
      <c r="L17" s="102">
        <f>IF(L15&lt;L13,L15,L13)</f>
        <v>0</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130" t="s">
        <v>14</v>
      </c>
      <c r="C18" s="131"/>
      <c r="D18" s="68">
        <f>(D11*20.3/D13-D11)+(D12*20.3/D13-D12)+(D14*16.75/D17-D14)+(D15*26.9/D16-D15)</f>
        <v>0</v>
      </c>
      <c r="E18" s="100"/>
      <c r="F18" s="41"/>
      <c r="H18" s="81" t="s">
        <v>88</v>
      </c>
      <c r="I18" s="51"/>
      <c r="J18" s="71">
        <f>C9*20.5</f>
        <v>0</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132" t="s">
        <v>36</v>
      </c>
      <c r="C19" s="142">
        <v>0</v>
      </c>
      <c r="D19" s="336"/>
      <c r="E19" s="100"/>
      <c r="F19" s="41"/>
      <c r="G19" s="41"/>
      <c r="H19" s="100"/>
      <c r="I19" s="100"/>
      <c r="J19" s="108"/>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x14ac:dyDescent="0.25">
      <c r="A20" s="106"/>
      <c r="B20" s="133" t="s">
        <v>18</v>
      </c>
      <c r="C20" s="143">
        <v>0</v>
      </c>
      <c r="D20" s="337"/>
      <c r="E20" s="100"/>
      <c r="F20" s="41"/>
      <c r="G20" s="41"/>
      <c r="H20" s="52" t="s">
        <v>84</v>
      </c>
      <c r="I20" s="53"/>
      <c r="J20" s="54"/>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19</v>
      </c>
      <c r="C21" s="144">
        <v>0</v>
      </c>
      <c r="D21" s="337"/>
      <c r="E21" s="100"/>
      <c r="F21" s="41"/>
      <c r="G21" s="107"/>
      <c r="H21" s="153"/>
      <c r="I21" s="154"/>
      <c r="J21" s="155"/>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x14ac:dyDescent="0.2">
      <c r="A22" s="106"/>
      <c r="B22" s="134" t="s">
        <v>180</v>
      </c>
      <c r="C22" s="144">
        <v>0</v>
      </c>
      <c r="D22" s="337"/>
      <c r="E22" s="100"/>
      <c r="F22" s="41"/>
      <c r="H22" s="158" t="s">
        <v>24</v>
      </c>
      <c r="I22" s="166" t="s">
        <v>55</v>
      </c>
      <c r="J22" s="23">
        <f>PRODUCT(SUM(C19,-C20,-C21,-C22,-C23),15.34)</f>
        <v>0</v>
      </c>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4" t="s">
        <v>187</v>
      </c>
      <c r="C23" s="145">
        <v>0</v>
      </c>
      <c r="D23" s="337"/>
      <c r="E23" s="100"/>
      <c r="F23" s="41"/>
      <c r="H23" s="80" t="s">
        <v>20</v>
      </c>
      <c r="I23" s="164" t="s">
        <v>33</v>
      </c>
      <c r="J23" s="161">
        <f>PRODUCT(C20,61.35)</f>
        <v>0</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260" t="s">
        <v>190</v>
      </c>
      <c r="C24" s="1">
        <v>0</v>
      </c>
      <c r="D24" s="337"/>
      <c r="E24" s="100"/>
      <c r="F24" s="41"/>
      <c r="H24" s="80" t="s">
        <v>21</v>
      </c>
      <c r="I24" s="164" t="s">
        <v>33</v>
      </c>
      <c r="J24" s="161">
        <f>PRODUCT(C21,61.35)</f>
        <v>0</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x14ac:dyDescent="0.2">
      <c r="A25" s="106"/>
      <c r="B25" s="134" t="s">
        <v>185</v>
      </c>
      <c r="C25" s="225">
        <v>0</v>
      </c>
      <c r="D25" s="337"/>
      <c r="E25" s="100"/>
      <c r="F25" s="41"/>
      <c r="H25" s="259" t="s">
        <v>183</v>
      </c>
      <c r="I25" s="164" t="s">
        <v>33</v>
      </c>
      <c r="J25" s="161">
        <f>PRODUCT(C22,61.35)</f>
        <v>0</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4" t="s">
        <v>188</v>
      </c>
      <c r="C26" s="242">
        <v>0</v>
      </c>
      <c r="D26" s="337"/>
      <c r="E26" s="100"/>
      <c r="F26" s="41"/>
      <c r="H26" s="259" t="s">
        <v>189</v>
      </c>
      <c r="I26" s="164" t="s">
        <v>69</v>
      </c>
      <c r="J26" s="161">
        <f>PRODUCT(C23,40.35)</f>
        <v>0</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132" t="s">
        <v>8</v>
      </c>
      <c r="C27" s="2">
        <v>0</v>
      </c>
      <c r="D27" s="337"/>
      <c r="E27" s="100"/>
      <c r="F27" s="41"/>
      <c r="H27" s="259" t="s">
        <v>186</v>
      </c>
      <c r="I27" s="35" t="s">
        <v>70</v>
      </c>
      <c r="J27" s="161">
        <f>PRODUCT(SUM(C24,-C25,-C26),25)</f>
        <v>0</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x14ac:dyDescent="0.2">
      <c r="A28" s="106"/>
      <c r="B28" s="133" t="s">
        <v>18</v>
      </c>
      <c r="C28" s="180">
        <v>0</v>
      </c>
      <c r="D28" s="337"/>
      <c r="E28" s="100"/>
      <c r="F28" s="41"/>
      <c r="H28" s="259" t="s">
        <v>182</v>
      </c>
      <c r="I28" s="35" t="s">
        <v>123</v>
      </c>
      <c r="J28" s="161">
        <f>PRODUCT(C25,110)</f>
        <v>0</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x14ac:dyDescent="0.2">
      <c r="A29" s="106"/>
      <c r="B29" s="134" t="s">
        <v>19</v>
      </c>
      <c r="C29" s="148">
        <v>0</v>
      </c>
      <c r="D29" s="337"/>
      <c r="E29" s="100"/>
      <c r="F29" s="41"/>
      <c r="H29" s="259" t="s">
        <v>191</v>
      </c>
      <c r="I29" s="35" t="s">
        <v>124</v>
      </c>
      <c r="J29" s="161">
        <f>PRODUCT(C26,4)</f>
        <v>0</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x14ac:dyDescent="0.2">
      <c r="A30" s="106"/>
      <c r="B30" s="134" t="s">
        <v>180</v>
      </c>
      <c r="C30" s="148">
        <v>0</v>
      </c>
      <c r="D30" s="337"/>
      <c r="E30" s="100"/>
      <c r="F30" s="41"/>
      <c r="H30" s="159" t="s">
        <v>25</v>
      </c>
      <c r="I30" s="167" t="s">
        <v>56</v>
      </c>
      <c r="J30" s="162">
        <f>PRODUCT(SUM(C27,-C28,-C29,-C30,-C31,-C32),1.38)</f>
        <v>0</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x14ac:dyDescent="0.2">
      <c r="A31" s="106"/>
      <c r="B31" s="134" t="s">
        <v>184</v>
      </c>
      <c r="C31" s="148">
        <v>0</v>
      </c>
      <c r="D31" s="337"/>
      <c r="E31" s="100"/>
      <c r="F31" s="41"/>
      <c r="H31" s="80" t="s">
        <v>22</v>
      </c>
      <c r="I31" s="164" t="s">
        <v>34</v>
      </c>
      <c r="J31" s="161">
        <f>PRODUCT(C28,5.5)</f>
        <v>0</v>
      </c>
      <c r="K31" s="108"/>
      <c r="L31" s="102"/>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4" t="s">
        <v>187</v>
      </c>
      <c r="C32" s="149">
        <v>0</v>
      </c>
      <c r="D32" s="337"/>
      <c r="E32" s="100"/>
      <c r="F32" s="41"/>
      <c r="H32" s="80" t="s">
        <v>23</v>
      </c>
      <c r="I32" s="164" t="s">
        <v>34</v>
      </c>
      <c r="J32" s="161">
        <f>PRODUCT(C29,5.5)</f>
        <v>0</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132" t="s">
        <v>9</v>
      </c>
      <c r="C33" s="182">
        <v>0</v>
      </c>
      <c r="D33" s="338"/>
      <c r="E33" s="100"/>
      <c r="F33" s="41"/>
      <c r="H33" s="259" t="s">
        <v>192</v>
      </c>
      <c r="I33" s="164" t="s">
        <v>34</v>
      </c>
      <c r="J33" s="161">
        <f>PRODUCT(C30,5.5)</f>
        <v>0</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x14ac:dyDescent="0.2">
      <c r="A34" s="106"/>
      <c r="B34" s="133" t="s">
        <v>18</v>
      </c>
      <c r="C34" s="181">
        <v>0</v>
      </c>
      <c r="D34" s="338"/>
      <c r="E34" s="100"/>
      <c r="F34" s="41"/>
      <c r="H34" s="259" t="s">
        <v>193</v>
      </c>
      <c r="I34" s="164" t="s">
        <v>73</v>
      </c>
      <c r="J34" s="161">
        <f>PRODUCT(C31,4.96)</f>
        <v>0</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x14ac:dyDescent="0.2">
      <c r="A35" s="106"/>
      <c r="B35" s="134" t="s">
        <v>19</v>
      </c>
      <c r="C35" s="146">
        <v>0</v>
      </c>
      <c r="D35" s="338"/>
      <c r="E35" s="100"/>
      <c r="F35" s="41"/>
      <c r="H35" s="259" t="s">
        <v>194</v>
      </c>
      <c r="I35" s="164" t="s">
        <v>80</v>
      </c>
      <c r="J35" s="161">
        <f>PRODUCT(C32,4.42)</f>
        <v>0</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x14ac:dyDescent="0.2">
      <c r="A36" s="106"/>
      <c r="B36" s="134" t="s">
        <v>180</v>
      </c>
      <c r="C36" s="146">
        <v>0</v>
      </c>
      <c r="D36" s="338"/>
      <c r="E36" s="100"/>
      <c r="F36" s="8"/>
      <c r="G36" s="8"/>
      <c r="H36" s="159" t="s">
        <v>26</v>
      </c>
      <c r="I36" s="167" t="s">
        <v>57</v>
      </c>
      <c r="J36" s="162">
        <f>PRODUCT(SUM(C33,-C34,-C35,-C36,-C37,-C38),15.15)</f>
        <v>0</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x14ac:dyDescent="0.2">
      <c r="A37" s="106"/>
      <c r="B37" s="134" t="s">
        <v>181</v>
      </c>
      <c r="C37" s="146">
        <v>0</v>
      </c>
      <c r="D37" s="338"/>
      <c r="E37" s="100"/>
      <c r="F37" s="41"/>
      <c r="H37" s="80" t="s">
        <v>27</v>
      </c>
      <c r="I37" s="164" t="s">
        <v>35</v>
      </c>
      <c r="J37" s="161">
        <f>PRODUCT(C34,60.6)</f>
        <v>0</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4" t="s">
        <v>188</v>
      </c>
      <c r="C38" s="147">
        <v>0</v>
      </c>
      <c r="D38" s="339"/>
      <c r="E38" s="100"/>
      <c r="F38" s="41"/>
      <c r="H38" s="80" t="s">
        <v>28</v>
      </c>
      <c r="I38" s="164" t="s">
        <v>35</v>
      </c>
      <c r="J38" s="161">
        <f>PRODUCT(C35,60.6)</f>
        <v>0</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0"/>
      <c r="B39" s="100"/>
      <c r="C39" s="100"/>
      <c r="D39" s="100"/>
      <c r="E39" s="100"/>
      <c r="F39" s="41"/>
      <c r="H39" s="259" t="s">
        <v>195</v>
      </c>
      <c r="I39" s="164" t="s">
        <v>35</v>
      </c>
      <c r="J39" s="161">
        <f>PRODUCT(C36,60.6)</f>
        <v>0</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x14ac:dyDescent="0.2">
      <c r="A40" s="100"/>
      <c r="B40" s="331" t="s">
        <v>119</v>
      </c>
      <c r="C40" s="333"/>
      <c r="D40" s="332"/>
      <c r="E40" s="100"/>
      <c r="F40" s="41"/>
      <c r="H40" s="259" t="s">
        <v>196</v>
      </c>
      <c r="I40" s="164" t="s">
        <v>35</v>
      </c>
      <c r="J40" s="161">
        <f>PRODUCT(C37,60.6)</f>
        <v>0</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21" customHeight="1" thickBot="1" x14ac:dyDescent="0.25">
      <c r="A41" s="100"/>
      <c r="B41" s="309" t="s">
        <v>120</v>
      </c>
      <c r="C41" s="241" t="s">
        <v>4</v>
      </c>
      <c r="D41" s="240"/>
      <c r="E41" s="100"/>
      <c r="F41" s="8"/>
      <c r="G41" s="8"/>
      <c r="H41" s="259" t="s">
        <v>197</v>
      </c>
      <c r="I41" s="164" t="s">
        <v>77</v>
      </c>
      <c r="J41" s="161">
        <f>PRODUCT(C38,19.6)</f>
        <v>0</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22.5" customHeight="1" thickBot="1" x14ac:dyDescent="0.25">
      <c r="A42" s="100"/>
      <c r="B42" s="340"/>
      <c r="C42" s="232">
        <f>SUM(C47:C49)</f>
        <v>0</v>
      </c>
      <c r="D42" s="239" t="s">
        <v>114</v>
      </c>
      <c r="E42" s="100"/>
      <c r="F42" s="41"/>
      <c r="G42" s="41"/>
      <c r="H42" s="84" t="s">
        <v>48</v>
      </c>
      <c r="I42" s="234"/>
      <c r="J42" s="235">
        <v>0</v>
      </c>
      <c r="K42" s="108"/>
      <c r="L42" s="102"/>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2.5" customHeight="1" thickBot="1" x14ac:dyDescent="0.3">
      <c r="A43" s="106"/>
      <c r="B43" s="229" t="s">
        <v>113</v>
      </c>
      <c r="C43" s="237"/>
      <c r="D43" s="238"/>
      <c r="E43" s="100"/>
      <c r="F43" s="41"/>
      <c r="H43" s="83" t="s">
        <v>86</v>
      </c>
      <c r="I43" s="236"/>
      <c r="J43" s="71">
        <f>IF(SUM(J22,J30,J36)&gt;0,SUM(J22:J42),SUM(J23:J29,J31:J35,J37:J41))</f>
        <v>0</v>
      </c>
      <c r="K43" s="108"/>
      <c r="L43" s="103"/>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18" hidden="1" customHeight="1" x14ac:dyDescent="0.2">
      <c r="A44" s="106"/>
      <c r="B44" s="133" t="s">
        <v>89</v>
      </c>
      <c r="C44" s="228">
        <v>0</v>
      </c>
      <c r="D44" s="21"/>
      <c r="E44" s="100"/>
      <c r="F44" s="41"/>
      <c r="G44" s="41"/>
      <c r="H44" s="100"/>
      <c r="I44" s="100"/>
      <c r="J44" s="108"/>
      <c r="K44" s="108"/>
      <c r="L44" s="103"/>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18" hidden="1" customHeight="1" x14ac:dyDescent="0.25">
      <c r="A45" s="106"/>
      <c r="B45" s="134" t="s">
        <v>103</v>
      </c>
      <c r="C45" s="226">
        <v>0</v>
      </c>
      <c r="D45" s="21"/>
      <c r="E45" s="100"/>
      <c r="F45" s="41"/>
      <c r="H45" s="139" t="s">
        <v>42</v>
      </c>
      <c r="I45" s="140"/>
      <c r="J45" s="141"/>
      <c r="K45" s="108"/>
      <c r="L45" s="103"/>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224"/>
      <c r="C46" s="224"/>
      <c r="D46" s="108"/>
      <c r="E46" s="100"/>
      <c r="F46" s="41"/>
      <c r="H46" s="64"/>
      <c r="I46" s="65"/>
      <c r="J46" s="66"/>
      <c r="K46" s="108"/>
      <c r="L46" s="103"/>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row>
    <row r="47" spans="1:59" s="6" customFormat="1" ht="23.25" customHeight="1" thickBot="1" x14ac:dyDescent="0.25">
      <c r="A47" s="111"/>
      <c r="B47" s="150" t="s">
        <v>110</v>
      </c>
      <c r="C47" s="225">
        <v>0</v>
      </c>
      <c r="D47" s="20"/>
      <c r="E47" s="101"/>
      <c r="F47" s="5"/>
      <c r="G47" s="5"/>
      <c r="H47" s="32" t="s">
        <v>49</v>
      </c>
      <c r="I47" s="38"/>
      <c r="J47" s="39">
        <f>SUM(PRODUCT(SUM(C19,-C20,-C21,-C22,-C23),5.11),PRODUCT(SUM(C27,-C28,-C29,-C30,-C31,-C32),2.28),PRODUCT(SUM(C33,-C34,-C35,-C36,-C37,-C38),19.89),0)</f>
        <v>0</v>
      </c>
      <c r="K47" s="112"/>
      <c r="L47" s="102">
        <f>J47*0.9</f>
        <v>0</v>
      </c>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85"/>
      <c r="AN47" s="85"/>
      <c r="AO47" s="85"/>
      <c r="AP47" s="85"/>
      <c r="AQ47" s="85"/>
      <c r="AR47" s="85"/>
      <c r="AS47" s="85"/>
      <c r="AT47" s="85"/>
      <c r="AU47" s="85"/>
      <c r="AV47" s="85"/>
      <c r="AW47" s="85"/>
      <c r="AX47" s="85"/>
      <c r="AY47" s="85"/>
      <c r="AZ47" s="85"/>
      <c r="BA47" s="85"/>
      <c r="BB47" s="85"/>
      <c r="BC47" s="85"/>
      <c r="BD47" s="85"/>
      <c r="BE47" s="85"/>
      <c r="BF47" s="85"/>
      <c r="BG47" s="85"/>
    </row>
    <row r="48" spans="1:59" s="6" customFormat="1" ht="23.25" customHeight="1" thickBot="1" x14ac:dyDescent="0.3">
      <c r="A48" s="111"/>
      <c r="B48" s="134" t="s">
        <v>111</v>
      </c>
      <c r="C48" s="226">
        <v>0</v>
      </c>
      <c r="D48" s="21"/>
      <c r="E48" s="101"/>
      <c r="F48" s="5"/>
      <c r="G48" s="5"/>
      <c r="H48" s="83" t="s">
        <v>121</v>
      </c>
      <c r="I48" s="67"/>
      <c r="J48" s="71">
        <f>IF(L48&gt;L47,IF(L47&lt;0,0,L47),IF(L48&lt;0,0,L48))</f>
        <v>0</v>
      </c>
      <c r="K48" s="112"/>
      <c r="L48" s="102">
        <f>SUM((J11+J47)-D18)*0.9</f>
        <v>0</v>
      </c>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87"/>
      <c r="AN48" s="87"/>
      <c r="AO48" s="87"/>
      <c r="AP48" s="87"/>
      <c r="AQ48" s="87"/>
      <c r="AR48" s="87"/>
      <c r="AS48" s="87"/>
      <c r="AT48" s="87"/>
      <c r="AU48" s="87"/>
      <c r="AV48" s="87"/>
      <c r="AW48" s="87"/>
      <c r="AX48" s="87"/>
      <c r="AY48" s="87"/>
      <c r="AZ48" s="87"/>
      <c r="BA48" s="87"/>
      <c r="BB48" s="87"/>
      <c r="BC48" s="87"/>
      <c r="BD48" s="87"/>
      <c r="BE48" s="87"/>
      <c r="BF48" s="87"/>
      <c r="BG48" s="87"/>
    </row>
    <row r="49" spans="1:59" s="6" customFormat="1" ht="21" customHeight="1" thickBot="1" x14ac:dyDescent="0.25">
      <c r="A49" s="111"/>
      <c r="B49" s="137" t="s">
        <v>112</v>
      </c>
      <c r="C49" s="227">
        <v>0</v>
      </c>
      <c r="D49" s="223"/>
      <c r="E49" s="101"/>
      <c r="F49" s="5"/>
      <c r="G49" s="5"/>
      <c r="H49" s="100"/>
      <c r="I49" s="100"/>
      <c r="J49" s="100"/>
      <c r="K49" s="112"/>
      <c r="L49" s="87"/>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87"/>
      <c r="AN49" s="87"/>
      <c r="AO49" s="87"/>
      <c r="AP49" s="87"/>
      <c r="AQ49" s="87"/>
      <c r="AR49" s="87"/>
      <c r="AS49" s="87"/>
      <c r="AT49" s="87"/>
      <c r="AU49" s="87"/>
      <c r="AV49" s="87"/>
      <c r="AW49" s="87"/>
      <c r="AX49" s="87"/>
      <c r="AY49" s="87"/>
      <c r="AZ49" s="87"/>
      <c r="BA49" s="87"/>
      <c r="BB49" s="87"/>
      <c r="BC49" s="87"/>
      <c r="BD49" s="87"/>
      <c r="BE49" s="87"/>
      <c r="BF49" s="87"/>
      <c r="BG49" s="87"/>
    </row>
    <row r="50" spans="1:59" s="6" customFormat="1" ht="21.75" customHeight="1" thickBot="1" x14ac:dyDescent="0.3">
      <c r="A50" s="111"/>
      <c r="B50" s="100"/>
      <c r="C50" s="100"/>
      <c r="D50" s="100"/>
      <c r="E50" s="101"/>
      <c r="F50" s="5"/>
      <c r="G50" s="5"/>
      <c r="H50" s="220" t="s">
        <v>115</v>
      </c>
      <c r="I50" s="221"/>
      <c r="J50" s="71">
        <f>IF(SUM(C47*(669.8-61.35),C48*(654.5-61.35),C49*(721-61.35))&lt;50,0,SUM(C47*(669.8-61.35),C48*(654.5-61.35),C49*(721-61.35)))</f>
        <v>0</v>
      </c>
      <c r="K50" s="112"/>
      <c r="L50" s="82"/>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87"/>
      <c r="AN50" s="87"/>
      <c r="AO50" s="87"/>
      <c r="AP50" s="87"/>
      <c r="AQ50" s="87"/>
      <c r="AR50" s="87"/>
      <c r="AS50" s="87"/>
      <c r="AT50" s="87"/>
      <c r="AU50" s="87"/>
      <c r="AV50" s="87"/>
      <c r="AW50" s="87"/>
      <c r="AX50" s="87"/>
      <c r="AY50" s="87"/>
      <c r="AZ50" s="87"/>
      <c r="BA50" s="87"/>
      <c r="BB50" s="87"/>
      <c r="BC50" s="87"/>
      <c r="BD50" s="87"/>
      <c r="BE50" s="87"/>
      <c r="BF50" s="87"/>
      <c r="BG50" s="87"/>
    </row>
    <row r="51" spans="1:59" s="6" customFormat="1" ht="18.75" customHeight="1" thickBot="1" x14ac:dyDescent="0.25">
      <c r="A51" s="111"/>
      <c r="B51" s="341" t="s">
        <v>116</v>
      </c>
      <c r="C51" s="342"/>
      <c r="D51" s="343"/>
      <c r="E51" s="101"/>
      <c r="H51" s="100"/>
      <c r="I51" s="100"/>
      <c r="J51" s="100"/>
      <c r="K51" s="112"/>
      <c r="L51" s="82"/>
      <c r="M51" s="82"/>
      <c r="N51" s="82"/>
    </row>
    <row r="52" spans="1:59" s="6" customFormat="1" ht="19.5" customHeight="1" thickBot="1" x14ac:dyDescent="0.25">
      <c r="A52" s="111"/>
      <c r="B52" s="344"/>
      <c r="C52" s="345"/>
      <c r="D52" s="346"/>
      <c r="E52" s="101"/>
      <c r="H52" s="175" t="s">
        <v>31</v>
      </c>
      <c r="I52" s="138"/>
      <c r="J52" s="189">
        <f>SUM(J9,J14,J17,J18,J43,J48,J50)</f>
        <v>0</v>
      </c>
      <c r="K52" s="112"/>
    </row>
    <row r="53" spans="1:59" s="6" customFormat="1" ht="19.5" customHeight="1" x14ac:dyDescent="0.2">
      <c r="A53" s="111"/>
      <c r="B53" s="344"/>
      <c r="C53" s="345"/>
      <c r="D53" s="346"/>
      <c r="E53" s="101"/>
      <c r="H53" s="350" t="s">
        <v>171</v>
      </c>
      <c r="I53" s="351"/>
      <c r="J53" s="129">
        <f>SUM(C7*20.5,C19*20.45,C24*25,C27*3.66,C33*35.04)</f>
        <v>0</v>
      </c>
      <c r="K53" s="112"/>
    </row>
    <row r="54" spans="1:59" s="6" customFormat="1" ht="19.5" customHeight="1" thickBot="1" x14ac:dyDescent="0.25">
      <c r="A54" s="111"/>
      <c r="B54" s="344"/>
      <c r="C54" s="345"/>
      <c r="D54" s="346"/>
      <c r="E54" s="101"/>
      <c r="H54" s="352" t="s">
        <v>51</v>
      </c>
      <c r="I54" s="353"/>
      <c r="J54" s="89">
        <f>J53-J52+J50</f>
        <v>0</v>
      </c>
      <c r="K54" s="112"/>
    </row>
    <row r="55" spans="1:59" s="6" customFormat="1" ht="18.75" customHeight="1" thickBot="1" x14ac:dyDescent="0.25">
      <c r="A55" s="111"/>
      <c r="B55" s="344"/>
      <c r="C55" s="345"/>
      <c r="D55" s="346"/>
      <c r="E55" s="101"/>
      <c r="H55" s="100"/>
      <c r="I55" s="100"/>
      <c r="J55" s="108"/>
      <c r="K55" s="112"/>
    </row>
    <row r="56" spans="1:59" s="6" customFormat="1" ht="24.75" customHeight="1" x14ac:dyDescent="0.2">
      <c r="A56" s="111"/>
      <c r="B56" s="344"/>
      <c r="C56" s="345"/>
      <c r="D56" s="346"/>
      <c r="E56" s="101"/>
      <c r="H56" s="298" t="s">
        <v>83</v>
      </c>
      <c r="I56" s="299"/>
      <c r="J56" s="300"/>
      <c r="K56" s="112"/>
    </row>
    <row r="57" spans="1:59" s="6" customFormat="1" ht="16.5" customHeight="1" x14ac:dyDescent="0.2">
      <c r="A57" s="111"/>
      <c r="B57" s="344"/>
      <c r="C57" s="345"/>
      <c r="D57" s="346"/>
      <c r="E57" s="101"/>
      <c r="H57" s="368"/>
      <c r="I57" s="369"/>
      <c r="J57" s="370"/>
      <c r="K57" s="112"/>
    </row>
    <row r="58" spans="1:59" s="6" customFormat="1" ht="39" customHeight="1" thickBot="1" x14ac:dyDescent="0.25">
      <c r="A58" s="111"/>
      <c r="B58" s="347"/>
      <c r="C58" s="348"/>
      <c r="D58" s="349"/>
      <c r="E58" s="101"/>
      <c r="H58" s="371"/>
      <c r="I58" s="372"/>
      <c r="J58" s="373"/>
      <c r="K58" s="112"/>
    </row>
    <row r="59" spans="1:59" s="6" customFormat="1" ht="16.5" customHeight="1" thickBot="1" x14ac:dyDescent="0.25">
      <c r="A59" s="111"/>
      <c r="B59" s="101"/>
      <c r="C59" s="101"/>
      <c r="D59" s="101"/>
      <c r="E59" s="101"/>
      <c r="H59" s="101"/>
      <c r="I59" s="101"/>
      <c r="J59" s="101"/>
      <c r="K59" s="112"/>
    </row>
    <row r="60" spans="1:59" s="6" customFormat="1" ht="172.5" customHeight="1" thickBot="1" x14ac:dyDescent="0.25">
      <c r="A60" s="111"/>
      <c r="B60" s="363" t="s">
        <v>205</v>
      </c>
      <c r="C60" s="364"/>
      <c r="D60" s="365"/>
      <c r="E60" s="101"/>
      <c r="H60" s="293" t="s">
        <v>209</v>
      </c>
      <c r="I60" s="294"/>
      <c r="J60" s="295"/>
      <c r="K60" s="112"/>
    </row>
    <row r="61" spans="1:59" s="8" customFormat="1" ht="13.5" thickBot="1" x14ac:dyDescent="0.25">
      <c r="A61" s="113"/>
      <c r="B61" s="115"/>
      <c r="C61" s="115"/>
      <c r="D61" s="115"/>
      <c r="E61" s="115"/>
      <c r="F61" s="126"/>
      <c r="G61" s="126"/>
      <c r="H61" s="114"/>
      <c r="I61" s="114"/>
      <c r="J61" s="114"/>
      <c r="K61" s="116"/>
    </row>
    <row r="62" spans="1:59" s="6" customFormat="1" ht="6.75" customHeight="1" x14ac:dyDescent="0.2">
      <c r="A62" s="9"/>
      <c r="B62" s="151"/>
      <c r="C62" s="152"/>
      <c r="D62" s="152"/>
      <c r="E62" s="9"/>
      <c r="F62" s="7"/>
      <c r="G62" s="7"/>
      <c r="H62" s="7"/>
      <c r="I62" s="7"/>
      <c r="J62" s="7"/>
      <c r="K62" s="9"/>
    </row>
    <row r="63" spans="1:59" s="6" customFormat="1" x14ac:dyDescent="0.2">
      <c r="A63" s="9"/>
      <c r="B63" s="152"/>
      <c r="C63" s="152"/>
      <c r="D63" s="152"/>
      <c r="E63" s="9"/>
      <c r="F63" s="7"/>
      <c r="G63" s="7"/>
      <c r="H63" s="7"/>
      <c r="I63" s="7"/>
      <c r="J63" s="7"/>
      <c r="K63" s="9"/>
    </row>
    <row r="64" spans="1:59" s="6" customFormat="1" ht="17.25" customHeight="1" x14ac:dyDescent="0.2">
      <c r="A64" s="9"/>
      <c r="B64" s="151"/>
      <c r="C64" s="152"/>
      <c r="D64" s="152"/>
      <c r="E64" s="9"/>
      <c r="F64" s="7"/>
      <c r="G64" s="7"/>
      <c r="H64" s="7"/>
      <c r="I64" s="7"/>
      <c r="J64" s="7"/>
      <c r="K64" s="9"/>
    </row>
    <row r="65" spans="1:11" s="6" customFormat="1" x14ac:dyDescent="0.2">
      <c r="A65" s="9"/>
      <c r="B65" s="152"/>
      <c r="C65" s="152"/>
      <c r="D65" s="152"/>
      <c r="E65" s="9"/>
      <c r="F65" s="7"/>
      <c r="G65" s="7"/>
      <c r="H65" s="7"/>
      <c r="I65" s="7"/>
      <c r="J65" s="7"/>
      <c r="K65" s="9"/>
    </row>
    <row r="66" spans="1:11" s="6" customFormat="1" x14ac:dyDescent="0.2">
      <c r="A66" s="9"/>
      <c r="B66" s="152"/>
      <c r="C66" s="152"/>
      <c r="D66" s="152"/>
      <c r="E66" s="9"/>
      <c r="F66" s="7"/>
      <c r="G66" s="7"/>
      <c r="H66" s="291"/>
      <c r="I66" s="292"/>
      <c r="J66" s="292"/>
      <c r="K66" s="9"/>
    </row>
    <row r="67" spans="1:11" s="6" customFormat="1" x14ac:dyDescent="0.2">
      <c r="A67" s="9"/>
      <c r="B67" s="152"/>
      <c r="C67" s="152"/>
      <c r="D67" s="152"/>
      <c r="E67" s="9"/>
      <c r="F67" s="7"/>
      <c r="G67" s="7"/>
      <c r="H67" s="292"/>
      <c r="I67" s="292"/>
      <c r="J67" s="292"/>
      <c r="K67" s="9"/>
    </row>
    <row r="68" spans="1:11" s="6" customFormat="1" x14ac:dyDescent="0.2">
      <c r="A68" s="8"/>
      <c r="B68" s="152"/>
      <c r="C68" s="152"/>
      <c r="D68" s="152"/>
      <c r="E68" s="8"/>
      <c r="H68" s="292"/>
      <c r="I68" s="292"/>
      <c r="J68" s="292"/>
    </row>
    <row r="69" spans="1:11" s="6" customFormat="1" x14ac:dyDescent="0.2">
      <c r="H69" s="292"/>
      <c r="I69" s="292"/>
      <c r="J69" s="292"/>
    </row>
    <row r="70" spans="1:11" s="6" customFormat="1" x14ac:dyDescent="0.2">
      <c r="H70" s="292"/>
      <c r="I70" s="292"/>
      <c r="J70" s="292"/>
    </row>
    <row r="71" spans="1:11" s="6" customFormat="1" x14ac:dyDescent="0.2">
      <c r="H71" s="292"/>
      <c r="I71" s="292"/>
      <c r="J71" s="292"/>
    </row>
    <row r="72" spans="1:11" s="6" customFormat="1" x14ac:dyDescent="0.2">
      <c r="H72" s="292"/>
      <c r="I72" s="292"/>
      <c r="J72" s="292"/>
    </row>
    <row r="73" spans="1:11" s="6" customFormat="1" x14ac:dyDescent="0.2">
      <c r="H73" s="292"/>
      <c r="I73" s="292"/>
      <c r="J73" s="292"/>
    </row>
    <row r="74" spans="1:11" s="6" customFormat="1" x14ac:dyDescent="0.2">
      <c r="H74" s="292"/>
      <c r="I74" s="292"/>
      <c r="J74" s="292"/>
    </row>
    <row r="75" spans="1:11" s="6" customFormat="1" x14ac:dyDescent="0.2">
      <c r="H75" s="292"/>
      <c r="I75" s="292"/>
      <c r="J75" s="292"/>
    </row>
    <row r="76" spans="1:11" s="6" customFormat="1" x14ac:dyDescent="0.2">
      <c r="H76" s="292"/>
      <c r="I76" s="292"/>
      <c r="J76" s="292"/>
    </row>
    <row r="77" spans="1:11" s="6" customFormat="1" x14ac:dyDescent="0.2">
      <c r="H77" s="292"/>
      <c r="I77" s="292"/>
      <c r="J77" s="292"/>
    </row>
    <row r="78" spans="1:11" s="6" customFormat="1" x14ac:dyDescent="0.2">
      <c r="H78" s="292"/>
      <c r="I78" s="292"/>
      <c r="J78" s="292"/>
    </row>
    <row r="79" spans="1:11" s="6" customFormat="1" x14ac:dyDescent="0.2">
      <c r="H79" s="292"/>
      <c r="I79" s="292"/>
      <c r="J79" s="292"/>
    </row>
    <row r="80" spans="1:11" s="6" customFormat="1" x14ac:dyDescent="0.2">
      <c r="H80" s="292"/>
      <c r="I80" s="292"/>
      <c r="J80" s="292"/>
    </row>
    <row r="81" spans="8:10" s="6" customFormat="1" x14ac:dyDescent="0.2">
      <c r="H81" s="292"/>
      <c r="I81" s="292"/>
      <c r="J81" s="292"/>
    </row>
    <row r="82" spans="8:10" s="6" customFormat="1" x14ac:dyDescent="0.2">
      <c r="H82" s="292"/>
      <c r="I82" s="292"/>
      <c r="J82" s="292"/>
    </row>
    <row r="83" spans="8:10" s="6" customFormat="1" x14ac:dyDescent="0.2"/>
    <row r="84" spans="8:10" s="6" customFormat="1" x14ac:dyDescent="0.2"/>
    <row r="85" spans="8:10" s="6" customFormat="1" x14ac:dyDescent="0.2"/>
    <row r="86" spans="8:10" s="6" customFormat="1" x14ac:dyDescent="0.2"/>
    <row r="87" spans="8:10" s="6" customFormat="1" x14ac:dyDescent="0.2"/>
    <row r="88" spans="8:10" s="6" customFormat="1" x14ac:dyDescent="0.2"/>
    <row r="89" spans="8:10" s="6" customFormat="1" x14ac:dyDescent="0.2"/>
    <row r="90" spans="8:10" s="6" customFormat="1" x14ac:dyDescent="0.2"/>
    <row r="91" spans="8:10" s="6" customFormat="1" x14ac:dyDescent="0.2"/>
    <row r="92" spans="8:10" s="6" customFormat="1" x14ac:dyDescent="0.2"/>
    <row r="93" spans="8:10" s="6" customFormat="1" x14ac:dyDescent="0.2"/>
    <row r="94" spans="8:10" s="6" customFormat="1" x14ac:dyDescent="0.2"/>
    <row r="95" spans="8:10" s="6" customFormat="1" x14ac:dyDescent="0.2"/>
    <row r="96" spans="8:10"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sheetData>
  <sheetProtection algorithmName="SHA-512" hashValue="C2cP+iIIPYolVT5CK35v3l2n+gKOf4TyfQfSdTWmRNv0mcAHdOvSKTiOxp9oK5GEZ7fXaV9L/yVx9bXdPvMd6Q==" saltValue="l3CTfP9yXftBVIyMIkZC9g==" spinCount="100000" sheet="1" objects="1" scenarios="1"/>
  <mergeCells count="14">
    <mergeCell ref="H66:J82"/>
    <mergeCell ref="B41:B42"/>
    <mergeCell ref="B51:D58"/>
    <mergeCell ref="H53:I53"/>
    <mergeCell ref="H54:I54"/>
    <mergeCell ref="H56:J58"/>
    <mergeCell ref="B60:D60"/>
    <mergeCell ref="H60:J60"/>
    <mergeCell ref="B40:D40"/>
    <mergeCell ref="B2:J2"/>
    <mergeCell ref="B5:B6"/>
    <mergeCell ref="C5:C6"/>
    <mergeCell ref="D5:D6"/>
    <mergeCell ref="D19:D38"/>
  </mergeCells>
  <pageMargins left="0.7" right="0.7" top="0.78740157499999996" bottom="0.78740157499999996" header="0.3" footer="0.3"/>
  <pageSetup paperSize="9" orientation="portrait" horizontalDpi="300" verticalDpi="3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BG265"/>
  <sheetViews>
    <sheetView zoomScaleNormal="100" workbookViewId="0">
      <selection activeCell="C7" sqref="C7"/>
    </sheetView>
  </sheetViews>
  <sheetFormatPr baseColWidth="10" defaultRowHeight="12.75" x14ac:dyDescent="0.2"/>
  <cols>
    <col min="1" max="1" width="2.140625" style="8" customWidth="1"/>
    <col min="2" max="2" width="76" customWidth="1"/>
    <col min="3" max="3" width="18.140625" customWidth="1"/>
    <col min="4" max="4" width="15.8554687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63.75" customHeight="1" thickBot="1" x14ac:dyDescent="0.25">
      <c r="A2" s="104"/>
      <c r="B2" s="323" t="s">
        <v>176</v>
      </c>
      <c r="C2" s="324"/>
      <c r="D2" s="324"/>
      <c r="E2" s="325"/>
      <c r="F2" s="325"/>
      <c r="G2" s="325"/>
      <c r="H2" s="325"/>
      <c r="I2" s="325"/>
      <c r="J2" s="326"/>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327" t="s">
        <v>3</v>
      </c>
      <c r="C5" s="329" t="s">
        <v>4</v>
      </c>
      <c r="D5" s="334"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328"/>
      <c r="C6" s="330"/>
      <c r="D6" s="335"/>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7" t="s">
        <v>10</v>
      </c>
      <c r="C7" s="2">
        <v>0</v>
      </c>
      <c r="D7" s="20"/>
      <c r="E7" s="100"/>
      <c r="F7" s="41"/>
      <c r="H7" s="78" t="s">
        <v>43</v>
      </c>
      <c r="I7" s="77" t="s">
        <v>52</v>
      </c>
      <c r="J7" s="24">
        <f>PRODUCT($C$10,5.13)</f>
        <v>0</v>
      </c>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18" t="s">
        <v>29</v>
      </c>
      <c r="C8" s="1">
        <v>0</v>
      </c>
      <c r="D8" s="21"/>
      <c r="E8" s="100"/>
      <c r="F8" s="41"/>
      <c r="H8" s="80" t="s">
        <v>44</v>
      </c>
      <c r="I8" s="35" t="s">
        <v>53</v>
      </c>
      <c r="J8" s="25">
        <v>250</v>
      </c>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18" t="s">
        <v>87</v>
      </c>
      <c r="C9" s="1">
        <v>0</v>
      </c>
      <c r="D9" s="21"/>
      <c r="E9" s="100"/>
      <c r="F9" s="41"/>
      <c r="H9" s="81" t="s">
        <v>45</v>
      </c>
      <c r="I9" s="50"/>
      <c r="J9" s="71">
        <f>IF(J7&lt;250.01,0,SUM(J7,-J8))</f>
        <v>0</v>
      </c>
      <c r="K9" s="110"/>
      <c r="L9" s="102">
        <f>IF(C13&gt;19.5,19.5,C13)</f>
        <v>18.7</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79" t="s">
        <v>50</v>
      </c>
      <c r="C10" s="19">
        <f>C7-C8-C9</f>
        <v>0</v>
      </c>
      <c r="D10" s="22"/>
      <c r="E10" s="100"/>
      <c r="F10" s="41"/>
      <c r="H10" s="78" t="s">
        <v>46</v>
      </c>
      <c r="I10" s="77"/>
      <c r="J10" s="24">
        <f>IF($C$10&lt;48.732943,PRODUCT($C$10,20.5),(PRODUCT($C$10,20.5)-J9))</f>
        <v>0</v>
      </c>
      <c r="K10" s="110"/>
      <c r="L10" s="102">
        <f>IF(C16&gt;25.9,25.9,C16)</f>
        <v>24.8</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55" t="s">
        <v>37</v>
      </c>
      <c r="C11" s="3">
        <v>0</v>
      </c>
      <c r="D11" s="59">
        <f>(C11*D13)/(C13)</f>
        <v>0</v>
      </c>
      <c r="E11" s="100"/>
      <c r="F11" s="41"/>
      <c r="H11" s="26" t="s">
        <v>60</v>
      </c>
      <c r="I11" s="27"/>
      <c r="J11" s="28">
        <f>IF(J10&lt;1000,0,SUM(J10,-1000))</f>
        <v>0</v>
      </c>
      <c r="K11" s="110"/>
      <c r="L11" s="102">
        <f>IF(C17&gt;16.15,16.15,C17)</f>
        <v>15.45</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56" t="s">
        <v>38</v>
      </c>
      <c r="C12" s="3">
        <v>0</v>
      </c>
      <c r="D12" s="60">
        <f>(C12*D13)/(C13)</f>
        <v>0</v>
      </c>
      <c r="E12" s="100"/>
      <c r="F12" s="41"/>
      <c r="H12" s="74" t="s">
        <v>12</v>
      </c>
      <c r="I12" s="75"/>
      <c r="J12" s="76">
        <f>-D18</f>
        <v>0</v>
      </c>
      <c r="K12" s="110"/>
      <c r="L12" s="102" t="s">
        <v>54</v>
      </c>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257" t="s">
        <v>173</v>
      </c>
      <c r="C13" s="58">
        <v>18.7</v>
      </c>
      <c r="D13" s="61">
        <f>L9</f>
        <v>18.7</v>
      </c>
      <c r="E13" s="100"/>
      <c r="F13" s="41"/>
      <c r="H13" s="29" t="s">
        <v>11</v>
      </c>
      <c r="I13" s="30"/>
      <c r="J13" s="31">
        <f>J11-D18</f>
        <v>0</v>
      </c>
      <c r="K13" s="110"/>
      <c r="L13" s="102">
        <f>J11*0.9</f>
        <v>0</v>
      </c>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57" t="s">
        <v>39</v>
      </c>
      <c r="C14" s="3">
        <v>0</v>
      </c>
      <c r="D14" s="60">
        <f>(C14*D17)/(C17)</f>
        <v>0</v>
      </c>
      <c r="E14" s="100"/>
      <c r="F14" s="41"/>
      <c r="H14" s="49" t="s">
        <v>122</v>
      </c>
      <c r="I14" s="50"/>
      <c r="J14" s="71">
        <f>IF(L15&lt;0,0,L15)</f>
        <v>0</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56" t="s">
        <v>40</v>
      </c>
      <c r="C15" s="4">
        <v>0</v>
      </c>
      <c r="D15" s="60">
        <f>(C15*D16)/(C16)</f>
        <v>0</v>
      </c>
      <c r="E15" s="100"/>
      <c r="F15" s="41"/>
      <c r="H15" s="72" t="s">
        <v>1</v>
      </c>
      <c r="I15" s="73"/>
      <c r="J15" s="33">
        <f>(C10*20.5)-J9-J14</f>
        <v>0</v>
      </c>
      <c r="K15" s="110"/>
      <c r="L15" s="102">
        <f>J13*0.9</f>
        <v>0</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257" t="s">
        <v>174</v>
      </c>
      <c r="C16" s="90">
        <v>24.8</v>
      </c>
      <c r="D16" s="61">
        <f>L10</f>
        <v>24.8</v>
      </c>
      <c r="E16" s="100"/>
      <c r="F16" s="41"/>
      <c r="G16" s="41"/>
      <c r="H16" s="100"/>
      <c r="I16" s="100"/>
      <c r="J16" s="108"/>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257" t="s">
        <v>175</v>
      </c>
      <c r="C17" s="63">
        <v>15.45</v>
      </c>
      <c r="D17" s="62">
        <f>L11</f>
        <v>15.45</v>
      </c>
      <c r="E17" s="100"/>
      <c r="F17" s="41"/>
      <c r="H17" s="49" t="s">
        <v>30</v>
      </c>
      <c r="I17" s="51"/>
      <c r="J17" s="71">
        <f>C8*20.5</f>
        <v>0</v>
      </c>
      <c r="K17" s="110"/>
      <c r="L17" s="102">
        <f>IF(L15&lt;L13,L15,L13)</f>
        <v>0</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130" t="s">
        <v>14</v>
      </c>
      <c r="C18" s="131"/>
      <c r="D18" s="68">
        <f>(D11*20.3/D13-D11)+(D12*20.3/D13-D12)+(D14*16.75/D17-D14)+(D15*26.9/D16-D15)</f>
        <v>0</v>
      </c>
      <c r="E18" s="100"/>
      <c r="F18" s="41"/>
      <c r="H18" s="81" t="s">
        <v>88</v>
      </c>
      <c r="I18" s="51"/>
      <c r="J18" s="71">
        <f>C9*20.5</f>
        <v>0</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260" t="s">
        <v>36</v>
      </c>
      <c r="C19" s="142">
        <v>0</v>
      </c>
      <c r="D19" s="336"/>
      <c r="E19" s="100"/>
      <c r="F19" s="41"/>
      <c r="G19" s="41"/>
      <c r="H19" s="100"/>
      <c r="I19" s="100"/>
      <c r="J19" s="108"/>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x14ac:dyDescent="0.25">
      <c r="A20" s="106"/>
      <c r="B20" s="133" t="s">
        <v>18</v>
      </c>
      <c r="C20" s="143">
        <v>0</v>
      </c>
      <c r="D20" s="337"/>
      <c r="E20" s="100"/>
      <c r="F20" s="41"/>
      <c r="G20" s="41"/>
      <c r="H20" s="52" t="s">
        <v>84</v>
      </c>
      <c r="I20" s="53"/>
      <c r="J20" s="54"/>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19</v>
      </c>
      <c r="C21" s="144">
        <v>0</v>
      </c>
      <c r="D21" s="337"/>
      <c r="E21" s="100"/>
      <c r="F21" s="41"/>
      <c r="G21" s="107"/>
      <c r="H21" s="153"/>
      <c r="I21" s="154"/>
      <c r="J21" s="155"/>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x14ac:dyDescent="0.2">
      <c r="A22" s="106"/>
      <c r="B22" s="134" t="s">
        <v>100</v>
      </c>
      <c r="C22" s="144">
        <v>0</v>
      </c>
      <c r="D22" s="337"/>
      <c r="E22" s="100"/>
      <c r="F22" s="41"/>
      <c r="H22" s="262" t="s">
        <v>24</v>
      </c>
      <c r="I22" s="166" t="s">
        <v>55</v>
      </c>
      <c r="J22" s="23">
        <f>PRODUCT(SUM(C19,-C20,-C21,-C22,-C23),15.34)</f>
        <v>0</v>
      </c>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5" t="s">
        <v>66</v>
      </c>
      <c r="C23" s="145">
        <v>0</v>
      </c>
      <c r="D23" s="337"/>
      <c r="E23" s="100"/>
      <c r="F23" s="41"/>
      <c r="H23" s="259" t="s">
        <v>20</v>
      </c>
      <c r="I23" s="164" t="s">
        <v>33</v>
      </c>
      <c r="J23" s="161">
        <f>PRODUCT(C20,61.35)</f>
        <v>0</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260" t="s">
        <v>137</v>
      </c>
      <c r="C24" s="169">
        <v>0</v>
      </c>
      <c r="D24" s="337"/>
      <c r="E24" s="100"/>
      <c r="F24" s="41"/>
      <c r="H24" s="259" t="s">
        <v>21</v>
      </c>
      <c r="I24" s="164" t="s">
        <v>33</v>
      </c>
      <c r="J24" s="161">
        <f>PRODUCT(C21,61.35)</f>
        <v>0</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x14ac:dyDescent="0.2">
      <c r="A25" s="106"/>
      <c r="B25" s="150" t="s">
        <v>125</v>
      </c>
      <c r="C25" s="225">
        <v>0</v>
      </c>
      <c r="D25" s="337"/>
      <c r="E25" s="100"/>
      <c r="F25" s="41"/>
      <c r="H25" s="259" t="s">
        <v>67</v>
      </c>
      <c r="I25" s="164" t="s">
        <v>33</v>
      </c>
      <c r="J25" s="161">
        <f>PRODUCT(C22,61.35)</f>
        <v>0</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6" t="s">
        <v>82</v>
      </c>
      <c r="C26" s="242">
        <v>0</v>
      </c>
      <c r="D26" s="337"/>
      <c r="E26" s="100"/>
      <c r="F26" s="41"/>
      <c r="H26" s="259" t="s">
        <v>68</v>
      </c>
      <c r="I26" s="164" t="s">
        <v>69</v>
      </c>
      <c r="J26" s="161">
        <f>PRODUCT(C23,40.35)</f>
        <v>0</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260" t="s">
        <v>8</v>
      </c>
      <c r="C27" s="2">
        <v>0</v>
      </c>
      <c r="D27" s="337"/>
      <c r="E27" s="100"/>
      <c r="F27" s="41"/>
      <c r="H27" s="259" t="s">
        <v>71</v>
      </c>
      <c r="I27" s="35" t="s">
        <v>70</v>
      </c>
      <c r="J27" s="161">
        <f>PRODUCT(SUM(C24,-C25,-C26),25)</f>
        <v>0</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x14ac:dyDescent="0.2">
      <c r="A28" s="106"/>
      <c r="B28" s="133" t="s">
        <v>18</v>
      </c>
      <c r="C28" s="180">
        <v>0</v>
      </c>
      <c r="D28" s="337"/>
      <c r="E28" s="100"/>
      <c r="F28" s="41"/>
      <c r="H28" s="259" t="s">
        <v>133</v>
      </c>
      <c r="I28" s="35" t="s">
        <v>123</v>
      </c>
      <c r="J28" s="161">
        <f>PRODUCT(C25,10)</f>
        <v>0</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x14ac:dyDescent="0.2">
      <c r="A29" s="106"/>
      <c r="B29" s="134" t="s">
        <v>19</v>
      </c>
      <c r="C29" s="148">
        <v>0</v>
      </c>
      <c r="D29" s="337"/>
      <c r="E29" s="100"/>
      <c r="F29" s="41"/>
      <c r="H29" s="259" t="s">
        <v>134</v>
      </c>
      <c r="I29" s="35" t="s">
        <v>124</v>
      </c>
      <c r="J29" s="161">
        <f>PRODUCT(C26,4)</f>
        <v>0</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x14ac:dyDescent="0.2">
      <c r="A30" s="106"/>
      <c r="B30" s="134" t="s">
        <v>100</v>
      </c>
      <c r="C30" s="148">
        <v>0</v>
      </c>
      <c r="D30" s="337"/>
      <c r="E30" s="100"/>
      <c r="F30" s="41"/>
      <c r="H30" s="263" t="s">
        <v>25</v>
      </c>
      <c r="I30" s="167" t="s">
        <v>56</v>
      </c>
      <c r="J30" s="162">
        <f>PRODUCT(SUM(C27,-C28,-C29,-C30,-C31,-C32),1.38)</f>
        <v>0</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x14ac:dyDescent="0.2">
      <c r="A31" s="106"/>
      <c r="B31" s="135" t="s">
        <v>81</v>
      </c>
      <c r="C31" s="148">
        <v>0</v>
      </c>
      <c r="D31" s="337"/>
      <c r="E31" s="100"/>
      <c r="F31" s="41"/>
      <c r="H31" s="259" t="s">
        <v>22</v>
      </c>
      <c r="I31" s="164" t="s">
        <v>34</v>
      </c>
      <c r="J31" s="161">
        <f>PRODUCT(C28,5.5)</f>
        <v>0</v>
      </c>
      <c r="K31" s="108"/>
      <c r="L31" s="102"/>
      <c r="M31" s="85"/>
      <c r="N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7" t="s">
        <v>82</v>
      </c>
      <c r="C32" s="149">
        <v>0</v>
      </c>
      <c r="D32" s="337"/>
      <c r="E32" s="100"/>
      <c r="F32" s="41"/>
      <c r="H32" s="259" t="s">
        <v>23</v>
      </c>
      <c r="I32" s="164" t="s">
        <v>34</v>
      </c>
      <c r="J32" s="161">
        <f>PRODUCT(C29,5.5)</f>
        <v>0</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260" t="s">
        <v>9</v>
      </c>
      <c r="C33" s="182">
        <v>0</v>
      </c>
      <c r="D33" s="338"/>
      <c r="E33" s="100"/>
      <c r="F33" s="41"/>
      <c r="H33" s="259" t="s">
        <v>72</v>
      </c>
      <c r="I33" s="164" t="s">
        <v>34</v>
      </c>
      <c r="J33" s="161">
        <f>PRODUCT(C30,5.5)</f>
        <v>0</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x14ac:dyDescent="0.2">
      <c r="A34" s="106"/>
      <c r="B34" s="133" t="s">
        <v>18</v>
      </c>
      <c r="C34" s="181">
        <v>0</v>
      </c>
      <c r="D34" s="338"/>
      <c r="E34" s="100"/>
      <c r="F34" s="41"/>
      <c r="H34" s="259" t="s">
        <v>78</v>
      </c>
      <c r="I34" s="164" t="s">
        <v>73</v>
      </c>
      <c r="J34" s="161">
        <f>PRODUCT(C31,4.96)</f>
        <v>0</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x14ac:dyDescent="0.2">
      <c r="A35" s="106"/>
      <c r="B35" s="134" t="s">
        <v>19</v>
      </c>
      <c r="C35" s="146">
        <v>0</v>
      </c>
      <c r="D35" s="338"/>
      <c r="E35" s="100"/>
      <c r="F35" s="41"/>
      <c r="H35" s="259" t="s">
        <v>79</v>
      </c>
      <c r="I35" s="164" t="s">
        <v>80</v>
      </c>
      <c r="J35" s="161">
        <f>PRODUCT(C32,4.42)</f>
        <v>0</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x14ac:dyDescent="0.2">
      <c r="A36" s="106"/>
      <c r="B36" s="134" t="s">
        <v>100</v>
      </c>
      <c r="C36" s="146">
        <v>0</v>
      </c>
      <c r="D36" s="338"/>
      <c r="E36" s="100"/>
      <c r="F36" s="8"/>
      <c r="G36" s="8"/>
      <c r="H36" s="263" t="s">
        <v>26</v>
      </c>
      <c r="I36" s="167" t="s">
        <v>57</v>
      </c>
      <c r="J36" s="162">
        <f>PRODUCT(SUM(C33,-C34,-C35,-C36,-C37,-C38),15.15)</f>
        <v>0</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x14ac:dyDescent="0.2">
      <c r="A37" s="106"/>
      <c r="B37" s="134" t="s">
        <v>85</v>
      </c>
      <c r="C37" s="146">
        <v>0</v>
      </c>
      <c r="D37" s="338"/>
      <c r="E37" s="100"/>
      <c r="F37" s="41"/>
      <c r="H37" s="259" t="s">
        <v>27</v>
      </c>
      <c r="I37" s="164" t="s">
        <v>35</v>
      </c>
      <c r="J37" s="161">
        <f>PRODUCT(C34,60.6)</f>
        <v>0</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7" t="s">
        <v>82</v>
      </c>
      <c r="C38" s="147">
        <v>0</v>
      </c>
      <c r="D38" s="339"/>
      <c r="E38" s="100"/>
      <c r="F38" s="41"/>
      <c r="H38" s="259" t="s">
        <v>28</v>
      </c>
      <c r="I38" s="164" t="s">
        <v>35</v>
      </c>
      <c r="J38" s="161">
        <f>PRODUCT(C35,60.6)</f>
        <v>0</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6"/>
      <c r="B39" s="100"/>
      <c r="C39" s="100"/>
      <c r="D39" s="100"/>
      <c r="E39" s="100"/>
      <c r="F39" s="41"/>
      <c r="H39" s="259" t="s">
        <v>74</v>
      </c>
      <c r="I39" s="164" t="s">
        <v>35</v>
      </c>
      <c r="J39" s="161">
        <f>PRODUCT(C36,60.6)</f>
        <v>0</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x14ac:dyDescent="0.2">
      <c r="A40" s="106"/>
      <c r="B40" s="331" t="s">
        <v>119</v>
      </c>
      <c r="C40" s="333"/>
      <c r="D40" s="332"/>
      <c r="E40" s="100"/>
      <c r="F40" s="41"/>
      <c r="H40" s="259" t="s">
        <v>75</v>
      </c>
      <c r="I40" s="164" t="s">
        <v>35</v>
      </c>
      <c r="J40" s="161">
        <f>PRODUCT(C37,60.6)</f>
        <v>0</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27" customHeight="1" thickBot="1" x14ac:dyDescent="0.25">
      <c r="A41" s="106"/>
      <c r="B41" s="309" t="s">
        <v>120</v>
      </c>
      <c r="C41" s="241" t="s">
        <v>4</v>
      </c>
      <c r="D41" s="240"/>
      <c r="E41" s="100"/>
      <c r="F41" s="8"/>
      <c r="G41" s="8"/>
      <c r="H41" s="259" t="s">
        <v>76</v>
      </c>
      <c r="I41" s="164" t="s">
        <v>77</v>
      </c>
      <c r="J41" s="161">
        <f>PRODUCT(C38,19.6)</f>
        <v>0</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21" customHeight="1" thickBot="1" x14ac:dyDescent="0.25">
      <c r="A42" s="106"/>
      <c r="B42" s="340"/>
      <c r="C42" s="232">
        <f>SUM(C47:C49)</f>
        <v>0</v>
      </c>
      <c r="D42" s="239" t="s">
        <v>114</v>
      </c>
      <c r="E42" s="100"/>
      <c r="F42" s="41"/>
      <c r="G42" s="41"/>
      <c r="H42" s="160" t="s">
        <v>5</v>
      </c>
      <c r="I42" s="165"/>
      <c r="J42" s="163">
        <v>-250</v>
      </c>
      <c r="K42" s="108"/>
      <c r="L42" s="249">
        <v>51</v>
      </c>
      <c r="M42" s="249">
        <v>53</v>
      </c>
      <c r="N42" s="249">
        <v>54</v>
      </c>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2.5" customHeight="1" thickBot="1" x14ac:dyDescent="0.3">
      <c r="A43" s="106"/>
      <c r="B43" s="229" t="s">
        <v>113</v>
      </c>
      <c r="C43" s="237"/>
      <c r="D43" s="238"/>
      <c r="E43" s="100"/>
      <c r="F43" s="41"/>
      <c r="H43" s="168" t="s">
        <v>86</v>
      </c>
      <c r="I43" s="156"/>
      <c r="J43" s="157">
        <f>IF(SUM(J22,J30,J36)&gt;250,SUM(J22:J42),SUM(J23:J29,J31:J35,J37:J41))</f>
        <v>0</v>
      </c>
      <c r="K43" s="108"/>
      <c r="L43" s="250">
        <f>SUM(J23,J31,J37)</f>
        <v>0</v>
      </c>
      <c r="M43" s="250">
        <f>SUM(J24:J29,J32:J35,J38:J41)</f>
        <v>0</v>
      </c>
      <c r="N43" s="250">
        <f>SUM(J22,J30,J36,J42)</f>
        <v>-250</v>
      </c>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18" hidden="1" customHeight="1" x14ac:dyDescent="0.2">
      <c r="A44" s="106"/>
      <c r="B44" s="133" t="s">
        <v>89</v>
      </c>
      <c r="C44" s="228">
        <v>0</v>
      </c>
      <c r="D44" s="21"/>
      <c r="E44" s="100"/>
      <c r="F44" s="41"/>
      <c r="G44" s="41"/>
      <c r="H44" s="100"/>
      <c r="I44" s="100"/>
      <c r="J44" s="108"/>
      <c r="K44" s="108"/>
      <c r="L44" s="103"/>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18" hidden="1" customHeight="1" x14ac:dyDescent="0.25">
      <c r="A45" s="106"/>
      <c r="B45" s="134" t="s">
        <v>103</v>
      </c>
      <c r="C45" s="226">
        <v>0</v>
      </c>
      <c r="D45" s="21"/>
      <c r="E45" s="100"/>
      <c r="F45" s="41"/>
      <c r="H45" s="139" t="s">
        <v>42</v>
      </c>
      <c r="I45" s="140"/>
      <c r="J45" s="141"/>
      <c r="K45" s="108"/>
      <c r="L45" s="103"/>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224"/>
      <c r="C46" s="224"/>
      <c r="D46" s="108"/>
      <c r="E46" s="100"/>
      <c r="F46" s="41"/>
      <c r="H46" s="64"/>
      <c r="I46" s="65"/>
      <c r="J46" s="66"/>
      <c r="K46" s="108"/>
      <c r="L46" s="183"/>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85"/>
      <c r="BG46" s="85"/>
    </row>
    <row r="47" spans="1:59" s="6" customFormat="1" ht="20.25" customHeight="1" thickBot="1" x14ac:dyDescent="0.25">
      <c r="A47" s="111"/>
      <c r="B47" s="150" t="s">
        <v>110</v>
      </c>
      <c r="C47" s="225">
        <v>0</v>
      </c>
      <c r="D47" s="20"/>
      <c r="E47" s="101"/>
      <c r="F47" s="5"/>
      <c r="G47" s="5"/>
      <c r="H47" s="32" t="s">
        <v>47</v>
      </c>
      <c r="I47" s="38"/>
      <c r="J47" s="39">
        <f>IF(SUM(PRODUCT(SUM(C19,-C20,-C21,-C22,-C23),5.11),PRODUCT(SUM(C27,-C28,-C29,-C30,-C31,-C32),2.28),PRODUCT(SUM(C33,-C34,-C35,-C36,-C37,-C38),19.89),-750)&lt;0,0,SUM(PRODUCT(SUM(C19,-C20,-C21,-C22,-C23),5.11),PRODUCT(SUM(C27,-C28,-C29,-C30,-C31,-C32),2.28),PRODUCT(SUM(C33,-C34,-C35,-C36,-C37,-C38),19.89),-750))</f>
        <v>0</v>
      </c>
      <c r="K47" s="112"/>
      <c r="L47" s="185">
        <f>J47*0.9</f>
        <v>0</v>
      </c>
      <c r="M47" s="185"/>
      <c r="N47" s="185"/>
      <c r="O47" s="258"/>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02"/>
      <c r="BG47" s="85"/>
    </row>
    <row r="48" spans="1:59" s="6" customFormat="1" ht="23.25" customHeight="1" thickBot="1" x14ac:dyDescent="0.3">
      <c r="A48" s="111"/>
      <c r="B48" s="134" t="s">
        <v>111</v>
      </c>
      <c r="C48" s="226">
        <v>0</v>
      </c>
      <c r="D48" s="21"/>
      <c r="E48" s="100"/>
      <c r="F48" s="5"/>
      <c r="G48" s="5"/>
      <c r="H48" s="83" t="s">
        <v>121</v>
      </c>
      <c r="I48" s="67"/>
      <c r="J48" s="71">
        <f>IF(L48&gt;L47,IF(L47&lt;0,0,L47),IF(L48&lt;0,0,L48))</f>
        <v>0</v>
      </c>
      <c r="K48" s="112"/>
      <c r="L48" s="185">
        <f>SUM((J11+J47)-D18)*0.9</f>
        <v>0</v>
      </c>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87"/>
      <c r="BG48" s="87"/>
    </row>
    <row r="49" spans="1:59" s="6" customFormat="1" ht="20.25" customHeight="1" thickBot="1" x14ac:dyDescent="0.25">
      <c r="A49" s="111"/>
      <c r="B49" s="137" t="s">
        <v>112</v>
      </c>
      <c r="C49" s="227">
        <v>0</v>
      </c>
      <c r="D49" s="223"/>
      <c r="E49" s="100"/>
      <c r="F49" s="5"/>
      <c r="G49" s="5"/>
      <c r="H49" s="100"/>
      <c r="I49" s="100"/>
      <c r="J49" s="108"/>
      <c r="K49" s="112"/>
      <c r="L49" s="186"/>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87"/>
      <c r="BG49" s="87"/>
    </row>
    <row r="50" spans="1:59" s="6" customFormat="1" ht="18.75" customHeight="1" thickBot="1" x14ac:dyDescent="0.3">
      <c r="A50" s="106"/>
      <c r="B50" s="100"/>
      <c r="C50" s="100"/>
      <c r="D50" s="100"/>
      <c r="E50" s="100"/>
      <c r="H50" s="220" t="s">
        <v>115</v>
      </c>
      <c r="I50" s="221"/>
      <c r="J50" s="71">
        <f>IF(SUM(C47*(669.8-61.35),C48*(654.5-61.35),C49*(721-61.35))&lt;50,0,SUM(C47*(669.8-61.35),C48*(654.5-61.35),C49*(721-61.35)))</f>
        <v>0</v>
      </c>
      <c r="K50" s="112"/>
      <c r="L50" s="186"/>
      <c r="M50" s="186"/>
      <c r="N50" s="186"/>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row>
    <row r="51" spans="1:59" s="6" customFormat="1" ht="24" customHeight="1" thickBot="1" x14ac:dyDescent="0.25">
      <c r="A51" s="111"/>
      <c r="B51" s="341" t="s">
        <v>117</v>
      </c>
      <c r="C51" s="342"/>
      <c r="D51" s="343"/>
      <c r="E51" s="101"/>
      <c r="H51" s="100"/>
      <c r="I51" s="100"/>
      <c r="J51" s="100"/>
      <c r="K51" s="112"/>
    </row>
    <row r="52" spans="1:59" s="6" customFormat="1" ht="18.75" customHeight="1" thickBot="1" x14ac:dyDescent="0.25">
      <c r="A52" s="111"/>
      <c r="B52" s="344"/>
      <c r="C52" s="345"/>
      <c r="D52" s="346"/>
      <c r="E52" s="101"/>
      <c r="H52" s="175" t="s">
        <v>31</v>
      </c>
      <c r="I52" s="138"/>
      <c r="J52" s="189">
        <f>SUM(J9,J14,J17,J18,J43,J48,J50)</f>
        <v>0</v>
      </c>
      <c r="K52" s="112"/>
    </row>
    <row r="53" spans="1:59" s="6" customFormat="1" ht="19.5" customHeight="1" x14ac:dyDescent="0.2">
      <c r="A53" s="111"/>
      <c r="B53" s="344"/>
      <c r="C53" s="345"/>
      <c r="D53" s="346"/>
      <c r="E53" s="101"/>
      <c r="H53" s="350" t="s">
        <v>171</v>
      </c>
      <c r="I53" s="351"/>
      <c r="J53" s="129">
        <f>SUM(C7*20.5,C19*20.45,C24*25,C27*3.66,C33*35.04)</f>
        <v>0</v>
      </c>
      <c r="K53" s="112"/>
    </row>
    <row r="54" spans="1:59" s="6" customFormat="1" ht="19.5" customHeight="1" thickBot="1" x14ac:dyDescent="0.25">
      <c r="A54" s="111"/>
      <c r="B54" s="344"/>
      <c r="C54" s="345"/>
      <c r="D54" s="346"/>
      <c r="E54" s="101"/>
      <c r="H54" s="352" t="s">
        <v>51</v>
      </c>
      <c r="I54" s="353"/>
      <c r="J54" s="89">
        <f>J53-J52+J50</f>
        <v>0</v>
      </c>
      <c r="K54" s="112"/>
    </row>
    <row r="55" spans="1:59" s="6" customFormat="1" ht="21" customHeight="1" thickBot="1" x14ac:dyDescent="0.25">
      <c r="A55" s="111"/>
      <c r="B55" s="344"/>
      <c r="C55" s="345"/>
      <c r="D55" s="346"/>
      <c r="E55" s="101"/>
      <c r="H55" s="101"/>
      <c r="I55" s="101"/>
      <c r="J55" s="101"/>
      <c r="K55" s="112"/>
    </row>
    <row r="56" spans="1:59" s="6" customFormat="1" ht="24.75" customHeight="1" x14ac:dyDescent="0.2">
      <c r="A56" s="111"/>
      <c r="B56" s="344"/>
      <c r="C56" s="345"/>
      <c r="D56" s="346"/>
      <c r="E56" s="101"/>
      <c r="F56" s="101"/>
      <c r="G56" s="101"/>
      <c r="H56" s="354" t="s">
        <v>83</v>
      </c>
      <c r="I56" s="355"/>
      <c r="J56" s="356"/>
      <c r="K56" s="112"/>
    </row>
    <row r="57" spans="1:59" s="6" customFormat="1" ht="24.75" customHeight="1" x14ac:dyDescent="0.2">
      <c r="A57" s="111"/>
      <c r="B57" s="344"/>
      <c r="C57" s="345"/>
      <c r="D57" s="346"/>
      <c r="E57" s="101"/>
      <c r="F57" s="101"/>
      <c r="G57" s="101"/>
      <c r="H57" s="357"/>
      <c r="I57" s="358"/>
      <c r="J57" s="359"/>
      <c r="K57" s="112"/>
    </row>
    <row r="58" spans="1:59" s="6" customFormat="1" ht="24" customHeight="1" thickBot="1" x14ac:dyDescent="0.25">
      <c r="A58" s="111"/>
      <c r="B58" s="347"/>
      <c r="C58" s="348"/>
      <c r="D58" s="349"/>
      <c r="E58" s="101"/>
      <c r="H58" s="360"/>
      <c r="I58" s="361"/>
      <c r="J58" s="362"/>
      <c r="K58" s="112"/>
    </row>
    <row r="59" spans="1:59" s="6" customFormat="1" ht="16.5" customHeight="1" thickBot="1" x14ac:dyDescent="0.25">
      <c r="A59" s="111"/>
      <c r="B59" s="101"/>
      <c r="C59" s="101"/>
      <c r="D59" s="101"/>
      <c r="E59" s="101"/>
      <c r="H59" s="101"/>
      <c r="I59" s="101"/>
      <c r="J59" s="101"/>
      <c r="K59" s="112"/>
    </row>
    <row r="60" spans="1:59" s="6" customFormat="1" ht="183.75" customHeight="1" thickBot="1" x14ac:dyDescent="0.25">
      <c r="A60" s="111"/>
      <c r="B60" s="363" t="s">
        <v>172</v>
      </c>
      <c r="C60" s="364"/>
      <c r="D60" s="365"/>
      <c r="E60" s="101"/>
      <c r="H60" s="293" t="s">
        <v>178</v>
      </c>
      <c r="I60" s="294"/>
      <c r="J60" s="295"/>
      <c r="K60" s="112"/>
    </row>
    <row r="61" spans="1:59" s="8" customFormat="1" ht="13.5" thickBot="1" x14ac:dyDescent="0.25">
      <c r="A61" s="113"/>
      <c r="B61" s="115"/>
      <c r="C61" s="115"/>
      <c r="D61" s="115"/>
      <c r="E61" s="115"/>
      <c r="F61" s="126"/>
      <c r="G61" s="126"/>
      <c r="H61" s="114"/>
      <c r="I61" s="114"/>
      <c r="J61" s="114"/>
      <c r="K61" s="116"/>
    </row>
    <row r="62" spans="1:59" s="6" customFormat="1" ht="6.75" customHeight="1" x14ac:dyDescent="0.2">
      <c r="A62" s="9"/>
      <c r="B62" s="151"/>
      <c r="C62" s="152"/>
      <c r="D62" s="152"/>
      <c r="E62" s="9"/>
      <c r="F62" s="7"/>
      <c r="G62" s="7"/>
      <c r="H62" s="7"/>
      <c r="I62" s="7"/>
      <c r="J62" s="7"/>
      <c r="K62" s="9"/>
    </row>
    <row r="63" spans="1:59" s="6" customFormat="1" x14ac:dyDescent="0.2">
      <c r="A63" s="9"/>
      <c r="B63" s="152"/>
      <c r="C63" s="152"/>
      <c r="D63" s="152"/>
      <c r="E63" s="9"/>
      <c r="F63" s="7"/>
      <c r="G63" s="7"/>
      <c r="H63" s="7"/>
      <c r="I63" s="7"/>
      <c r="J63" s="7"/>
      <c r="K63" s="9"/>
    </row>
    <row r="64" spans="1:59" s="6" customFormat="1" ht="17.25" customHeight="1" x14ac:dyDescent="0.2">
      <c r="A64" s="9"/>
      <c r="B64" s="151"/>
      <c r="C64" s="152"/>
      <c r="D64" s="152"/>
      <c r="E64" s="9"/>
      <c r="F64" s="7"/>
      <c r="G64" s="7"/>
      <c r="H64" s="7"/>
      <c r="I64" s="7"/>
      <c r="J64" s="7"/>
      <c r="K64" s="9"/>
    </row>
    <row r="65" spans="1:11" s="6" customFormat="1" x14ac:dyDescent="0.2">
      <c r="A65" s="9"/>
      <c r="B65" s="152"/>
      <c r="C65" s="152"/>
      <c r="D65" s="152"/>
      <c r="E65" s="9"/>
      <c r="F65" s="7"/>
      <c r="G65" s="7"/>
      <c r="H65" s="7"/>
      <c r="I65" s="7"/>
      <c r="J65" s="7"/>
      <c r="K65" s="9"/>
    </row>
    <row r="66" spans="1:11" s="6" customFormat="1" x14ac:dyDescent="0.2">
      <c r="A66" s="9"/>
      <c r="B66" s="152"/>
      <c r="C66" s="152"/>
      <c r="D66" s="152"/>
      <c r="E66" s="9"/>
      <c r="F66" s="7"/>
      <c r="G66" s="7"/>
      <c r="H66" s="291"/>
      <c r="I66" s="292"/>
      <c r="J66" s="292"/>
      <c r="K66" s="9"/>
    </row>
    <row r="67" spans="1:11" s="6" customFormat="1" x14ac:dyDescent="0.2">
      <c r="A67" s="9"/>
      <c r="B67" s="152"/>
      <c r="C67" s="152"/>
      <c r="D67" s="152"/>
      <c r="E67" s="9"/>
      <c r="F67" s="7"/>
      <c r="G67" s="7"/>
      <c r="H67" s="292"/>
      <c r="I67" s="292"/>
      <c r="J67" s="292"/>
      <c r="K67" s="9"/>
    </row>
    <row r="68" spans="1:11" s="6" customFormat="1" x14ac:dyDescent="0.2">
      <c r="A68" s="8"/>
      <c r="B68" s="152"/>
      <c r="C68" s="152"/>
      <c r="D68" s="152"/>
      <c r="E68" s="8"/>
      <c r="H68" s="292"/>
      <c r="I68" s="292"/>
      <c r="J68" s="292"/>
    </row>
    <row r="69" spans="1:11" s="6" customFormat="1" x14ac:dyDescent="0.2">
      <c r="H69" s="292"/>
      <c r="I69" s="292"/>
      <c r="J69" s="292"/>
    </row>
    <row r="70" spans="1:11" s="6" customFormat="1" x14ac:dyDescent="0.2">
      <c r="H70" s="292"/>
      <c r="I70" s="292"/>
      <c r="J70" s="292"/>
    </row>
    <row r="71" spans="1:11" s="6" customFormat="1" x14ac:dyDescent="0.2">
      <c r="H71" s="292"/>
      <c r="I71" s="292"/>
      <c r="J71" s="292"/>
    </row>
    <row r="72" spans="1:11" s="6" customFormat="1" x14ac:dyDescent="0.2">
      <c r="H72" s="292"/>
      <c r="I72" s="292"/>
      <c r="J72" s="292"/>
    </row>
    <row r="73" spans="1:11" s="6" customFormat="1" x14ac:dyDescent="0.2">
      <c r="H73" s="292"/>
      <c r="I73" s="292"/>
      <c r="J73" s="292"/>
    </row>
    <row r="74" spans="1:11" s="6" customFormat="1" x14ac:dyDescent="0.2">
      <c r="H74" s="292"/>
      <c r="I74" s="292"/>
      <c r="J74" s="292"/>
    </row>
    <row r="75" spans="1:11" s="6" customFormat="1" x14ac:dyDescent="0.2">
      <c r="H75" s="292"/>
      <c r="I75" s="292"/>
      <c r="J75" s="292"/>
    </row>
    <row r="76" spans="1:11" s="6" customFormat="1" x14ac:dyDescent="0.2">
      <c r="H76" s="292"/>
      <c r="I76" s="292"/>
      <c r="J76" s="292"/>
    </row>
    <row r="77" spans="1:11" s="6" customFormat="1" x14ac:dyDescent="0.2">
      <c r="H77" s="292"/>
      <c r="I77" s="292"/>
      <c r="J77" s="292"/>
    </row>
    <row r="78" spans="1:11" s="6" customFormat="1" x14ac:dyDescent="0.2">
      <c r="H78" s="292"/>
      <c r="I78" s="292"/>
      <c r="J78" s="292"/>
    </row>
    <row r="79" spans="1:11" s="6" customFormat="1" x14ac:dyDescent="0.2">
      <c r="H79" s="292"/>
      <c r="I79" s="292"/>
      <c r="J79" s="292"/>
    </row>
    <row r="80" spans="1:11" s="6" customFormat="1" x14ac:dyDescent="0.2">
      <c r="H80" s="292"/>
      <c r="I80" s="292"/>
      <c r="J80" s="292"/>
    </row>
    <row r="81" spans="8:10" s="6" customFormat="1" x14ac:dyDescent="0.2">
      <c r="H81" s="292"/>
      <c r="I81" s="292"/>
      <c r="J81" s="292"/>
    </row>
    <row r="82" spans="8:10" s="6" customFormat="1" x14ac:dyDescent="0.2">
      <c r="H82" s="292"/>
      <c r="I82" s="292"/>
      <c r="J82" s="292"/>
    </row>
    <row r="83" spans="8:10" s="6" customFormat="1" x14ac:dyDescent="0.2"/>
    <row r="84" spans="8:10" s="6" customFormat="1" x14ac:dyDescent="0.2"/>
    <row r="85" spans="8:10" s="6" customFormat="1" x14ac:dyDescent="0.2"/>
    <row r="86" spans="8:10" s="6" customFormat="1" x14ac:dyDescent="0.2"/>
    <row r="87" spans="8:10" s="6" customFormat="1" x14ac:dyDescent="0.2"/>
    <row r="88" spans="8:10" s="6" customFormat="1" x14ac:dyDescent="0.2"/>
    <row r="89" spans="8:10" s="6" customFormat="1" x14ac:dyDescent="0.2"/>
    <row r="90" spans="8:10" s="6" customFormat="1" x14ac:dyDescent="0.2"/>
    <row r="91" spans="8:10" s="6" customFormat="1" x14ac:dyDescent="0.2"/>
    <row r="92" spans="8:10" s="6" customFormat="1" x14ac:dyDescent="0.2"/>
    <row r="93" spans="8:10" s="6" customFormat="1" x14ac:dyDescent="0.2"/>
    <row r="94" spans="8:10" s="6" customFormat="1" x14ac:dyDescent="0.2"/>
    <row r="95" spans="8:10" s="6" customFormat="1" x14ac:dyDescent="0.2"/>
    <row r="96" spans="8:10"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sheetData>
  <sheetProtection formatCells="0" formatColumns="0" formatRows="0" insertColumns="0" insertRows="0" insertHyperlinks="0" deleteColumns="0" deleteRows="0" sort="0" autoFilter="0" pivotTables="0"/>
  <mergeCells count="14">
    <mergeCell ref="B60:D60"/>
    <mergeCell ref="H60:J60"/>
    <mergeCell ref="H66:J82"/>
    <mergeCell ref="B5:B6"/>
    <mergeCell ref="C5:C6"/>
    <mergeCell ref="D5:D6"/>
    <mergeCell ref="B2:J2"/>
    <mergeCell ref="D19:D38"/>
    <mergeCell ref="B40:D40"/>
    <mergeCell ref="B41:B42"/>
    <mergeCell ref="B51:D58"/>
    <mergeCell ref="H53:I53"/>
    <mergeCell ref="H54:I54"/>
    <mergeCell ref="H56:J58"/>
  </mergeCells>
  <pageMargins left="0.43307086614173229" right="0.43307086614173229" top="0.98425196850393704" bottom="0.98425196850393704" header="0.51181102362204722" footer="0.51181102362204722"/>
  <pageSetup paperSize="9" scale="70"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DCADB"/>
  </sheetPr>
  <dimension ref="A1:BG265"/>
  <sheetViews>
    <sheetView workbookViewId="0">
      <selection activeCell="C7" sqref="C7"/>
    </sheetView>
  </sheetViews>
  <sheetFormatPr baseColWidth="10" defaultRowHeight="12.75" x14ac:dyDescent="0.2"/>
  <cols>
    <col min="1" max="1" width="2.140625" style="8" customWidth="1"/>
    <col min="2" max="2" width="76" customWidth="1"/>
    <col min="3" max="3" width="18.140625" customWidth="1"/>
    <col min="4" max="4" width="15.8554687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86.25" customHeight="1" thickBot="1" x14ac:dyDescent="0.25">
      <c r="A2" s="104"/>
      <c r="B2" s="323" t="s">
        <v>177</v>
      </c>
      <c r="C2" s="324"/>
      <c r="D2" s="324"/>
      <c r="E2" s="325"/>
      <c r="F2" s="325"/>
      <c r="G2" s="325"/>
      <c r="H2" s="325"/>
      <c r="I2" s="325"/>
      <c r="J2" s="326"/>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327" t="s">
        <v>3</v>
      </c>
      <c r="C5" s="329" t="s">
        <v>4</v>
      </c>
      <c r="D5" s="334"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328"/>
      <c r="C6" s="330"/>
      <c r="D6" s="335"/>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7" t="s">
        <v>10</v>
      </c>
      <c r="C7" s="2">
        <v>0</v>
      </c>
      <c r="D7" s="20"/>
      <c r="E7" s="100"/>
      <c r="F7" s="41"/>
      <c r="H7" s="80"/>
      <c r="I7" s="77"/>
      <c r="J7" s="24"/>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18" t="s">
        <v>29</v>
      </c>
      <c r="C8" s="1">
        <v>0</v>
      </c>
      <c r="D8" s="21"/>
      <c r="E8" s="100"/>
      <c r="F8" s="41"/>
      <c r="H8" s="80" t="s">
        <v>58</v>
      </c>
      <c r="I8" s="35"/>
      <c r="J8" s="25"/>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18" t="s">
        <v>87</v>
      </c>
      <c r="C9" s="1">
        <v>0</v>
      </c>
      <c r="D9" s="21"/>
      <c r="E9" s="100"/>
      <c r="F9" s="41"/>
      <c r="H9" s="81" t="s">
        <v>45</v>
      </c>
      <c r="I9" s="50"/>
      <c r="J9" s="71">
        <f>PRODUCT($C$10,5.13)</f>
        <v>0</v>
      </c>
      <c r="K9" s="110"/>
      <c r="L9" s="102">
        <f>IF(C13&gt;19.5,19.5,C13)</f>
        <v>18.7</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79" t="s">
        <v>50</v>
      </c>
      <c r="C10" s="19">
        <f>C7-C8-C9</f>
        <v>0</v>
      </c>
      <c r="D10" s="22"/>
      <c r="E10" s="100"/>
      <c r="F10" s="41"/>
      <c r="H10" s="80" t="s">
        <v>59</v>
      </c>
      <c r="I10" s="77"/>
      <c r="J10" s="24"/>
      <c r="K10" s="110"/>
      <c r="L10" s="102">
        <f>IF(C16&gt;25.9,25.9,C16)</f>
        <v>24.8</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55" t="s">
        <v>37</v>
      </c>
      <c r="C11" s="3">
        <v>0</v>
      </c>
      <c r="D11" s="59">
        <f>(C11*D13)/(C13)</f>
        <v>0</v>
      </c>
      <c r="E11" s="100"/>
      <c r="F11" s="41"/>
      <c r="H11" s="78" t="s">
        <v>46</v>
      </c>
      <c r="I11" s="77"/>
      <c r="J11" s="24">
        <f>PRODUCT($C$10,20.5)-J9</f>
        <v>0</v>
      </c>
      <c r="K11" s="110"/>
      <c r="L11" s="102">
        <f>IF(C17&gt;16.15,16.15,C17)</f>
        <v>15.45</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56" t="s">
        <v>38</v>
      </c>
      <c r="C12" s="3">
        <v>0</v>
      </c>
      <c r="D12" s="60">
        <f>(C12*D13)/(C13)</f>
        <v>0</v>
      </c>
      <c r="E12" s="100"/>
      <c r="F12" s="41"/>
      <c r="H12" s="74" t="s">
        <v>12</v>
      </c>
      <c r="I12" s="75"/>
      <c r="J12" s="76">
        <f>-D18</f>
        <v>0</v>
      </c>
      <c r="K12" s="110"/>
      <c r="L12" s="102" t="s">
        <v>54</v>
      </c>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257" t="s">
        <v>173</v>
      </c>
      <c r="C13" s="58">
        <v>18.7</v>
      </c>
      <c r="D13" s="61">
        <f>L9</f>
        <v>18.7</v>
      </c>
      <c r="E13" s="100"/>
      <c r="F13" s="41"/>
      <c r="H13" s="29" t="s">
        <v>11</v>
      </c>
      <c r="I13" s="30"/>
      <c r="J13" s="31">
        <f>J11-D18</f>
        <v>0</v>
      </c>
      <c r="K13" s="110"/>
      <c r="L13" s="102">
        <f>J11*0.9</f>
        <v>0</v>
      </c>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57" t="s">
        <v>39</v>
      </c>
      <c r="C14" s="3">
        <v>0</v>
      </c>
      <c r="D14" s="60">
        <f>(C14*D17)/(C17)</f>
        <v>0</v>
      </c>
      <c r="E14" s="100"/>
      <c r="F14" s="41"/>
      <c r="H14" s="81" t="s">
        <v>122</v>
      </c>
      <c r="I14" s="50"/>
      <c r="J14" s="71">
        <f>IF(L15&lt;0,0,L15)</f>
        <v>0</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56" t="s">
        <v>40</v>
      </c>
      <c r="C15" s="4">
        <v>0</v>
      </c>
      <c r="D15" s="60">
        <f>(C15*D16)/(C16)</f>
        <v>0</v>
      </c>
      <c r="E15" s="100"/>
      <c r="F15" s="41"/>
      <c r="H15" s="72" t="s">
        <v>1</v>
      </c>
      <c r="I15" s="73"/>
      <c r="J15" s="33">
        <f>(C10*20.5)-J9-J14</f>
        <v>0</v>
      </c>
      <c r="K15" s="110"/>
      <c r="L15" s="102">
        <f>J13*0.9</f>
        <v>0</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257" t="s">
        <v>174</v>
      </c>
      <c r="C16" s="90">
        <v>24.8</v>
      </c>
      <c r="D16" s="61">
        <f>L10</f>
        <v>24.8</v>
      </c>
      <c r="E16" s="100"/>
      <c r="F16" s="41"/>
      <c r="G16" s="41"/>
      <c r="H16" s="100"/>
      <c r="I16" s="100"/>
      <c r="J16" s="108"/>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257" t="s">
        <v>175</v>
      </c>
      <c r="C17" s="63">
        <v>15.45</v>
      </c>
      <c r="D17" s="62">
        <f>L11</f>
        <v>15.45</v>
      </c>
      <c r="E17" s="100"/>
      <c r="F17" s="41"/>
      <c r="H17" s="49" t="s">
        <v>30</v>
      </c>
      <c r="I17" s="51"/>
      <c r="J17" s="71">
        <f>C8*20.5</f>
        <v>0</v>
      </c>
      <c r="K17" s="110"/>
      <c r="L17" s="102">
        <f>IF(L15&lt;L13,L15,L13)</f>
        <v>0</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130" t="s">
        <v>14</v>
      </c>
      <c r="C18" s="131"/>
      <c r="D18" s="68">
        <f>(D11*20.3/D13-D11)+(D12*20.3/D13-D12)+(D14*16.75/D17-D14)+(D15*26.9/D16-D15)</f>
        <v>0</v>
      </c>
      <c r="E18" s="100"/>
      <c r="F18" s="41"/>
      <c r="H18" s="81" t="s">
        <v>88</v>
      </c>
      <c r="I18" s="51"/>
      <c r="J18" s="71">
        <f>C9*20.5</f>
        <v>0</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260" t="s">
        <v>36</v>
      </c>
      <c r="C19" s="142">
        <v>0</v>
      </c>
      <c r="D19" s="336"/>
      <c r="E19" s="100"/>
      <c r="F19" s="41"/>
      <c r="G19" s="41"/>
      <c r="H19" s="100"/>
      <c r="I19" s="100"/>
      <c r="J19" s="108"/>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x14ac:dyDescent="0.25">
      <c r="A20" s="106"/>
      <c r="B20" s="133" t="s">
        <v>18</v>
      </c>
      <c r="C20" s="143">
        <v>0</v>
      </c>
      <c r="D20" s="337"/>
      <c r="E20" s="100"/>
      <c r="F20" s="41"/>
      <c r="G20" s="41"/>
      <c r="H20" s="52" t="s">
        <v>84</v>
      </c>
      <c r="I20" s="53"/>
      <c r="J20" s="54"/>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19</v>
      </c>
      <c r="C21" s="144">
        <v>0</v>
      </c>
      <c r="D21" s="337"/>
      <c r="E21" s="100"/>
      <c r="F21" s="41"/>
      <c r="G21" s="107"/>
      <c r="H21" s="153"/>
      <c r="I21" s="154"/>
      <c r="J21" s="155"/>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x14ac:dyDescent="0.2">
      <c r="A22" s="106"/>
      <c r="B22" s="134" t="s">
        <v>100</v>
      </c>
      <c r="C22" s="144">
        <v>0</v>
      </c>
      <c r="D22" s="337"/>
      <c r="E22" s="100"/>
      <c r="F22" s="41"/>
      <c r="H22" s="262" t="s">
        <v>24</v>
      </c>
      <c r="I22" s="166" t="s">
        <v>55</v>
      </c>
      <c r="J22" s="23">
        <f>PRODUCT(SUM(C19,-C20,-C21,-C22,-C23),15.34)</f>
        <v>0</v>
      </c>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5" t="s">
        <v>66</v>
      </c>
      <c r="C23" s="145">
        <v>0</v>
      </c>
      <c r="D23" s="337"/>
      <c r="E23" s="100"/>
      <c r="F23" s="41"/>
      <c r="H23" s="259" t="s">
        <v>20</v>
      </c>
      <c r="I23" s="164" t="s">
        <v>33</v>
      </c>
      <c r="J23" s="161">
        <f>PRODUCT(C20,61.35)</f>
        <v>0</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260" t="s">
        <v>137</v>
      </c>
      <c r="C24" s="1">
        <v>0</v>
      </c>
      <c r="D24" s="337"/>
      <c r="E24" s="100"/>
      <c r="F24" s="41"/>
      <c r="H24" s="259" t="s">
        <v>21</v>
      </c>
      <c r="I24" s="164" t="s">
        <v>33</v>
      </c>
      <c r="J24" s="161">
        <f>PRODUCT(C21,61.35)</f>
        <v>0</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x14ac:dyDescent="0.2">
      <c r="A25" s="106"/>
      <c r="B25" s="150" t="s">
        <v>125</v>
      </c>
      <c r="C25" s="225">
        <v>0</v>
      </c>
      <c r="D25" s="337"/>
      <c r="E25" s="100"/>
      <c r="F25" s="41"/>
      <c r="H25" s="259" t="s">
        <v>67</v>
      </c>
      <c r="I25" s="164" t="s">
        <v>33</v>
      </c>
      <c r="J25" s="161">
        <f>PRODUCT(C22,61.35)</f>
        <v>0</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6" t="s">
        <v>82</v>
      </c>
      <c r="C26" s="242">
        <v>0</v>
      </c>
      <c r="D26" s="337"/>
      <c r="E26" s="100"/>
      <c r="F26" s="41"/>
      <c r="H26" s="259" t="s">
        <v>68</v>
      </c>
      <c r="I26" s="164" t="s">
        <v>69</v>
      </c>
      <c r="J26" s="161">
        <f>PRODUCT(C23,40.35)</f>
        <v>0</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260" t="s">
        <v>8</v>
      </c>
      <c r="C27" s="2">
        <v>0</v>
      </c>
      <c r="D27" s="337"/>
      <c r="E27" s="100"/>
      <c r="F27" s="41"/>
      <c r="H27" s="259" t="s">
        <v>71</v>
      </c>
      <c r="I27" s="35" t="s">
        <v>70</v>
      </c>
      <c r="J27" s="161">
        <f>PRODUCT(SUM(C24,-C25,-C26),25)</f>
        <v>0</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x14ac:dyDescent="0.2">
      <c r="A28" s="106"/>
      <c r="B28" s="133" t="s">
        <v>18</v>
      </c>
      <c r="C28" s="180">
        <v>0</v>
      </c>
      <c r="D28" s="337"/>
      <c r="E28" s="100"/>
      <c r="F28" s="41"/>
      <c r="H28" s="259" t="s">
        <v>133</v>
      </c>
      <c r="I28" s="35" t="s">
        <v>123</v>
      </c>
      <c r="J28" s="161">
        <f>PRODUCT(C25,110)</f>
        <v>0</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x14ac:dyDescent="0.2">
      <c r="A29" s="106"/>
      <c r="B29" s="134" t="s">
        <v>19</v>
      </c>
      <c r="C29" s="148">
        <v>0</v>
      </c>
      <c r="D29" s="337"/>
      <c r="E29" s="100"/>
      <c r="F29" s="41"/>
      <c r="H29" s="259" t="s">
        <v>134</v>
      </c>
      <c r="I29" s="35" t="s">
        <v>124</v>
      </c>
      <c r="J29" s="161">
        <f>PRODUCT(C26,4)</f>
        <v>0</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x14ac:dyDescent="0.2">
      <c r="A30" s="106"/>
      <c r="B30" s="134" t="s">
        <v>100</v>
      </c>
      <c r="C30" s="148">
        <v>0</v>
      </c>
      <c r="D30" s="337"/>
      <c r="E30" s="100"/>
      <c r="F30" s="41"/>
      <c r="H30" s="263" t="s">
        <v>25</v>
      </c>
      <c r="I30" s="167" t="s">
        <v>56</v>
      </c>
      <c r="J30" s="162">
        <f>PRODUCT(SUM(C27,-C28,-C29,-C30,-C31,-C32),1.38)</f>
        <v>0</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x14ac:dyDescent="0.2">
      <c r="A31" s="106"/>
      <c r="B31" s="135" t="s">
        <v>81</v>
      </c>
      <c r="C31" s="148">
        <v>0</v>
      </c>
      <c r="D31" s="337"/>
      <c r="E31" s="100"/>
      <c r="F31" s="41"/>
      <c r="H31" s="259" t="s">
        <v>22</v>
      </c>
      <c r="I31" s="164" t="s">
        <v>34</v>
      </c>
      <c r="J31" s="161">
        <f>PRODUCT(C28,5.5)</f>
        <v>0</v>
      </c>
      <c r="K31" s="108"/>
      <c r="L31" s="102"/>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7" t="s">
        <v>82</v>
      </c>
      <c r="C32" s="149">
        <v>0</v>
      </c>
      <c r="D32" s="337"/>
      <c r="E32" s="100"/>
      <c r="F32" s="41"/>
      <c r="H32" s="259" t="s">
        <v>23</v>
      </c>
      <c r="I32" s="164" t="s">
        <v>34</v>
      </c>
      <c r="J32" s="161">
        <f>PRODUCT(C29,5.5)</f>
        <v>0</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260" t="s">
        <v>9</v>
      </c>
      <c r="C33" s="182">
        <v>0</v>
      </c>
      <c r="D33" s="338"/>
      <c r="E33" s="100"/>
      <c r="F33" s="41"/>
      <c r="H33" s="259" t="s">
        <v>72</v>
      </c>
      <c r="I33" s="164" t="s">
        <v>34</v>
      </c>
      <c r="J33" s="161">
        <f>PRODUCT(C30,5.5)</f>
        <v>0</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x14ac:dyDescent="0.2">
      <c r="A34" s="106"/>
      <c r="B34" s="133" t="s">
        <v>18</v>
      </c>
      <c r="C34" s="181">
        <v>0</v>
      </c>
      <c r="D34" s="338"/>
      <c r="E34" s="100"/>
      <c r="F34" s="41"/>
      <c r="H34" s="259" t="s">
        <v>78</v>
      </c>
      <c r="I34" s="164" t="s">
        <v>73</v>
      </c>
      <c r="J34" s="161">
        <f>PRODUCT(C31,4.96)</f>
        <v>0</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x14ac:dyDescent="0.2">
      <c r="A35" s="106"/>
      <c r="B35" s="134" t="s">
        <v>19</v>
      </c>
      <c r="C35" s="146">
        <v>0</v>
      </c>
      <c r="D35" s="338"/>
      <c r="E35" s="100"/>
      <c r="F35" s="41"/>
      <c r="H35" s="259" t="s">
        <v>79</v>
      </c>
      <c r="I35" s="164" t="s">
        <v>80</v>
      </c>
      <c r="J35" s="161">
        <f>PRODUCT(C32,4.42)</f>
        <v>0</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x14ac:dyDescent="0.2">
      <c r="A36" s="106"/>
      <c r="B36" s="134" t="s">
        <v>100</v>
      </c>
      <c r="C36" s="146">
        <v>0</v>
      </c>
      <c r="D36" s="338"/>
      <c r="E36" s="100"/>
      <c r="F36" s="8"/>
      <c r="G36" s="8"/>
      <c r="H36" s="263" t="s">
        <v>26</v>
      </c>
      <c r="I36" s="167" t="s">
        <v>57</v>
      </c>
      <c r="J36" s="162">
        <f>PRODUCT(SUM(C33,-C34,-C35,-C36,-C37,-C38),15.15)</f>
        <v>0</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x14ac:dyDescent="0.2">
      <c r="A37" s="106"/>
      <c r="B37" s="134" t="s">
        <v>85</v>
      </c>
      <c r="C37" s="146">
        <v>0</v>
      </c>
      <c r="D37" s="338"/>
      <c r="E37" s="100"/>
      <c r="F37" s="41"/>
      <c r="H37" s="259" t="s">
        <v>27</v>
      </c>
      <c r="I37" s="164" t="s">
        <v>35</v>
      </c>
      <c r="J37" s="161">
        <f>PRODUCT(C34,60.6)</f>
        <v>0</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7" t="s">
        <v>82</v>
      </c>
      <c r="C38" s="147">
        <v>0</v>
      </c>
      <c r="D38" s="339"/>
      <c r="E38" s="100"/>
      <c r="F38" s="41"/>
      <c r="H38" s="259" t="s">
        <v>28</v>
      </c>
      <c r="I38" s="164" t="s">
        <v>35</v>
      </c>
      <c r="J38" s="161">
        <f>PRODUCT(C35,60.6)</f>
        <v>0</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0"/>
      <c r="B39" s="100"/>
      <c r="C39" s="100"/>
      <c r="D39" s="100"/>
      <c r="E39" s="100"/>
      <c r="F39" s="41"/>
      <c r="H39" s="259" t="s">
        <v>74</v>
      </c>
      <c r="I39" s="164" t="s">
        <v>35</v>
      </c>
      <c r="J39" s="161">
        <f>PRODUCT(C36,60.6)</f>
        <v>0</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x14ac:dyDescent="0.2">
      <c r="A40" s="100"/>
      <c r="B40" s="331" t="s">
        <v>119</v>
      </c>
      <c r="C40" s="333"/>
      <c r="D40" s="332"/>
      <c r="E40" s="100"/>
      <c r="F40" s="41"/>
      <c r="H40" s="259" t="s">
        <v>75</v>
      </c>
      <c r="I40" s="164" t="s">
        <v>35</v>
      </c>
      <c r="J40" s="161">
        <f>PRODUCT(C37,60.6)</f>
        <v>0</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21" customHeight="1" thickBot="1" x14ac:dyDescent="0.25">
      <c r="A41" s="100"/>
      <c r="B41" s="309" t="s">
        <v>120</v>
      </c>
      <c r="C41" s="241" t="s">
        <v>4</v>
      </c>
      <c r="D41" s="240"/>
      <c r="E41" s="100"/>
      <c r="F41" s="8"/>
      <c r="G41" s="8"/>
      <c r="H41" s="259" t="s">
        <v>76</v>
      </c>
      <c r="I41" s="164" t="s">
        <v>77</v>
      </c>
      <c r="J41" s="161">
        <f>PRODUCT(C38,19.6)</f>
        <v>0</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22.5" customHeight="1" thickBot="1" x14ac:dyDescent="0.25">
      <c r="A42" s="100"/>
      <c r="B42" s="340"/>
      <c r="C42" s="232">
        <f>SUM(C47:C49)</f>
        <v>0</v>
      </c>
      <c r="D42" s="239" t="s">
        <v>114</v>
      </c>
      <c r="E42" s="100"/>
      <c r="F42" s="41"/>
      <c r="G42" s="41"/>
      <c r="H42" s="84" t="s">
        <v>48</v>
      </c>
      <c r="I42" s="234"/>
      <c r="J42" s="235">
        <v>0</v>
      </c>
      <c r="K42" s="108"/>
      <c r="L42" s="102"/>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2.5" customHeight="1" thickBot="1" x14ac:dyDescent="0.3">
      <c r="A43" s="106"/>
      <c r="B43" s="229" t="s">
        <v>113</v>
      </c>
      <c r="C43" s="237"/>
      <c r="D43" s="238"/>
      <c r="E43" s="100"/>
      <c r="F43" s="41"/>
      <c r="H43" s="83" t="s">
        <v>86</v>
      </c>
      <c r="I43" s="236"/>
      <c r="J43" s="71">
        <f>IF(SUM(J22,J30,J36)&gt;0,SUM(J22:J42),SUM(J23:J29,J31:J35,J37:J41))</f>
        <v>0</v>
      </c>
      <c r="K43" s="108"/>
      <c r="L43" s="103"/>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18" hidden="1" customHeight="1" x14ac:dyDescent="0.2">
      <c r="A44" s="106"/>
      <c r="B44" s="133" t="s">
        <v>89</v>
      </c>
      <c r="C44" s="228">
        <v>0</v>
      </c>
      <c r="D44" s="21"/>
      <c r="E44" s="100"/>
      <c r="F44" s="41"/>
      <c r="G44" s="41"/>
      <c r="H44" s="100"/>
      <c r="I44" s="100"/>
      <c r="J44" s="108"/>
      <c r="K44" s="108"/>
      <c r="L44" s="103"/>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18" hidden="1" customHeight="1" x14ac:dyDescent="0.25">
      <c r="A45" s="106"/>
      <c r="B45" s="134" t="s">
        <v>103</v>
      </c>
      <c r="C45" s="226">
        <v>0</v>
      </c>
      <c r="D45" s="21"/>
      <c r="E45" s="100"/>
      <c r="F45" s="41"/>
      <c r="H45" s="139" t="s">
        <v>42</v>
      </c>
      <c r="I45" s="140"/>
      <c r="J45" s="141"/>
      <c r="K45" s="108"/>
      <c r="L45" s="103"/>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224"/>
      <c r="C46" s="224"/>
      <c r="D46" s="108"/>
      <c r="E46" s="100"/>
      <c r="F46" s="41"/>
      <c r="H46" s="64"/>
      <c r="I46" s="65"/>
      <c r="J46" s="66"/>
      <c r="K46" s="108"/>
      <c r="L46" s="103"/>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row>
    <row r="47" spans="1:59" s="6" customFormat="1" ht="23.25" customHeight="1" thickBot="1" x14ac:dyDescent="0.25">
      <c r="A47" s="111"/>
      <c r="B47" s="150" t="s">
        <v>110</v>
      </c>
      <c r="C47" s="225">
        <v>0</v>
      </c>
      <c r="D47" s="20"/>
      <c r="E47" s="101"/>
      <c r="F47" s="5"/>
      <c r="G47" s="5"/>
      <c r="H47" s="32" t="s">
        <v>49</v>
      </c>
      <c r="I47" s="38"/>
      <c r="J47" s="39">
        <f>SUM(PRODUCT(SUM(C19,-C20,-C21,-C22,-C23),5.11),PRODUCT(SUM(C27,-C28,-C29,-C30,-C31,-C32),2.28),PRODUCT(SUM(C33,-C34,-C35,-C36,-C37,-C38),19.89),0)</f>
        <v>0</v>
      </c>
      <c r="K47" s="112"/>
      <c r="L47" s="102">
        <f>J47*0.9</f>
        <v>0</v>
      </c>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85"/>
      <c r="AN47" s="85"/>
      <c r="AO47" s="85"/>
      <c r="AP47" s="85"/>
      <c r="AQ47" s="85"/>
      <c r="AR47" s="85"/>
      <c r="AS47" s="85"/>
      <c r="AT47" s="85"/>
      <c r="AU47" s="85"/>
      <c r="AV47" s="85"/>
      <c r="AW47" s="85"/>
      <c r="AX47" s="85"/>
      <c r="AY47" s="85"/>
      <c r="AZ47" s="85"/>
      <c r="BA47" s="85"/>
      <c r="BB47" s="85"/>
      <c r="BC47" s="85"/>
      <c r="BD47" s="85"/>
      <c r="BE47" s="85"/>
      <c r="BF47" s="85"/>
      <c r="BG47" s="85"/>
    </row>
    <row r="48" spans="1:59" s="6" customFormat="1" ht="23.25" customHeight="1" thickBot="1" x14ac:dyDescent="0.3">
      <c r="A48" s="111"/>
      <c r="B48" s="134" t="s">
        <v>111</v>
      </c>
      <c r="C48" s="226">
        <v>0</v>
      </c>
      <c r="D48" s="21"/>
      <c r="E48" s="101"/>
      <c r="F48" s="5"/>
      <c r="G48" s="5"/>
      <c r="H48" s="83" t="s">
        <v>121</v>
      </c>
      <c r="I48" s="67"/>
      <c r="J48" s="71">
        <f>IF(L48&gt;L47,IF(L47&lt;0,0,L47),IF(L48&lt;0,0,L48))</f>
        <v>0</v>
      </c>
      <c r="K48" s="112"/>
      <c r="L48" s="102">
        <f>SUM((J11+J47)-D18)*0.9</f>
        <v>0</v>
      </c>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87"/>
      <c r="AN48" s="87"/>
      <c r="AO48" s="87"/>
      <c r="AP48" s="87"/>
      <c r="AQ48" s="87"/>
      <c r="AR48" s="87"/>
      <c r="AS48" s="87"/>
      <c r="AT48" s="87"/>
      <c r="AU48" s="87"/>
      <c r="AV48" s="87"/>
      <c r="AW48" s="87"/>
      <c r="AX48" s="87"/>
      <c r="AY48" s="87"/>
      <c r="AZ48" s="87"/>
      <c r="BA48" s="87"/>
      <c r="BB48" s="87"/>
      <c r="BC48" s="87"/>
      <c r="BD48" s="87"/>
      <c r="BE48" s="87"/>
      <c r="BF48" s="87"/>
      <c r="BG48" s="87"/>
    </row>
    <row r="49" spans="1:59" s="6" customFormat="1" ht="21" customHeight="1" thickBot="1" x14ac:dyDescent="0.25">
      <c r="A49" s="111"/>
      <c r="B49" s="137" t="s">
        <v>112</v>
      </c>
      <c r="C49" s="227">
        <v>0</v>
      </c>
      <c r="D49" s="223"/>
      <c r="E49" s="101"/>
      <c r="F49" s="5"/>
      <c r="G49" s="5"/>
      <c r="H49" s="100"/>
      <c r="I49" s="100"/>
      <c r="J49" s="100"/>
      <c r="K49" s="112"/>
      <c r="L49" s="87"/>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87"/>
      <c r="AN49" s="87"/>
      <c r="AO49" s="87"/>
      <c r="AP49" s="87"/>
      <c r="AQ49" s="87"/>
      <c r="AR49" s="87"/>
      <c r="AS49" s="87"/>
      <c r="AT49" s="87"/>
      <c r="AU49" s="87"/>
      <c r="AV49" s="87"/>
      <c r="AW49" s="87"/>
      <c r="AX49" s="87"/>
      <c r="AY49" s="87"/>
      <c r="AZ49" s="87"/>
      <c r="BA49" s="87"/>
      <c r="BB49" s="87"/>
      <c r="BC49" s="87"/>
      <c r="BD49" s="87"/>
      <c r="BE49" s="87"/>
      <c r="BF49" s="87"/>
      <c r="BG49" s="87"/>
    </row>
    <row r="50" spans="1:59" s="6" customFormat="1" ht="21.75" customHeight="1" thickBot="1" x14ac:dyDescent="0.3">
      <c r="A50" s="111"/>
      <c r="B50" s="100"/>
      <c r="C50" s="100"/>
      <c r="D50" s="100"/>
      <c r="E50" s="101"/>
      <c r="F50" s="5"/>
      <c r="G50" s="5"/>
      <c r="H50" s="220" t="s">
        <v>115</v>
      </c>
      <c r="I50" s="221"/>
      <c r="J50" s="71">
        <f>IF(SUM(C47*(669.8-61.35),C48*(654.5-61.35),C49*(721-61.35))&lt;50,0,SUM(C47*(669.8-61.35),C48*(654.5-61.35),C49*(721-61.35)))</f>
        <v>0</v>
      </c>
      <c r="K50" s="112"/>
      <c r="L50" s="82"/>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87"/>
      <c r="AN50" s="87"/>
      <c r="AO50" s="87"/>
      <c r="AP50" s="87"/>
      <c r="AQ50" s="87"/>
      <c r="AR50" s="87"/>
      <c r="AS50" s="87"/>
      <c r="AT50" s="87"/>
      <c r="AU50" s="87"/>
      <c r="AV50" s="87"/>
      <c r="AW50" s="87"/>
      <c r="AX50" s="87"/>
      <c r="AY50" s="87"/>
      <c r="AZ50" s="87"/>
      <c r="BA50" s="87"/>
      <c r="BB50" s="87"/>
      <c r="BC50" s="87"/>
      <c r="BD50" s="87"/>
      <c r="BE50" s="87"/>
      <c r="BF50" s="87"/>
      <c r="BG50" s="87"/>
    </row>
    <row r="51" spans="1:59" s="6" customFormat="1" ht="18.75" customHeight="1" thickBot="1" x14ac:dyDescent="0.25">
      <c r="A51" s="111"/>
      <c r="B51" s="341" t="s">
        <v>116</v>
      </c>
      <c r="C51" s="342"/>
      <c r="D51" s="343"/>
      <c r="E51" s="101"/>
      <c r="H51" s="100"/>
      <c r="I51" s="100"/>
      <c r="J51" s="100"/>
      <c r="K51" s="112"/>
      <c r="L51" s="82"/>
      <c r="M51" s="82"/>
      <c r="N51" s="82"/>
    </row>
    <row r="52" spans="1:59" s="6" customFormat="1" ht="19.5" customHeight="1" thickBot="1" x14ac:dyDescent="0.25">
      <c r="A52" s="111"/>
      <c r="B52" s="344"/>
      <c r="C52" s="345"/>
      <c r="D52" s="346"/>
      <c r="E52" s="101"/>
      <c r="H52" s="175" t="s">
        <v>31</v>
      </c>
      <c r="I52" s="138"/>
      <c r="J52" s="189">
        <f>SUM(J9,J14,J17,J18,J43,J48,J50)</f>
        <v>0</v>
      </c>
      <c r="K52" s="112"/>
    </row>
    <row r="53" spans="1:59" s="6" customFormat="1" ht="19.5" customHeight="1" x14ac:dyDescent="0.2">
      <c r="A53" s="111"/>
      <c r="B53" s="344"/>
      <c r="C53" s="345"/>
      <c r="D53" s="346"/>
      <c r="E53" s="101"/>
      <c r="H53" s="350" t="s">
        <v>171</v>
      </c>
      <c r="I53" s="351"/>
      <c r="J53" s="129">
        <f>SUM(C7*20.5,C19*20.45,C24*25,C27*3.66,C33*35.04)</f>
        <v>0</v>
      </c>
      <c r="K53" s="112"/>
    </row>
    <row r="54" spans="1:59" s="6" customFormat="1" ht="19.5" customHeight="1" thickBot="1" x14ac:dyDescent="0.25">
      <c r="A54" s="111"/>
      <c r="B54" s="344"/>
      <c r="C54" s="345"/>
      <c r="D54" s="346"/>
      <c r="E54" s="101"/>
      <c r="H54" s="352" t="s">
        <v>51</v>
      </c>
      <c r="I54" s="353"/>
      <c r="J54" s="89">
        <f>J53-J52+J50</f>
        <v>0</v>
      </c>
      <c r="K54" s="112"/>
    </row>
    <row r="55" spans="1:59" s="6" customFormat="1" ht="18.75" customHeight="1" thickBot="1" x14ac:dyDescent="0.25">
      <c r="A55" s="111"/>
      <c r="B55" s="344"/>
      <c r="C55" s="345"/>
      <c r="D55" s="346"/>
      <c r="E55" s="101"/>
      <c r="H55" s="100"/>
      <c r="I55" s="100"/>
      <c r="J55" s="108"/>
      <c r="K55" s="112"/>
    </row>
    <row r="56" spans="1:59" s="6" customFormat="1" ht="24.75" customHeight="1" x14ac:dyDescent="0.2">
      <c r="A56" s="111"/>
      <c r="B56" s="344"/>
      <c r="C56" s="345"/>
      <c r="D56" s="346"/>
      <c r="E56" s="101"/>
      <c r="H56" s="298" t="s">
        <v>83</v>
      </c>
      <c r="I56" s="299"/>
      <c r="J56" s="300"/>
      <c r="K56" s="112"/>
    </row>
    <row r="57" spans="1:59" s="6" customFormat="1" ht="16.5" customHeight="1" x14ac:dyDescent="0.2">
      <c r="A57" s="111"/>
      <c r="B57" s="344"/>
      <c r="C57" s="345"/>
      <c r="D57" s="346"/>
      <c r="E57" s="101"/>
      <c r="H57" s="368"/>
      <c r="I57" s="369"/>
      <c r="J57" s="370"/>
      <c r="K57" s="112"/>
    </row>
    <row r="58" spans="1:59" s="6" customFormat="1" ht="39" customHeight="1" thickBot="1" x14ac:dyDescent="0.25">
      <c r="A58" s="111"/>
      <c r="B58" s="347"/>
      <c r="C58" s="348"/>
      <c r="D58" s="349"/>
      <c r="E58" s="101"/>
      <c r="H58" s="371"/>
      <c r="I58" s="372"/>
      <c r="J58" s="373"/>
      <c r="K58" s="112"/>
    </row>
    <row r="59" spans="1:59" s="6" customFormat="1" ht="16.5" customHeight="1" thickBot="1" x14ac:dyDescent="0.25">
      <c r="A59" s="111"/>
      <c r="B59" s="101"/>
      <c r="C59" s="101"/>
      <c r="D59" s="101"/>
      <c r="E59" s="101"/>
      <c r="H59" s="101"/>
      <c r="I59" s="101"/>
      <c r="J59" s="101"/>
      <c r="K59" s="112"/>
    </row>
    <row r="60" spans="1:59" s="6" customFormat="1" ht="172.5" customHeight="1" thickBot="1" x14ac:dyDescent="0.25">
      <c r="A60" s="111"/>
      <c r="B60" s="363" t="s">
        <v>172</v>
      </c>
      <c r="C60" s="364"/>
      <c r="D60" s="365"/>
      <c r="E60" s="101"/>
      <c r="H60" s="293" t="s">
        <v>135</v>
      </c>
      <c r="I60" s="294"/>
      <c r="J60" s="295"/>
      <c r="K60" s="112"/>
    </row>
    <row r="61" spans="1:59" s="8" customFormat="1" ht="13.5" thickBot="1" x14ac:dyDescent="0.25">
      <c r="A61" s="113"/>
      <c r="B61" s="115"/>
      <c r="C61" s="115"/>
      <c r="D61" s="115"/>
      <c r="E61" s="115"/>
      <c r="F61" s="126"/>
      <c r="G61" s="126"/>
      <c r="H61" s="114"/>
      <c r="I61" s="114"/>
      <c r="J61" s="114"/>
      <c r="K61" s="116"/>
    </row>
    <row r="62" spans="1:59" s="6" customFormat="1" ht="6.75" customHeight="1" x14ac:dyDescent="0.2">
      <c r="A62" s="9"/>
      <c r="B62" s="151"/>
      <c r="C62" s="152"/>
      <c r="D62" s="152"/>
      <c r="E62" s="9"/>
      <c r="F62" s="7"/>
      <c r="G62" s="7"/>
      <c r="H62" s="7"/>
      <c r="I62" s="7"/>
      <c r="J62" s="7"/>
      <c r="K62" s="9"/>
    </row>
    <row r="63" spans="1:59" s="6" customFormat="1" x14ac:dyDescent="0.2">
      <c r="A63" s="9"/>
      <c r="B63" s="152"/>
      <c r="C63" s="152"/>
      <c r="D63" s="152"/>
      <c r="E63" s="9"/>
      <c r="F63" s="7"/>
      <c r="G63" s="7"/>
      <c r="H63" s="7"/>
      <c r="I63" s="7"/>
      <c r="J63" s="7"/>
      <c r="K63" s="9"/>
    </row>
    <row r="64" spans="1:59" s="6" customFormat="1" ht="17.25" customHeight="1" x14ac:dyDescent="0.2">
      <c r="A64" s="9"/>
      <c r="B64" s="151"/>
      <c r="C64" s="152"/>
      <c r="D64" s="152"/>
      <c r="E64" s="9"/>
      <c r="F64" s="7"/>
      <c r="G64" s="7"/>
      <c r="H64" s="7"/>
      <c r="I64" s="7"/>
      <c r="J64" s="7"/>
      <c r="K64" s="9"/>
    </row>
    <row r="65" spans="1:11" s="6" customFormat="1" x14ac:dyDescent="0.2">
      <c r="A65" s="9"/>
      <c r="B65" s="152"/>
      <c r="C65" s="152"/>
      <c r="D65" s="152"/>
      <c r="E65" s="9"/>
      <c r="F65" s="7"/>
      <c r="G65" s="7"/>
      <c r="H65" s="7"/>
      <c r="I65" s="7"/>
      <c r="J65" s="7"/>
      <c r="K65" s="9"/>
    </row>
    <row r="66" spans="1:11" s="6" customFormat="1" x14ac:dyDescent="0.2">
      <c r="A66" s="9"/>
      <c r="B66" s="152"/>
      <c r="C66" s="152"/>
      <c r="D66" s="152"/>
      <c r="E66" s="9"/>
      <c r="F66" s="7"/>
      <c r="G66" s="7"/>
      <c r="H66" s="291"/>
      <c r="I66" s="292"/>
      <c r="J66" s="292"/>
      <c r="K66" s="9"/>
    </row>
    <row r="67" spans="1:11" s="6" customFormat="1" x14ac:dyDescent="0.2">
      <c r="A67" s="9"/>
      <c r="B67" s="152"/>
      <c r="C67" s="152"/>
      <c r="D67" s="152"/>
      <c r="E67" s="9"/>
      <c r="F67" s="7"/>
      <c r="G67" s="7"/>
      <c r="H67" s="292"/>
      <c r="I67" s="292"/>
      <c r="J67" s="292"/>
      <c r="K67" s="9"/>
    </row>
    <row r="68" spans="1:11" s="6" customFormat="1" x14ac:dyDescent="0.2">
      <c r="A68" s="8"/>
      <c r="B68" s="152"/>
      <c r="C68" s="152"/>
      <c r="D68" s="152"/>
      <c r="E68" s="8"/>
      <c r="H68" s="292"/>
      <c r="I68" s="292"/>
      <c r="J68" s="292"/>
    </row>
    <row r="69" spans="1:11" s="6" customFormat="1" x14ac:dyDescent="0.2">
      <c r="H69" s="292"/>
      <c r="I69" s="292"/>
      <c r="J69" s="292"/>
    </row>
    <row r="70" spans="1:11" s="6" customFormat="1" x14ac:dyDescent="0.2">
      <c r="H70" s="292"/>
      <c r="I70" s="292"/>
      <c r="J70" s="292"/>
    </row>
    <row r="71" spans="1:11" s="6" customFormat="1" x14ac:dyDescent="0.2">
      <c r="H71" s="292"/>
      <c r="I71" s="292"/>
      <c r="J71" s="292"/>
    </row>
    <row r="72" spans="1:11" s="6" customFormat="1" x14ac:dyDescent="0.2">
      <c r="H72" s="292"/>
      <c r="I72" s="292"/>
      <c r="J72" s="292"/>
    </row>
    <row r="73" spans="1:11" s="6" customFormat="1" x14ac:dyDescent="0.2">
      <c r="H73" s="292"/>
      <c r="I73" s="292"/>
      <c r="J73" s="292"/>
    </row>
    <row r="74" spans="1:11" s="6" customFormat="1" x14ac:dyDescent="0.2">
      <c r="H74" s="292"/>
      <c r="I74" s="292"/>
      <c r="J74" s="292"/>
    </row>
    <row r="75" spans="1:11" s="6" customFormat="1" x14ac:dyDescent="0.2">
      <c r="H75" s="292"/>
      <c r="I75" s="292"/>
      <c r="J75" s="292"/>
    </row>
    <row r="76" spans="1:11" s="6" customFormat="1" x14ac:dyDescent="0.2">
      <c r="H76" s="292"/>
      <c r="I76" s="292"/>
      <c r="J76" s="292"/>
    </row>
    <row r="77" spans="1:11" s="6" customFormat="1" x14ac:dyDescent="0.2">
      <c r="H77" s="292"/>
      <c r="I77" s="292"/>
      <c r="J77" s="292"/>
    </row>
    <row r="78" spans="1:11" s="6" customFormat="1" x14ac:dyDescent="0.2">
      <c r="H78" s="292"/>
      <c r="I78" s="292"/>
      <c r="J78" s="292"/>
    </row>
    <row r="79" spans="1:11" s="6" customFormat="1" x14ac:dyDescent="0.2">
      <c r="H79" s="292"/>
      <c r="I79" s="292"/>
      <c r="J79" s="292"/>
    </row>
    <row r="80" spans="1:11" s="6" customFormat="1" x14ac:dyDescent="0.2">
      <c r="H80" s="292"/>
      <c r="I80" s="292"/>
      <c r="J80" s="292"/>
    </row>
    <row r="81" spans="8:10" s="6" customFormat="1" x14ac:dyDescent="0.2">
      <c r="H81" s="292"/>
      <c r="I81" s="292"/>
      <c r="J81" s="292"/>
    </row>
    <row r="82" spans="8:10" s="6" customFormat="1" x14ac:dyDescent="0.2">
      <c r="H82" s="292"/>
      <c r="I82" s="292"/>
      <c r="J82" s="292"/>
    </row>
    <row r="83" spans="8:10" s="6" customFormat="1" x14ac:dyDescent="0.2"/>
    <row r="84" spans="8:10" s="6" customFormat="1" x14ac:dyDescent="0.2"/>
    <row r="85" spans="8:10" s="6" customFormat="1" x14ac:dyDescent="0.2"/>
    <row r="86" spans="8:10" s="6" customFormat="1" x14ac:dyDescent="0.2"/>
    <row r="87" spans="8:10" s="6" customFormat="1" x14ac:dyDescent="0.2"/>
    <row r="88" spans="8:10" s="6" customFormat="1" x14ac:dyDescent="0.2"/>
    <row r="89" spans="8:10" s="6" customFormat="1" x14ac:dyDescent="0.2"/>
    <row r="90" spans="8:10" s="6" customFormat="1" x14ac:dyDescent="0.2"/>
    <row r="91" spans="8:10" s="6" customFormat="1" x14ac:dyDescent="0.2"/>
    <row r="92" spans="8:10" s="6" customFormat="1" x14ac:dyDescent="0.2"/>
    <row r="93" spans="8:10" s="6" customFormat="1" x14ac:dyDescent="0.2"/>
    <row r="94" spans="8:10" s="6" customFormat="1" x14ac:dyDescent="0.2"/>
    <row r="95" spans="8:10" s="6" customFormat="1" x14ac:dyDescent="0.2"/>
    <row r="96" spans="8:10"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sheetData>
  <mergeCells count="14">
    <mergeCell ref="H66:J82"/>
    <mergeCell ref="B41:B42"/>
    <mergeCell ref="B51:D58"/>
    <mergeCell ref="H53:I53"/>
    <mergeCell ref="H54:I54"/>
    <mergeCell ref="H56:J58"/>
    <mergeCell ref="B60:D60"/>
    <mergeCell ref="H60:J60"/>
    <mergeCell ref="B40:D40"/>
    <mergeCell ref="B2:J2"/>
    <mergeCell ref="B5:B6"/>
    <mergeCell ref="C5:C6"/>
    <mergeCell ref="D5:D6"/>
    <mergeCell ref="D19:D38"/>
  </mergeCells>
  <pageMargins left="0.7" right="0.7" top="0.78740157499999996" bottom="0.78740157499999996" header="0.3" footer="0.3"/>
  <pageSetup paperSize="9" orientation="portrait" horizontalDpi="300" verticalDpi="300"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BG227"/>
  <sheetViews>
    <sheetView zoomScaleNormal="100" workbookViewId="0">
      <selection activeCell="H6" sqref="H6"/>
    </sheetView>
  </sheetViews>
  <sheetFormatPr baseColWidth="10" defaultRowHeight="12.75" x14ac:dyDescent="0.2"/>
  <cols>
    <col min="1" max="1" width="2.140625" style="8" customWidth="1"/>
    <col min="2" max="2" width="76" customWidth="1"/>
    <col min="3" max="4" width="15.85546875" customWidth="1"/>
    <col min="5" max="5" width="2.85546875" style="8" customWidth="1"/>
    <col min="6" max="6" width="11.42578125" hidden="1" customWidth="1"/>
    <col min="7" max="7" width="0.28515625" customWidth="1"/>
    <col min="8" max="8" width="87.28515625" customWidth="1"/>
    <col min="9" max="10" width="17.570312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64.5" customHeight="1" thickBot="1" x14ac:dyDescent="0.25">
      <c r="A2" s="104"/>
      <c r="B2" s="375" t="s">
        <v>201</v>
      </c>
      <c r="C2" s="324"/>
      <c r="D2" s="324"/>
      <c r="E2" s="325"/>
      <c r="F2" s="325"/>
      <c r="G2" s="325"/>
      <c r="H2" s="325"/>
      <c r="I2" s="325"/>
      <c r="J2" s="326"/>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23.25" customHeight="1" x14ac:dyDescent="0.25">
      <c r="A3" s="106"/>
      <c r="B3" s="246" t="s">
        <v>202</v>
      </c>
      <c r="C3" s="376"/>
      <c r="D3" s="377"/>
      <c r="E3" s="100"/>
      <c r="F3" s="41"/>
      <c r="G3" s="107"/>
      <c r="H3" s="380" t="s">
        <v>203</v>
      </c>
      <c r="I3" s="381"/>
      <c r="J3" s="377"/>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18.75" thickBot="1" x14ac:dyDescent="0.3">
      <c r="A4" s="106"/>
      <c r="B4" s="245"/>
      <c r="C4" s="378"/>
      <c r="D4" s="379"/>
      <c r="E4" s="100"/>
      <c r="F4" s="41"/>
      <c r="G4" s="107"/>
      <c r="H4" s="382"/>
      <c r="I4" s="320"/>
      <c r="J4" s="383"/>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21" customHeight="1" thickBot="1" x14ac:dyDescent="0.3">
      <c r="A5" s="106"/>
      <c r="B5" s="246" t="s">
        <v>154</v>
      </c>
      <c r="C5" s="251">
        <v>2017</v>
      </c>
      <c r="D5" s="251">
        <v>2018</v>
      </c>
      <c r="E5" s="100"/>
      <c r="F5" s="41"/>
      <c r="H5" s="246" t="s">
        <v>154</v>
      </c>
      <c r="I5" s="251">
        <v>2017</v>
      </c>
      <c r="J5" s="251">
        <v>2018</v>
      </c>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3.25" customHeight="1" thickBot="1" x14ac:dyDescent="0.25">
      <c r="A6" s="106"/>
      <c r="B6" s="252" t="s">
        <v>155</v>
      </c>
      <c r="C6" s="253">
        <f>'Ökosteuer 2017'!J9</f>
        <v>0</v>
      </c>
      <c r="D6" s="254">
        <f>'Vergleichsrechner 2018'!$J$9</f>
        <v>0</v>
      </c>
      <c r="E6" s="100"/>
      <c r="F6" s="41"/>
      <c r="H6" s="252" t="s">
        <v>155</v>
      </c>
      <c r="I6" s="254" t="e">
        <f>'Vergleichsrechner 2017'!$J$9</f>
        <v>#REF!</v>
      </c>
      <c r="J6" s="253" t="e">
        <f>#REF!</f>
        <v>#REF!</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20.25" customHeight="1" thickBot="1" x14ac:dyDescent="0.25">
      <c r="A7" s="106"/>
      <c r="B7" s="252" t="s">
        <v>156</v>
      </c>
      <c r="C7" s="253">
        <f>'Ökosteuer 2017'!$J$14</f>
        <v>0</v>
      </c>
      <c r="D7" s="254">
        <f>'Vergleichsrechner 2018'!$J$14</f>
        <v>0</v>
      </c>
      <c r="E7" s="100"/>
      <c r="F7" s="41"/>
      <c r="G7" s="109"/>
      <c r="H7" s="252" t="s">
        <v>156</v>
      </c>
      <c r="I7" s="254" t="e">
        <f>'Vergleichsrechner 2017'!$J$14</f>
        <v>#REF!</v>
      </c>
      <c r="J7" s="253" t="e">
        <f>#REF!</f>
        <v>#REF!</v>
      </c>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20.25" customHeight="1" thickBot="1" x14ac:dyDescent="0.25">
      <c r="A8" s="106"/>
      <c r="B8" s="252" t="s">
        <v>157</v>
      </c>
      <c r="C8" s="253">
        <f>'Ökosteuer 2017'!$J$17</f>
        <v>0</v>
      </c>
      <c r="D8" s="254">
        <f>'Vergleichsrechner 2018'!$J$17</f>
        <v>0</v>
      </c>
      <c r="E8" s="100"/>
      <c r="F8" s="41"/>
      <c r="G8" s="109"/>
      <c r="H8" s="252" t="s">
        <v>157</v>
      </c>
      <c r="I8" s="254" t="e">
        <f>'Vergleichsrechner 2017'!$J$17</f>
        <v>#REF!</v>
      </c>
      <c r="J8" s="253" t="e">
        <f>#REF!</f>
        <v>#REF!</v>
      </c>
      <c r="K8" s="108"/>
      <c r="L8" s="102"/>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20.25" customHeight="1" thickBot="1" x14ac:dyDescent="0.25">
      <c r="A9" s="106"/>
      <c r="B9" s="252" t="s">
        <v>158</v>
      </c>
      <c r="C9" s="253">
        <f>'Ökosteuer 2017'!$J$18</f>
        <v>0</v>
      </c>
      <c r="D9" s="254">
        <f>'Vergleichsrechner 2018'!$J$18</f>
        <v>0</v>
      </c>
      <c r="E9" s="100"/>
      <c r="F9" s="41"/>
      <c r="G9" s="109"/>
      <c r="H9" s="252" t="s">
        <v>158</v>
      </c>
      <c r="I9" s="254" t="e">
        <f>'Vergleichsrechner 2017'!$J$18</f>
        <v>#REF!</v>
      </c>
      <c r="J9" s="253" t="e">
        <f>#REF!</f>
        <v>#REF!</v>
      </c>
      <c r="K9" s="108"/>
      <c r="L9" s="102"/>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3">
      <c r="A10" s="106"/>
      <c r="B10" s="384"/>
      <c r="C10" s="381"/>
      <c r="D10" s="381"/>
      <c r="E10" s="100"/>
      <c r="F10" s="41"/>
      <c r="H10" s="384"/>
      <c r="I10" s="381"/>
      <c r="J10" s="377"/>
      <c r="K10" s="108"/>
      <c r="L10" s="102"/>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3">
      <c r="A11" s="106"/>
      <c r="B11" s="246" t="s">
        <v>165</v>
      </c>
      <c r="C11" s="251">
        <v>2017</v>
      </c>
      <c r="D11" s="251">
        <v>2018</v>
      </c>
      <c r="E11" s="100"/>
      <c r="F11" s="41"/>
      <c r="H11" s="246" t="s">
        <v>165</v>
      </c>
      <c r="I11" s="251">
        <v>2017</v>
      </c>
      <c r="J11" s="251">
        <v>2018</v>
      </c>
      <c r="K11" s="108"/>
      <c r="L11" s="102" t="s">
        <v>15</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22.5" customHeight="1" thickBot="1" x14ac:dyDescent="0.25">
      <c r="A12" s="106"/>
      <c r="B12" s="252" t="s">
        <v>159</v>
      </c>
      <c r="C12" s="253">
        <f>IF('Ökosteuer 2017'!$N$43&lt;0,0,'Ökosteuer 2017'!$N$43)</f>
        <v>0</v>
      </c>
      <c r="D12" s="254">
        <f>IF('Vergleichsrechner 2018'!$N$43&lt;0,0,'Vergleichsrechner 2018'!$N$43)</f>
        <v>0</v>
      </c>
      <c r="E12" s="100"/>
      <c r="F12" s="41"/>
      <c r="H12" s="252" t="s">
        <v>159</v>
      </c>
      <c r="I12" s="254" t="e">
        <f>IF('Vergleichsrechner 2017'!$N$43&lt;0,0,'Vergleichsrechner 2017'!$N$43)</f>
        <v>#REF!</v>
      </c>
      <c r="J12" s="253" t="e">
        <f>IF(#REF!&lt;0,0,#REF!)</f>
        <v>#REF!</v>
      </c>
      <c r="K12" s="108"/>
      <c r="L12" s="102"/>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20.25" customHeight="1" thickBot="1" x14ac:dyDescent="0.25">
      <c r="A13" s="106"/>
      <c r="B13" s="252" t="s">
        <v>160</v>
      </c>
      <c r="C13" s="253">
        <f>'Ökosteuer 2017'!$J$48</f>
        <v>0</v>
      </c>
      <c r="D13" s="254">
        <f>'Vergleichsrechner 2018'!$J$48</f>
        <v>0</v>
      </c>
      <c r="E13" s="100"/>
      <c r="F13" s="41"/>
      <c r="G13" s="109"/>
      <c r="H13" s="252" t="s">
        <v>160</v>
      </c>
      <c r="I13" s="254" t="e">
        <f>'Vergleichsrechner 2017'!$J$48</f>
        <v>#REF!</v>
      </c>
      <c r="J13" s="253" t="e">
        <f>#REF!</f>
        <v>#REF!</v>
      </c>
      <c r="K13" s="108"/>
      <c r="L13" s="102"/>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20.25" customHeight="1" thickBot="1" x14ac:dyDescent="0.25">
      <c r="A14" s="106"/>
      <c r="B14" s="252" t="s">
        <v>200</v>
      </c>
      <c r="C14" s="253">
        <f>'Ökosteuer 2017'!$M$43</f>
        <v>0</v>
      </c>
      <c r="D14" s="254">
        <f>'Vergleichsrechner 2018'!$M$43</f>
        <v>0</v>
      </c>
      <c r="E14" s="100"/>
      <c r="F14" s="41"/>
      <c r="G14" s="109"/>
      <c r="H14" s="252" t="s">
        <v>200</v>
      </c>
      <c r="I14" s="254" t="e">
        <f>'Vergleichsrechner 2017'!$M$43</f>
        <v>#REF!</v>
      </c>
      <c r="J14" s="253" t="e">
        <f>#REF!</f>
        <v>#REF!</v>
      </c>
      <c r="K14" s="108"/>
      <c r="L14" s="102"/>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20.25" customHeight="1" thickBot="1" x14ac:dyDescent="0.25">
      <c r="A15" s="106"/>
      <c r="B15" s="252" t="s">
        <v>199</v>
      </c>
      <c r="C15" s="253">
        <f>'Ökosteuer 2017'!$L$43</f>
        <v>0</v>
      </c>
      <c r="D15" s="254">
        <f>'Vergleichsrechner 2018'!$L$43</f>
        <v>0</v>
      </c>
      <c r="E15" s="100"/>
      <c r="F15" s="41"/>
      <c r="G15" s="109"/>
      <c r="H15" s="252" t="s">
        <v>199</v>
      </c>
      <c r="I15" s="254" t="e">
        <f>'Vergleichsrechner 2017'!$L$43</f>
        <v>#REF!</v>
      </c>
      <c r="J15" s="253" t="e">
        <f>#REF!</f>
        <v>#REF!</v>
      </c>
      <c r="K15" s="108"/>
      <c r="L15" s="102"/>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252" t="s">
        <v>163</v>
      </c>
      <c r="C16" s="253">
        <f>'Ökosteuer 2017'!$J$50</f>
        <v>0</v>
      </c>
      <c r="D16" s="254">
        <f>'Vergleichsrechner 2018'!$J$50</f>
        <v>0</v>
      </c>
      <c r="E16" s="100"/>
      <c r="F16" s="41"/>
      <c r="H16" s="252" t="s">
        <v>163</v>
      </c>
      <c r="I16" s="254" t="e">
        <f>'Vergleichsrechner 2017'!$J$50</f>
        <v>#REF!</v>
      </c>
      <c r="J16" s="253" t="e">
        <f>#REF!</f>
        <v>#REF!</v>
      </c>
      <c r="K16" s="110"/>
      <c r="L16" s="102" t="e">
        <f>IF(#REF!&gt;19.5,19.5,#REF!)</f>
        <v>#REF!</v>
      </c>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s="6" customFormat="1" ht="16.5" customHeight="1" thickBot="1" x14ac:dyDescent="0.25">
      <c r="A17" s="111"/>
      <c r="B17" s="101"/>
      <c r="C17" s="101"/>
      <c r="D17" s="101"/>
      <c r="E17" s="101"/>
      <c r="H17" s="101"/>
      <c r="I17" s="101"/>
      <c r="J17" s="101"/>
      <c r="K17" s="112"/>
    </row>
    <row r="18" spans="1:59" ht="19.5" customHeight="1" thickBot="1" x14ac:dyDescent="0.3">
      <c r="A18" s="106"/>
      <c r="B18" s="81" t="s">
        <v>166</v>
      </c>
      <c r="C18" s="256">
        <f>SUM(C12:C16,C6:C9)</f>
        <v>0</v>
      </c>
      <c r="D18" s="255">
        <f>SUM(D6:D9,D12:D16)</f>
        <v>0</v>
      </c>
      <c r="E18" s="100"/>
      <c r="F18" s="41"/>
      <c r="H18" s="81" t="s">
        <v>166</v>
      </c>
      <c r="I18" s="255" t="e">
        <f>SUM(I6:I9,I12:I16)</f>
        <v>#REF!</v>
      </c>
      <c r="J18" s="256" t="e">
        <f>SUM(J6:J9,J12:J16)</f>
        <v>#REF!</v>
      </c>
      <c r="K18" s="110"/>
      <c r="L18" s="102" t="e">
        <f>IF(#REF!&gt;19.5,19.5,#REF!)</f>
        <v>#REF!</v>
      </c>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s="6" customFormat="1" ht="16.5" customHeight="1" thickBot="1" x14ac:dyDescent="0.25">
      <c r="A19" s="111"/>
      <c r="B19" s="101"/>
      <c r="C19" s="101"/>
      <c r="D19" s="101"/>
      <c r="E19" s="101"/>
      <c r="H19" s="101"/>
      <c r="I19" s="101"/>
      <c r="J19" s="101"/>
      <c r="K19" s="112"/>
    </row>
    <row r="20" spans="1:59" ht="19.5" customHeight="1" thickBot="1" x14ac:dyDescent="0.3">
      <c r="A20" s="106"/>
      <c r="B20" s="374" t="s">
        <v>204</v>
      </c>
      <c r="C20" s="297"/>
      <c r="D20" s="255">
        <f>SUM(D18-C18)</f>
        <v>0</v>
      </c>
      <c r="E20" s="100"/>
      <c r="F20" s="41"/>
      <c r="H20" s="374" t="s">
        <v>204</v>
      </c>
      <c r="I20" s="297"/>
      <c r="J20" s="255" t="e">
        <f>SUM(J18-I18)</f>
        <v>#REF!</v>
      </c>
      <c r="K20" s="110"/>
      <c r="L20" s="102" t="e">
        <f>IF(#REF!&gt;19.5,19.5,#REF!)</f>
        <v>#REF!</v>
      </c>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s="6" customFormat="1" ht="16.5" customHeight="1" thickBot="1" x14ac:dyDescent="0.25">
      <c r="A21" s="111"/>
      <c r="B21" s="101"/>
      <c r="C21" s="101"/>
      <c r="D21" s="101"/>
      <c r="E21" s="101"/>
      <c r="H21" s="101"/>
      <c r="I21" s="101"/>
      <c r="J21" s="101"/>
      <c r="K21" s="112"/>
    </row>
    <row r="22" spans="1:59" s="6" customFormat="1" ht="103.5" customHeight="1" thickBot="1" x14ac:dyDescent="0.25">
      <c r="A22" s="111"/>
      <c r="B22" s="363" t="s">
        <v>198</v>
      </c>
      <c r="C22" s="365"/>
      <c r="D22" s="101"/>
      <c r="E22" s="101"/>
      <c r="F22" s="101"/>
      <c r="G22" s="101"/>
      <c r="H22" s="101"/>
      <c r="I22" s="101"/>
      <c r="J22" s="101"/>
      <c r="K22" s="112"/>
    </row>
    <row r="23" spans="1:59" s="8" customFormat="1" ht="13.5" thickBot="1" x14ac:dyDescent="0.25">
      <c r="A23" s="113"/>
      <c r="B23" s="115"/>
      <c r="C23" s="115"/>
      <c r="D23" s="115"/>
      <c r="E23" s="115"/>
      <c r="F23" s="126"/>
      <c r="G23" s="126"/>
      <c r="H23" s="114"/>
      <c r="I23" s="114"/>
      <c r="J23" s="114"/>
      <c r="K23" s="116"/>
    </row>
    <row r="24" spans="1:59" s="6" customFormat="1" ht="6.75" customHeight="1" x14ac:dyDescent="0.2">
      <c r="A24" s="9"/>
      <c r="B24" s="151"/>
      <c r="C24" s="152"/>
      <c r="D24" s="152"/>
      <c r="E24" s="9"/>
      <c r="F24" s="7"/>
      <c r="G24" s="7"/>
      <c r="H24" s="7"/>
      <c r="I24" s="7"/>
      <c r="J24" s="7"/>
      <c r="K24" s="9"/>
    </row>
    <row r="25" spans="1:59" s="6" customFormat="1" x14ac:dyDescent="0.2">
      <c r="A25" s="9"/>
      <c r="B25" s="152"/>
      <c r="C25" s="152"/>
      <c r="D25" s="152"/>
      <c r="E25" s="9"/>
      <c r="F25" s="7"/>
      <c r="G25" s="7"/>
      <c r="H25" s="7"/>
      <c r="I25" s="7"/>
      <c r="J25" s="7"/>
      <c r="K25" s="9"/>
    </row>
    <row r="26" spans="1:59" s="6" customFormat="1" ht="17.25" customHeight="1" x14ac:dyDescent="0.2">
      <c r="A26" s="9"/>
      <c r="B26" s="151"/>
      <c r="C26" s="152"/>
      <c r="D26" s="152"/>
      <c r="E26" s="9"/>
      <c r="F26" s="7"/>
      <c r="G26" s="7"/>
      <c r="H26" s="7"/>
      <c r="I26" s="7"/>
      <c r="J26" s="7"/>
      <c r="K26" s="9"/>
    </row>
    <row r="27" spans="1:59" s="6" customFormat="1" x14ac:dyDescent="0.2">
      <c r="A27" s="9"/>
      <c r="B27" s="152"/>
      <c r="C27" s="152"/>
      <c r="D27" s="152"/>
      <c r="E27" s="9"/>
      <c r="F27" s="7"/>
      <c r="G27" s="7"/>
      <c r="H27" s="7"/>
      <c r="I27" s="7"/>
      <c r="J27" s="7"/>
      <c r="K27" s="9"/>
    </row>
    <row r="28" spans="1:59" s="6" customFormat="1" x14ac:dyDescent="0.2">
      <c r="A28" s="9"/>
      <c r="B28" s="152"/>
      <c r="C28" s="152"/>
      <c r="D28" s="152"/>
      <c r="E28" s="9"/>
      <c r="F28" s="7"/>
      <c r="G28" s="7"/>
      <c r="H28" s="291"/>
      <c r="I28" s="292"/>
      <c r="J28" s="292"/>
      <c r="K28" s="9"/>
    </row>
    <row r="29" spans="1:59" s="6" customFormat="1" x14ac:dyDescent="0.2">
      <c r="A29" s="9"/>
      <c r="B29" s="152"/>
      <c r="C29" s="152"/>
      <c r="D29" s="152"/>
      <c r="E29" s="9"/>
      <c r="F29" s="7"/>
      <c r="G29" s="7"/>
      <c r="H29" s="292"/>
      <c r="I29" s="292"/>
      <c r="J29" s="292"/>
      <c r="K29" s="9"/>
    </row>
    <row r="30" spans="1:59" s="6" customFormat="1" x14ac:dyDescent="0.2">
      <c r="A30" s="8"/>
      <c r="B30" s="152"/>
      <c r="C30" s="152"/>
      <c r="D30" s="152"/>
      <c r="E30" s="8"/>
      <c r="H30" s="292"/>
      <c r="I30" s="292"/>
      <c r="J30" s="292"/>
    </row>
    <row r="31" spans="1:59" s="6" customFormat="1" x14ac:dyDescent="0.2">
      <c r="H31" s="292"/>
      <c r="I31" s="292"/>
      <c r="J31" s="292"/>
    </row>
    <row r="32" spans="1:59" s="6" customFormat="1" x14ac:dyDescent="0.2">
      <c r="H32" s="292"/>
      <c r="I32" s="292"/>
      <c r="J32" s="292"/>
    </row>
    <row r="33" spans="8:10" s="6" customFormat="1" x14ac:dyDescent="0.2">
      <c r="H33" s="292"/>
      <c r="I33" s="292"/>
      <c r="J33" s="292"/>
    </row>
    <row r="34" spans="8:10" s="6" customFormat="1" x14ac:dyDescent="0.2">
      <c r="H34" s="292"/>
      <c r="I34" s="292"/>
      <c r="J34" s="292"/>
    </row>
    <row r="35" spans="8:10" s="6" customFormat="1" x14ac:dyDescent="0.2">
      <c r="H35" s="292"/>
      <c r="I35" s="292"/>
      <c r="J35" s="292"/>
    </row>
    <row r="36" spans="8:10" s="6" customFormat="1" x14ac:dyDescent="0.2">
      <c r="H36" s="292"/>
      <c r="I36" s="292"/>
      <c r="J36" s="292"/>
    </row>
    <row r="37" spans="8:10" s="6" customFormat="1" x14ac:dyDescent="0.2">
      <c r="H37" s="292"/>
      <c r="I37" s="292"/>
      <c r="J37" s="292"/>
    </row>
    <row r="38" spans="8:10" s="6" customFormat="1" x14ac:dyDescent="0.2">
      <c r="H38" s="292"/>
      <c r="I38" s="292"/>
      <c r="J38" s="292"/>
    </row>
    <row r="39" spans="8:10" s="6" customFormat="1" x14ac:dyDescent="0.2">
      <c r="H39" s="292"/>
      <c r="I39" s="292"/>
      <c r="J39" s="292"/>
    </row>
    <row r="40" spans="8:10" s="6" customFormat="1" x14ac:dyDescent="0.2">
      <c r="H40" s="292"/>
      <c r="I40" s="292"/>
      <c r="J40" s="292"/>
    </row>
    <row r="41" spans="8:10" s="6" customFormat="1" x14ac:dyDescent="0.2">
      <c r="H41" s="292"/>
      <c r="I41" s="292"/>
      <c r="J41" s="292"/>
    </row>
    <row r="42" spans="8:10" s="6" customFormat="1" x14ac:dyDescent="0.2">
      <c r="H42" s="292"/>
      <c r="I42" s="292"/>
      <c r="J42" s="292"/>
    </row>
    <row r="43" spans="8:10" s="6" customFormat="1" x14ac:dyDescent="0.2">
      <c r="H43" s="292"/>
      <c r="I43" s="292"/>
      <c r="J43" s="292"/>
    </row>
    <row r="44" spans="8:10" s="6" customFormat="1" x14ac:dyDescent="0.2">
      <c r="H44" s="292"/>
      <c r="I44" s="292"/>
      <c r="J44" s="292"/>
    </row>
    <row r="45" spans="8:10" s="6" customFormat="1" x14ac:dyDescent="0.2"/>
    <row r="46" spans="8:10" s="6" customFormat="1" x14ac:dyDescent="0.2"/>
    <row r="47" spans="8:10" s="6" customFormat="1" x14ac:dyDescent="0.2"/>
    <row r="48" spans="8:10" s="6" customFormat="1" x14ac:dyDescent="0.2"/>
    <row r="49" s="6" customFormat="1" x14ac:dyDescent="0.2"/>
    <row r="50" s="6" customFormat="1" x14ac:dyDescent="0.2"/>
    <row r="51" s="6" customFormat="1" x14ac:dyDescent="0.2"/>
    <row r="52" s="6" customFormat="1" x14ac:dyDescent="0.2"/>
    <row r="53" s="6" customFormat="1" x14ac:dyDescent="0.2"/>
    <row r="54" s="6" customFormat="1" x14ac:dyDescent="0.2"/>
    <row r="55" s="6" customFormat="1" x14ac:dyDescent="0.2"/>
    <row r="56" s="6" customFormat="1" x14ac:dyDescent="0.2"/>
    <row r="57" s="6" customFormat="1" x14ac:dyDescent="0.2"/>
    <row r="58" s="6" customFormat="1" x14ac:dyDescent="0.2"/>
    <row r="59" s="6" customFormat="1" x14ac:dyDescent="0.2"/>
    <row r="60" s="6" customFormat="1" x14ac:dyDescent="0.2"/>
    <row r="61" s="6" customFormat="1" x14ac:dyDescent="0.2"/>
    <row r="62" s="6" customFormat="1" x14ac:dyDescent="0.2"/>
    <row r="63" s="6" customFormat="1" x14ac:dyDescent="0.2"/>
    <row r="64" s="6" customFormat="1" x14ac:dyDescent="0.2"/>
    <row r="65" s="6" customFormat="1" x14ac:dyDescent="0.2"/>
    <row r="66" s="6" customFormat="1" x14ac:dyDescent="0.2"/>
    <row r="67" s="6" customFormat="1" x14ac:dyDescent="0.2"/>
    <row r="68" s="6" customFormat="1" x14ac:dyDescent="0.2"/>
    <row r="69" s="6" customFormat="1" x14ac:dyDescent="0.2"/>
    <row r="70" s="6" customFormat="1" x14ac:dyDescent="0.2"/>
    <row r="71" s="6" customFormat="1" x14ac:dyDescent="0.2"/>
    <row r="72" s="6" customFormat="1" x14ac:dyDescent="0.2"/>
    <row r="73" s="6" customFormat="1" x14ac:dyDescent="0.2"/>
    <row r="74" s="6" customFormat="1" x14ac:dyDescent="0.2"/>
    <row r="75" s="6" customFormat="1" x14ac:dyDescent="0.2"/>
    <row r="76" s="6" customFormat="1" x14ac:dyDescent="0.2"/>
    <row r="77" s="6" customFormat="1" x14ac:dyDescent="0.2"/>
    <row r="78" s="6" customFormat="1" x14ac:dyDescent="0.2"/>
    <row r="79" s="6" customFormat="1" x14ac:dyDescent="0.2"/>
    <row r="80" s="6" customFormat="1" x14ac:dyDescent="0.2"/>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sheetData>
  <sheetProtection password="C6AA" sheet="1" formatCells="0" formatColumns="0" formatRows="0" insertColumns="0" insertRows="0" insertHyperlinks="0" deleteColumns="0" deleteRows="0" sort="0" autoFilter="0" pivotTables="0"/>
  <mergeCells count="10">
    <mergeCell ref="B20:C20"/>
    <mergeCell ref="H20:I20"/>
    <mergeCell ref="B22:C22"/>
    <mergeCell ref="H28:J44"/>
    <mergeCell ref="B2:J2"/>
    <mergeCell ref="C3:D4"/>
    <mergeCell ref="H3:J3"/>
    <mergeCell ref="H4:J4"/>
    <mergeCell ref="B10:D10"/>
    <mergeCell ref="H10:J10"/>
  </mergeCells>
  <pageMargins left="0.43307086614173229" right="0.43307086614173229" top="0.98425196850393704" bottom="0.98425196850393704" header="0.51181102362204722" footer="0.51181102362204722"/>
  <pageSetup paperSize="9" scale="7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sheetPr>
  <dimension ref="A1:BG265"/>
  <sheetViews>
    <sheetView zoomScaleNormal="100" workbookViewId="0">
      <selection activeCell="C13" sqref="C13"/>
    </sheetView>
  </sheetViews>
  <sheetFormatPr baseColWidth="10" defaultRowHeight="12.75" x14ac:dyDescent="0.2"/>
  <cols>
    <col min="1" max="1" width="2.140625" style="8" customWidth="1"/>
    <col min="2" max="2" width="76" customWidth="1"/>
    <col min="3" max="3" width="18.140625" customWidth="1"/>
    <col min="4" max="4" width="15.8554687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63.75" customHeight="1" thickBot="1" x14ac:dyDescent="0.25">
      <c r="A2" s="104"/>
      <c r="B2" s="323" t="s">
        <v>176</v>
      </c>
      <c r="C2" s="324"/>
      <c r="D2" s="324"/>
      <c r="E2" s="325"/>
      <c r="F2" s="325"/>
      <c r="G2" s="325"/>
      <c r="H2" s="325"/>
      <c r="I2" s="325"/>
      <c r="J2" s="326"/>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327" t="s">
        <v>3</v>
      </c>
      <c r="C5" s="329" t="s">
        <v>4</v>
      </c>
      <c r="D5" s="334"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328"/>
      <c r="C6" s="330"/>
      <c r="D6" s="335"/>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7" t="s">
        <v>10</v>
      </c>
      <c r="C7" s="2" t="e">
        <f>#REF!</f>
        <v>#REF!</v>
      </c>
      <c r="D7" s="20"/>
      <c r="E7" s="100"/>
      <c r="F7" s="41"/>
      <c r="H7" s="78" t="s">
        <v>43</v>
      </c>
      <c r="I7" s="77" t="s">
        <v>52</v>
      </c>
      <c r="J7" s="24" t="e">
        <f>PRODUCT($C$10,5.13)</f>
        <v>#REF!</v>
      </c>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18" t="s">
        <v>29</v>
      </c>
      <c r="C8" s="1" t="e">
        <f>#REF!</f>
        <v>#REF!</v>
      </c>
      <c r="D8" s="21"/>
      <c r="E8" s="100"/>
      <c r="F8" s="41"/>
      <c r="H8" s="80" t="s">
        <v>44</v>
      </c>
      <c r="I8" s="35" t="s">
        <v>53</v>
      </c>
      <c r="J8" s="25">
        <v>250</v>
      </c>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18" t="s">
        <v>87</v>
      </c>
      <c r="C9" s="1" t="e">
        <f>#REF!</f>
        <v>#REF!</v>
      </c>
      <c r="D9" s="21"/>
      <c r="E9" s="100"/>
      <c r="F9" s="41"/>
      <c r="H9" s="81" t="s">
        <v>45</v>
      </c>
      <c r="I9" s="50"/>
      <c r="J9" s="71" t="e">
        <f>IF(J7&lt;250.01,0,SUM(J7,-J8))</f>
        <v>#REF!</v>
      </c>
      <c r="K9" s="110"/>
      <c r="L9" s="102">
        <f>IF(C13&gt;19.5,19.5,C13)</f>
        <v>18.7</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79" t="s">
        <v>50</v>
      </c>
      <c r="C10" s="19" t="e">
        <f>C7-C8-C9</f>
        <v>#REF!</v>
      </c>
      <c r="D10" s="22"/>
      <c r="E10" s="100"/>
      <c r="F10" s="41"/>
      <c r="H10" s="78" t="s">
        <v>46</v>
      </c>
      <c r="I10" s="77"/>
      <c r="J10" s="24" t="e">
        <f>IF($C$10&lt;48.732943,PRODUCT($C$10,20.5),(PRODUCT($C$10,20.5)-J9))</f>
        <v>#REF!</v>
      </c>
      <c r="K10" s="110"/>
      <c r="L10" s="102">
        <f>IF(C16&gt;25.9,25.9,C16)</f>
        <v>24.8</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55" t="s">
        <v>37</v>
      </c>
      <c r="C11" s="3" t="e">
        <f>#REF!</f>
        <v>#REF!</v>
      </c>
      <c r="D11" s="59" t="e">
        <f>(C11*D13)/(C13)</f>
        <v>#REF!</v>
      </c>
      <c r="E11" s="100"/>
      <c r="F11" s="41"/>
      <c r="H11" s="26" t="s">
        <v>60</v>
      </c>
      <c r="I11" s="27"/>
      <c r="J11" s="28" t="e">
        <f>IF(J10&lt;1000,0,SUM(J10,-1000))</f>
        <v>#REF!</v>
      </c>
      <c r="K11" s="110"/>
      <c r="L11" s="102">
        <f>IF(C17&gt;16.15,16.15,C17)</f>
        <v>15.45</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56" t="s">
        <v>38</v>
      </c>
      <c r="C12" s="3" t="e">
        <f>#REF!</f>
        <v>#REF!</v>
      </c>
      <c r="D12" s="60" t="e">
        <f>(C12*D13)/(C13)</f>
        <v>#REF!</v>
      </c>
      <c r="E12" s="100"/>
      <c r="F12" s="41"/>
      <c r="H12" s="74" t="s">
        <v>12</v>
      </c>
      <c r="I12" s="75"/>
      <c r="J12" s="76" t="e">
        <f>-D18</f>
        <v>#REF!</v>
      </c>
      <c r="K12" s="110"/>
      <c r="L12" s="102" t="s">
        <v>54</v>
      </c>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257" t="s">
        <v>173</v>
      </c>
      <c r="C13" s="58">
        <v>18.7</v>
      </c>
      <c r="D13" s="61">
        <f>L9</f>
        <v>18.7</v>
      </c>
      <c r="E13" s="100"/>
      <c r="F13" s="41"/>
      <c r="H13" s="29" t="s">
        <v>11</v>
      </c>
      <c r="I13" s="30"/>
      <c r="J13" s="31" t="e">
        <f>J11-D18</f>
        <v>#REF!</v>
      </c>
      <c r="K13" s="110"/>
      <c r="L13" s="102" t="e">
        <f>J11*0.9</f>
        <v>#REF!</v>
      </c>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57" t="s">
        <v>39</v>
      </c>
      <c r="C14" s="3" t="e">
        <f>#REF!</f>
        <v>#REF!</v>
      </c>
      <c r="D14" s="60" t="e">
        <f>(C14*D17)/(C17)</f>
        <v>#REF!</v>
      </c>
      <c r="E14" s="100"/>
      <c r="F14" s="41"/>
      <c r="H14" s="49" t="s">
        <v>122</v>
      </c>
      <c r="I14" s="50"/>
      <c r="J14" s="71" t="e">
        <f>IF(L15&lt;0,0,L15)</f>
        <v>#REF!</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56" t="s">
        <v>40</v>
      </c>
      <c r="C15" s="3" t="e">
        <f>#REF!</f>
        <v>#REF!</v>
      </c>
      <c r="D15" s="60" t="e">
        <f>(C15*D16)/(C16)</f>
        <v>#REF!</v>
      </c>
      <c r="E15" s="100"/>
      <c r="F15" s="41"/>
      <c r="H15" s="72" t="s">
        <v>1</v>
      </c>
      <c r="I15" s="73"/>
      <c r="J15" s="33" t="e">
        <f>(C10*20.5)-J9-J14</f>
        <v>#REF!</v>
      </c>
      <c r="K15" s="110"/>
      <c r="L15" s="102" t="e">
        <f>J13*0.9</f>
        <v>#REF!</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257" t="s">
        <v>174</v>
      </c>
      <c r="C16" s="90">
        <v>24.8</v>
      </c>
      <c r="D16" s="61">
        <f>L10</f>
        <v>24.8</v>
      </c>
      <c r="E16" s="100"/>
      <c r="F16" s="41"/>
      <c r="G16" s="41"/>
      <c r="H16" s="100"/>
      <c r="I16" s="100"/>
      <c r="J16" s="108"/>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257" t="s">
        <v>175</v>
      </c>
      <c r="C17" s="63">
        <v>15.45</v>
      </c>
      <c r="D17" s="62">
        <f>L11</f>
        <v>15.45</v>
      </c>
      <c r="E17" s="100"/>
      <c r="F17" s="41"/>
      <c r="H17" s="49" t="s">
        <v>30</v>
      </c>
      <c r="I17" s="51"/>
      <c r="J17" s="71" t="e">
        <f>C8*20.5</f>
        <v>#REF!</v>
      </c>
      <c r="K17" s="110"/>
      <c r="L17" s="102" t="e">
        <f>IF(L15&lt;L13,L15,L13)</f>
        <v>#REF!</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130" t="s">
        <v>14</v>
      </c>
      <c r="C18" s="131"/>
      <c r="D18" s="68" t="e">
        <f>(D11*20.3/D13-D11)+(D12*20.3/D13-D12)+(D14*16.75/D17-D14)+(D15*26.9/D16-D15)</f>
        <v>#REF!</v>
      </c>
      <c r="E18" s="100"/>
      <c r="F18" s="41"/>
      <c r="H18" s="81" t="s">
        <v>88</v>
      </c>
      <c r="I18" s="51"/>
      <c r="J18" s="71" t="e">
        <f>C9*20.5</f>
        <v>#REF!</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132" t="s">
        <v>36</v>
      </c>
      <c r="C19" s="2" t="e">
        <f>#REF!</f>
        <v>#REF!</v>
      </c>
      <c r="D19" s="336"/>
      <c r="E19" s="100"/>
      <c r="F19" s="41"/>
      <c r="G19" s="41"/>
      <c r="H19" s="100"/>
      <c r="I19" s="100"/>
      <c r="J19" s="108"/>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x14ac:dyDescent="0.25">
      <c r="A20" s="106"/>
      <c r="B20" s="133" t="s">
        <v>18</v>
      </c>
      <c r="C20" s="261" t="e">
        <f>#REF!</f>
        <v>#REF!</v>
      </c>
      <c r="D20" s="337"/>
      <c r="E20" s="100"/>
      <c r="F20" s="41"/>
      <c r="G20" s="41"/>
      <c r="H20" s="52" t="s">
        <v>84</v>
      </c>
      <c r="I20" s="53"/>
      <c r="J20" s="54"/>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19</v>
      </c>
      <c r="C21" s="226" t="e">
        <f>#REF!</f>
        <v>#REF!</v>
      </c>
      <c r="D21" s="337"/>
      <c r="E21" s="100"/>
      <c r="F21" s="41"/>
      <c r="G21" s="107"/>
      <c r="H21" s="153"/>
      <c r="I21" s="154"/>
      <c r="J21" s="155"/>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x14ac:dyDescent="0.2">
      <c r="A22" s="106"/>
      <c r="B22" s="134" t="s">
        <v>100</v>
      </c>
      <c r="C22" s="228" t="e">
        <f>#REF!</f>
        <v>#REF!</v>
      </c>
      <c r="D22" s="337"/>
      <c r="E22" s="100"/>
      <c r="F22" s="41"/>
      <c r="H22" s="158" t="s">
        <v>24</v>
      </c>
      <c r="I22" s="166" t="s">
        <v>55</v>
      </c>
      <c r="J22" s="23" t="e">
        <f>PRODUCT(SUM(C19,-C20,-C21,-C22,-C23),15.34)</f>
        <v>#REF!</v>
      </c>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5" t="s">
        <v>66</v>
      </c>
      <c r="C23" s="228" t="e">
        <f>#REF!</f>
        <v>#REF!</v>
      </c>
      <c r="D23" s="337"/>
      <c r="E23" s="100"/>
      <c r="F23" s="41"/>
      <c r="H23" s="80" t="s">
        <v>20</v>
      </c>
      <c r="I23" s="164" t="s">
        <v>33</v>
      </c>
      <c r="J23" s="161" t="e">
        <f>PRODUCT(C20,61.35)</f>
        <v>#REF!</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132" t="s">
        <v>137</v>
      </c>
      <c r="C24" s="169" t="e">
        <f>#REF!</f>
        <v>#REF!</v>
      </c>
      <c r="D24" s="337"/>
      <c r="E24" s="100"/>
      <c r="F24" s="41"/>
      <c r="H24" s="80" t="s">
        <v>21</v>
      </c>
      <c r="I24" s="164" t="s">
        <v>33</v>
      </c>
      <c r="J24" s="161" t="e">
        <f>PRODUCT(C21,61.35)</f>
        <v>#REF!</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x14ac:dyDescent="0.2">
      <c r="A25" s="106"/>
      <c r="B25" s="150" t="s">
        <v>125</v>
      </c>
      <c r="C25" s="225" t="e">
        <f>#REF!</f>
        <v>#REF!</v>
      </c>
      <c r="D25" s="337"/>
      <c r="E25" s="100"/>
      <c r="F25" s="41"/>
      <c r="H25" s="80" t="s">
        <v>67</v>
      </c>
      <c r="I25" s="164" t="s">
        <v>33</v>
      </c>
      <c r="J25" s="161" t="e">
        <f>PRODUCT(C22,61.35)</f>
        <v>#REF!</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6" t="s">
        <v>82</v>
      </c>
      <c r="C26" s="242" t="e">
        <f>#REF!</f>
        <v>#REF!</v>
      </c>
      <c r="D26" s="337"/>
      <c r="E26" s="100"/>
      <c r="F26" s="41"/>
      <c r="H26" s="80" t="s">
        <v>68</v>
      </c>
      <c r="I26" s="164" t="s">
        <v>69</v>
      </c>
      <c r="J26" s="161" t="e">
        <f>PRODUCT(C23,40.35)</f>
        <v>#REF!</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132" t="s">
        <v>8</v>
      </c>
      <c r="C27" s="2" t="e">
        <f>#REF!</f>
        <v>#REF!</v>
      </c>
      <c r="D27" s="337"/>
      <c r="E27" s="100"/>
      <c r="F27" s="41"/>
      <c r="H27" s="80" t="s">
        <v>71</v>
      </c>
      <c r="I27" s="35" t="s">
        <v>70</v>
      </c>
      <c r="J27" s="161" t="e">
        <f>PRODUCT(SUM(C24,-C25,-C26),25)</f>
        <v>#REF!</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x14ac:dyDescent="0.2">
      <c r="A28" s="106"/>
      <c r="B28" s="133" t="s">
        <v>18</v>
      </c>
      <c r="C28" s="180" t="e">
        <f>#REF!</f>
        <v>#REF!</v>
      </c>
      <c r="D28" s="337"/>
      <c r="E28" s="100"/>
      <c r="F28" s="41"/>
      <c r="H28" s="80" t="s">
        <v>133</v>
      </c>
      <c r="I28" s="35" t="s">
        <v>123</v>
      </c>
      <c r="J28" s="161" t="e">
        <f>PRODUCT(C25,10)</f>
        <v>#REF!</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x14ac:dyDescent="0.2">
      <c r="A29" s="106"/>
      <c r="B29" s="134" t="s">
        <v>19</v>
      </c>
      <c r="C29" s="148" t="e">
        <f>#REF!</f>
        <v>#REF!</v>
      </c>
      <c r="D29" s="337"/>
      <c r="E29" s="100"/>
      <c r="F29" s="41"/>
      <c r="H29" s="80" t="s">
        <v>134</v>
      </c>
      <c r="I29" s="35" t="s">
        <v>124</v>
      </c>
      <c r="J29" s="161" t="e">
        <f>PRODUCT(C26,4)</f>
        <v>#REF!</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x14ac:dyDescent="0.2">
      <c r="A30" s="106"/>
      <c r="B30" s="134" t="s">
        <v>100</v>
      </c>
      <c r="C30" s="148" t="e">
        <f>#REF!</f>
        <v>#REF!</v>
      </c>
      <c r="D30" s="337"/>
      <c r="E30" s="100"/>
      <c r="F30" s="41"/>
      <c r="H30" s="159" t="s">
        <v>25</v>
      </c>
      <c r="I30" s="167" t="s">
        <v>56</v>
      </c>
      <c r="J30" s="162" t="e">
        <f>PRODUCT(SUM(C27,-C28,-C29,-C30,-C31,-C32),1.38)</f>
        <v>#REF!</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x14ac:dyDescent="0.2">
      <c r="A31" s="106"/>
      <c r="B31" s="135" t="s">
        <v>81</v>
      </c>
      <c r="C31" s="148" t="e">
        <f>#REF!</f>
        <v>#REF!</v>
      </c>
      <c r="D31" s="337"/>
      <c r="E31" s="100"/>
      <c r="F31" s="41"/>
      <c r="H31" s="80" t="s">
        <v>22</v>
      </c>
      <c r="I31" s="164" t="s">
        <v>34</v>
      </c>
      <c r="J31" s="161" t="e">
        <f>PRODUCT(C28,5.5)</f>
        <v>#REF!</v>
      </c>
      <c r="K31" s="108"/>
      <c r="L31" s="102"/>
      <c r="M31" s="85"/>
      <c r="N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7" t="s">
        <v>82</v>
      </c>
      <c r="C32" s="242" t="e">
        <f>#REF!</f>
        <v>#REF!</v>
      </c>
      <c r="D32" s="337"/>
      <c r="E32" s="100"/>
      <c r="F32" s="41"/>
      <c r="H32" s="80" t="s">
        <v>23</v>
      </c>
      <c r="I32" s="164" t="s">
        <v>34</v>
      </c>
      <c r="J32" s="161" t="e">
        <f>PRODUCT(C29,5.5)</f>
        <v>#REF!</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132" t="s">
        <v>9</v>
      </c>
      <c r="C33" s="2" t="e">
        <f>#REF!</f>
        <v>#REF!</v>
      </c>
      <c r="D33" s="338"/>
      <c r="E33" s="100"/>
      <c r="F33" s="41"/>
      <c r="H33" s="80" t="s">
        <v>72</v>
      </c>
      <c r="I33" s="164" t="s">
        <v>34</v>
      </c>
      <c r="J33" s="161" t="e">
        <f>PRODUCT(C30,5.5)</f>
        <v>#REF!</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x14ac:dyDescent="0.2">
      <c r="A34" s="106"/>
      <c r="B34" s="133" t="s">
        <v>18</v>
      </c>
      <c r="C34" s="180" t="e">
        <f>#REF!</f>
        <v>#REF!</v>
      </c>
      <c r="D34" s="338"/>
      <c r="E34" s="100"/>
      <c r="F34" s="41"/>
      <c r="H34" s="80" t="s">
        <v>78</v>
      </c>
      <c r="I34" s="164" t="s">
        <v>73</v>
      </c>
      <c r="J34" s="161" t="e">
        <f>PRODUCT(C31,4.96)</f>
        <v>#REF!</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x14ac:dyDescent="0.2">
      <c r="A35" s="106"/>
      <c r="B35" s="134" t="s">
        <v>19</v>
      </c>
      <c r="C35" s="148" t="e">
        <f>#REF!</f>
        <v>#REF!</v>
      </c>
      <c r="D35" s="338"/>
      <c r="E35" s="100"/>
      <c r="F35" s="41"/>
      <c r="H35" s="80" t="s">
        <v>79</v>
      </c>
      <c r="I35" s="164" t="s">
        <v>80</v>
      </c>
      <c r="J35" s="161" t="e">
        <f>PRODUCT(C32,4.42)</f>
        <v>#REF!</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x14ac:dyDescent="0.2">
      <c r="A36" s="106"/>
      <c r="B36" s="134" t="s">
        <v>100</v>
      </c>
      <c r="C36" s="148" t="e">
        <f>#REF!</f>
        <v>#REF!</v>
      </c>
      <c r="D36" s="338"/>
      <c r="E36" s="100"/>
      <c r="F36" s="8"/>
      <c r="G36" s="8"/>
      <c r="H36" s="159" t="s">
        <v>26</v>
      </c>
      <c r="I36" s="167" t="s">
        <v>57</v>
      </c>
      <c r="J36" s="162" t="e">
        <f>PRODUCT(SUM(C33,-C34,-C35,-C36,-C37,-C38),15.15)</f>
        <v>#REF!</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x14ac:dyDescent="0.2">
      <c r="A37" s="106"/>
      <c r="B37" s="134" t="s">
        <v>85</v>
      </c>
      <c r="C37" s="148" t="e">
        <f>#REF!</f>
        <v>#REF!</v>
      </c>
      <c r="D37" s="338"/>
      <c r="E37" s="100"/>
      <c r="F37" s="41"/>
      <c r="H37" s="80" t="s">
        <v>27</v>
      </c>
      <c r="I37" s="164" t="s">
        <v>35</v>
      </c>
      <c r="J37" s="161" t="e">
        <f>PRODUCT(C34,60.6)</f>
        <v>#REF!</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7" t="s">
        <v>82</v>
      </c>
      <c r="C38" s="242" t="e">
        <f>#REF!</f>
        <v>#REF!</v>
      </c>
      <c r="D38" s="339"/>
      <c r="E38" s="100"/>
      <c r="F38" s="41"/>
      <c r="H38" s="80" t="s">
        <v>28</v>
      </c>
      <c r="I38" s="164" t="s">
        <v>35</v>
      </c>
      <c r="J38" s="161" t="e">
        <f>PRODUCT(C35,60.6)</f>
        <v>#REF!</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6"/>
      <c r="B39" s="100"/>
      <c r="C39" s="100"/>
      <c r="D39" s="100"/>
      <c r="E39" s="100"/>
      <c r="F39" s="41"/>
      <c r="H39" s="80" t="s">
        <v>74</v>
      </c>
      <c r="I39" s="164" t="s">
        <v>35</v>
      </c>
      <c r="J39" s="161" t="e">
        <f>PRODUCT(C36,60.6)</f>
        <v>#REF!</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x14ac:dyDescent="0.2">
      <c r="A40" s="106"/>
      <c r="B40" s="331" t="s">
        <v>119</v>
      </c>
      <c r="C40" s="333"/>
      <c r="D40" s="332"/>
      <c r="E40" s="100"/>
      <c r="F40" s="41"/>
      <c r="H40" s="80" t="s">
        <v>75</v>
      </c>
      <c r="I40" s="164" t="s">
        <v>35</v>
      </c>
      <c r="J40" s="161" t="e">
        <f>PRODUCT(C37,60.6)</f>
        <v>#REF!</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27" customHeight="1" thickBot="1" x14ac:dyDescent="0.25">
      <c r="A41" s="106"/>
      <c r="B41" s="309" t="s">
        <v>120</v>
      </c>
      <c r="C41" s="241" t="s">
        <v>4</v>
      </c>
      <c r="D41" s="240"/>
      <c r="E41" s="100"/>
      <c r="F41" s="8"/>
      <c r="G41" s="8"/>
      <c r="H41" s="80" t="s">
        <v>76</v>
      </c>
      <c r="I41" s="164" t="s">
        <v>77</v>
      </c>
      <c r="J41" s="161" t="e">
        <f>PRODUCT(C38,19.6)</f>
        <v>#REF!</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21" customHeight="1" thickBot="1" x14ac:dyDescent="0.25">
      <c r="A42" s="106"/>
      <c r="B42" s="340"/>
      <c r="C42" s="232" t="e">
        <f>SUM(C47:C49)</f>
        <v>#REF!</v>
      </c>
      <c r="D42" s="239" t="s">
        <v>114</v>
      </c>
      <c r="E42" s="100"/>
      <c r="F42" s="41"/>
      <c r="G42" s="41"/>
      <c r="H42" s="160" t="s">
        <v>5</v>
      </c>
      <c r="I42" s="165"/>
      <c r="J42" s="163">
        <v>-250</v>
      </c>
      <c r="K42" s="108"/>
      <c r="L42" s="249">
        <v>51</v>
      </c>
      <c r="M42" s="249">
        <v>53</v>
      </c>
      <c r="N42" s="249">
        <v>54</v>
      </c>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2.5" customHeight="1" thickBot="1" x14ac:dyDescent="0.3">
      <c r="A43" s="106"/>
      <c r="B43" s="229" t="s">
        <v>113</v>
      </c>
      <c r="C43" s="237"/>
      <c r="D43" s="238"/>
      <c r="E43" s="100"/>
      <c r="F43" s="41"/>
      <c r="H43" s="168" t="s">
        <v>86</v>
      </c>
      <c r="I43" s="156"/>
      <c r="J43" s="157" t="e">
        <f>IF(SUM(J22,J30,J36)&gt;250,SUM(J22:J42),SUM(J23:J29,J31:J35,J37:J41))</f>
        <v>#REF!</v>
      </c>
      <c r="K43" s="108"/>
      <c r="L43" s="250" t="e">
        <f>SUM(J23,J31,J37)</f>
        <v>#REF!</v>
      </c>
      <c r="M43" s="250" t="e">
        <f>SUM(J24:J29,J32:J35,J38:J41)</f>
        <v>#REF!</v>
      </c>
      <c r="N43" s="250" t="e">
        <f>SUM(J22,J30,J36,J42)</f>
        <v>#REF!</v>
      </c>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18" hidden="1" customHeight="1" x14ac:dyDescent="0.2">
      <c r="A44" s="106"/>
      <c r="B44" s="133" t="s">
        <v>89</v>
      </c>
      <c r="C44" s="228">
        <v>0</v>
      </c>
      <c r="D44" s="21"/>
      <c r="E44" s="100"/>
      <c r="F44" s="41"/>
      <c r="G44" s="41"/>
      <c r="H44" s="100"/>
      <c r="I44" s="100"/>
      <c r="J44" s="108"/>
      <c r="K44" s="108"/>
      <c r="L44" s="103"/>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18" hidden="1" customHeight="1" x14ac:dyDescent="0.25">
      <c r="A45" s="106"/>
      <c r="B45" s="134" t="s">
        <v>103</v>
      </c>
      <c r="C45" s="226">
        <v>0</v>
      </c>
      <c r="D45" s="21"/>
      <c r="E45" s="100"/>
      <c r="F45" s="41"/>
      <c r="H45" s="139" t="s">
        <v>42</v>
      </c>
      <c r="I45" s="140"/>
      <c r="J45" s="141"/>
      <c r="K45" s="108"/>
      <c r="L45" s="103"/>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224"/>
      <c r="C46" s="224"/>
      <c r="D46" s="108"/>
      <c r="E46" s="100"/>
      <c r="F46" s="41"/>
      <c r="H46" s="64"/>
      <c r="I46" s="65"/>
      <c r="J46" s="66"/>
      <c r="K46" s="108"/>
      <c r="L46" s="183"/>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85"/>
      <c r="BG46" s="85"/>
    </row>
    <row r="47" spans="1:59" s="6" customFormat="1" ht="20.25" customHeight="1" thickBot="1" x14ac:dyDescent="0.25">
      <c r="A47" s="111"/>
      <c r="B47" s="150" t="s">
        <v>110</v>
      </c>
      <c r="C47" s="225" t="e">
        <f>#REF!</f>
        <v>#REF!</v>
      </c>
      <c r="D47" s="20"/>
      <c r="E47" s="101"/>
      <c r="F47" s="5"/>
      <c r="G47" s="5"/>
      <c r="H47" s="32" t="s">
        <v>47</v>
      </c>
      <c r="I47" s="38"/>
      <c r="J47" s="39" t="e">
        <f>IF(SUM(PRODUCT(SUM(C19,-C20,-C21,-C22,-C23),5.11),PRODUCT(SUM(C27,-C28,-C29,-C30,-C31,-C32),2.28),PRODUCT(SUM(C33,-C34,-C35,-C36,-C37,-C38),19.89),-750)&lt;0,0,SUM(PRODUCT(SUM(C19,-C20,-C21,-C22,-C23),5.11),PRODUCT(SUM(C27,-C28,-C29,-C30,-C31,-C32),2.28),PRODUCT(SUM(C33,-C34,-C35,-C36,-C37,-C38),19.89),-750))</f>
        <v>#REF!</v>
      </c>
      <c r="K47" s="112"/>
      <c r="L47" s="185" t="e">
        <f>J47*0.9</f>
        <v>#REF!</v>
      </c>
      <c r="M47" s="185"/>
      <c r="N47" s="185"/>
      <c r="O47" s="258"/>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02"/>
      <c r="BG47" s="85"/>
    </row>
    <row r="48" spans="1:59" s="6" customFormat="1" ht="23.25" customHeight="1" thickBot="1" x14ac:dyDescent="0.3">
      <c r="A48" s="111"/>
      <c r="B48" s="134" t="s">
        <v>111</v>
      </c>
      <c r="C48" s="226" t="e">
        <f>#REF!</f>
        <v>#REF!</v>
      </c>
      <c r="D48" s="21"/>
      <c r="E48" s="100"/>
      <c r="F48" s="5"/>
      <c r="G48" s="5"/>
      <c r="H48" s="83" t="s">
        <v>121</v>
      </c>
      <c r="I48" s="67"/>
      <c r="J48" s="71" t="e">
        <f>IF(L48&gt;L47,IF(L47&lt;0,0,L47),IF(L48&lt;0,0,L48))</f>
        <v>#REF!</v>
      </c>
      <c r="K48" s="112"/>
      <c r="L48" s="185" t="e">
        <f>SUM((J11+J47)-D18)*0.9</f>
        <v>#REF!</v>
      </c>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87"/>
      <c r="BG48" s="87"/>
    </row>
    <row r="49" spans="1:59" s="6" customFormat="1" ht="20.25" customHeight="1" thickBot="1" x14ac:dyDescent="0.25">
      <c r="A49" s="111"/>
      <c r="B49" s="137" t="s">
        <v>112</v>
      </c>
      <c r="C49" s="227" t="e">
        <f>#REF!</f>
        <v>#REF!</v>
      </c>
      <c r="D49" s="223"/>
      <c r="E49" s="100"/>
      <c r="F49" s="5"/>
      <c r="G49" s="5"/>
      <c r="H49" s="100"/>
      <c r="I49" s="100"/>
      <c r="J49" s="108"/>
      <c r="K49" s="112"/>
      <c r="L49" s="186"/>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87"/>
      <c r="BG49" s="87"/>
    </row>
    <row r="50" spans="1:59" s="6" customFormat="1" ht="18.75" customHeight="1" thickBot="1" x14ac:dyDescent="0.3">
      <c r="A50" s="106"/>
      <c r="B50" s="100"/>
      <c r="C50" s="100"/>
      <c r="D50" s="100"/>
      <c r="E50" s="100"/>
      <c r="H50" s="220" t="s">
        <v>115</v>
      </c>
      <c r="I50" s="221"/>
      <c r="J50" s="71" t="e">
        <f>IF(SUM(C47*(669.8-61.35),C48*(654.5-61.35),C49*(721-61.35))&lt;50,0,SUM(C47*(669.8-61.35),C48*(654.5-61.35),C49*(721-61.35)))</f>
        <v>#REF!</v>
      </c>
      <c r="K50" s="112"/>
      <c r="L50" s="186"/>
      <c r="M50" s="186"/>
      <c r="N50" s="186"/>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row>
    <row r="51" spans="1:59" s="6" customFormat="1" ht="24" customHeight="1" thickBot="1" x14ac:dyDescent="0.25">
      <c r="A51" s="111"/>
      <c r="B51" s="341" t="s">
        <v>117</v>
      </c>
      <c r="C51" s="342"/>
      <c r="D51" s="343"/>
      <c r="E51" s="101"/>
      <c r="H51" s="100"/>
      <c r="I51" s="100"/>
      <c r="J51" s="100"/>
      <c r="K51" s="112"/>
    </row>
    <row r="52" spans="1:59" s="6" customFormat="1" ht="18.75" customHeight="1" thickBot="1" x14ac:dyDescent="0.25">
      <c r="A52" s="111"/>
      <c r="B52" s="344"/>
      <c r="C52" s="345"/>
      <c r="D52" s="346"/>
      <c r="E52" s="101"/>
      <c r="H52" s="175" t="s">
        <v>31</v>
      </c>
      <c r="I52" s="138"/>
      <c r="J52" s="189" t="e">
        <f>SUM(J9,J14,J17,J18,J43,J48,J50)</f>
        <v>#REF!</v>
      </c>
      <c r="K52" s="112"/>
    </row>
    <row r="53" spans="1:59" s="6" customFormat="1" ht="19.5" customHeight="1" x14ac:dyDescent="0.2">
      <c r="A53" s="111"/>
      <c r="B53" s="344"/>
      <c r="C53" s="345"/>
      <c r="D53" s="346"/>
      <c r="E53" s="101"/>
      <c r="H53" s="350" t="s">
        <v>171</v>
      </c>
      <c r="I53" s="351"/>
      <c r="J53" s="129" t="e">
        <f>SUM(C7*20.5,C19*20.45,C24*25,C27*3.66,C33*35.04)</f>
        <v>#REF!</v>
      </c>
      <c r="K53" s="112"/>
    </row>
    <row r="54" spans="1:59" s="6" customFormat="1" ht="19.5" customHeight="1" thickBot="1" x14ac:dyDescent="0.25">
      <c r="A54" s="111"/>
      <c r="B54" s="344"/>
      <c r="C54" s="345"/>
      <c r="D54" s="346"/>
      <c r="E54" s="101"/>
      <c r="H54" s="352" t="s">
        <v>51</v>
      </c>
      <c r="I54" s="353"/>
      <c r="J54" s="89" t="e">
        <f>J53-J52+J50</f>
        <v>#REF!</v>
      </c>
      <c r="K54" s="112"/>
    </row>
    <row r="55" spans="1:59" s="6" customFormat="1" ht="21" customHeight="1" thickBot="1" x14ac:dyDescent="0.25">
      <c r="A55" s="111"/>
      <c r="B55" s="344"/>
      <c r="C55" s="345"/>
      <c r="D55" s="346"/>
      <c r="E55" s="101"/>
      <c r="H55" s="101"/>
      <c r="I55" s="101"/>
      <c r="J55" s="101"/>
      <c r="K55" s="112"/>
    </row>
    <row r="56" spans="1:59" s="6" customFormat="1" ht="24.75" customHeight="1" x14ac:dyDescent="0.2">
      <c r="A56" s="111"/>
      <c r="B56" s="344"/>
      <c r="C56" s="345"/>
      <c r="D56" s="346"/>
      <c r="E56" s="101"/>
      <c r="F56" s="101"/>
      <c r="G56" s="101"/>
      <c r="H56" s="354" t="s">
        <v>83</v>
      </c>
      <c r="I56" s="355"/>
      <c r="J56" s="356"/>
      <c r="K56" s="112"/>
    </row>
    <row r="57" spans="1:59" s="6" customFormat="1" ht="24.75" customHeight="1" x14ac:dyDescent="0.2">
      <c r="A57" s="111"/>
      <c r="B57" s="344"/>
      <c r="C57" s="345"/>
      <c r="D57" s="346"/>
      <c r="E57" s="101"/>
      <c r="F57" s="101"/>
      <c r="G57" s="101"/>
      <c r="H57" s="357"/>
      <c r="I57" s="358"/>
      <c r="J57" s="359"/>
      <c r="K57" s="112"/>
    </row>
    <row r="58" spans="1:59" s="6" customFormat="1" ht="24" customHeight="1" thickBot="1" x14ac:dyDescent="0.25">
      <c r="A58" s="111"/>
      <c r="B58" s="347"/>
      <c r="C58" s="348"/>
      <c r="D58" s="349"/>
      <c r="E58" s="101"/>
      <c r="H58" s="360"/>
      <c r="I58" s="361"/>
      <c r="J58" s="362"/>
      <c r="K58" s="112"/>
    </row>
    <row r="59" spans="1:59" s="6" customFormat="1" ht="16.5" customHeight="1" thickBot="1" x14ac:dyDescent="0.25">
      <c r="A59" s="111"/>
      <c r="B59" s="101"/>
      <c r="C59" s="101"/>
      <c r="D59" s="101"/>
      <c r="E59" s="101"/>
      <c r="H59" s="101"/>
      <c r="I59" s="101"/>
      <c r="J59" s="101"/>
      <c r="K59" s="112"/>
    </row>
    <row r="60" spans="1:59" s="6" customFormat="1" ht="183.75" customHeight="1" thickBot="1" x14ac:dyDescent="0.25">
      <c r="A60" s="111"/>
      <c r="B60" s="363" t="s">
        <v>179</v>
      </c>
      <c r="C60" s="364"/>
      <c r="D60" s="365"/>
      <c r="E60" s="101"/>
      <c r="H60" s="293" t="s">
        <v>178</v>
      </c>
      <c r="I60" s="294"/>
      <c r="J60" s="295"/>
      <c r="K60" s="112"/>
    </row>
    <row r="61" spans="1:59" s="8" customFormat="1" ht="13.5" thickBot="1" x14ac:dyDescent="0.25">
      <c r="A61" s="113"/>
      <c r="B61" s="115"/>
      <c r="C61" s="115"/>
      <c r="D61" s="115"/>
      <c r="E61" s="115"/>
      <c r="F61" s="126"/>
      <c r="G61" s="126"/>
      <c r="H61" s="114"/>
      <c r="I61" s="114"/>
      <c r="J61" s="114"/>
      <c r="K61" s="116"/>
    </row>
    <row r="62" spans="1:59" s="6" customFormat="1" ht="6.75" customHeight="1" x14ac:dyDescent="0.2">
      <c r="A62" s="9"/>
      <c r="B62" s="151"/>
      <c r="C62" s="152"/>
      <c r="D62" s="152"/>
      <c r="E62" s="9"/>
      <c r="F62" s="7"/>
      <c r="G62" s="7"/>
      <c r="H62" s="7"/>
      <c r="I62" s="7"/>
      <c r="J62" s="7"/>
      <c r="K62" s="9"/>
    </row>
    <row r="63" spans="1:59" s="6" customFormat="1" x14ac:dyDescent="0.2">
      <c r="A63" s="9"/>
      <c r="B63" s="152"/>
      <c r="C63" s="152"/>
      <c r="D63" s="152"/>
      <c r="E63" s="9"/>
      <c r="F63" s="7"/>
      <c r="G63" s="7"/>
      <c r="H63" s="7"/>
      <c r="I63" s="7"/>
      <c r="J63" s="7"/>
      <c r="K63" s="9"/>
    </row>
    <row r="64" spans="1:59" s="6" customFormat="1" ht="17.25" customHeight="1" x14ac:dyDescent="0.2">
      <c r="A64" s="9"/>
      <c r="B64" s="151"/>
      <c r="C64" s="152"/>
      <c r="D64" s="152"/>
      <c r="E64" s="9"/>
      <c r="F64" s="7"/>
      <c r="G64" s="7"/>
      <c r="H64" s="7"/>
      <c r="I64" s="7"/>
      <c r="J64" s="7"/>
      <c r="K64" s="9"/>
    </row>
    <row r="65" spans="1:11" s="6" customFormat="1" x14ac:dyDescent="0.2">
      <c r="A65" s="9"/>
      <c r="B65" s="152"/>
      <c r="C65" s="152"/>
      <c r="D65" s="152"/>
      <c r="E65" s="9"/>
      <c r="F65" s="7"/>
      <c r="G65" s="7"/>
      <c r="H65" s="7"/>
      <c r="I65" s="7"/>
      <c r="J65" s="7"/>
      <c r="K65" s="9"/>
    </row>
    <row r="66" spans="1:11" s="6" customFormat="1" x14ac:dyDescent="0.2">
      <c r="A66" s="9"/>
      <c r="B66" s="152"/>
      <c r="C66" s="152"/>
      <c r="D66" s="152"/>
      <c r="E66" s="9"/>
      <c r="F66" s="7"/>
      <c r="G66" s="7"/>
      <c r="H66" s="291"/>
      <c r="I66" s="292"/>
      <c r="J66" s="292"/>
      <c r="K66" s="9"/>
    </row>
    <row r="67" spans="1:11" s="6" customFormat="1" x14ac:dyDescent="0.2">
      <c r="A67" s="9"/>
      <c r="B67" s="152"/>
      <c r="C67" s="152"/>
      <c r="D67" s="152"/>
      <c r="E67" s="9"/>
      <c r="F67" s="7"/>
      <c r="G67" s="7"/>
      <c r="H67" s="292"/>
      <c r="I67" s="292"/>
      <c r="J67" s="292"/>
      <c r="K67" s="9"/>
    </row>
    <row r="68" spans="1:11" s="6" customFormat="1" x14ac:dyDescent="0.2">
      <c r="A68" s="8"/>
      <c r="B68" s="152"/>
      <c r="C68" s="152"/>
      <c r="D68" s="152"/>
      <c r="E68" s="8"/>
      <c r="H68" s="292"/>
      <c r="I68" s="292"/>
      <c r="J68" s="292"/>
    </row>
    <row r="69" spans="1:11" s="6" customFormat="1" x14ac:dyDescent="0.2">
      <c r="H69" s="292"/>
      <c r="I69" s="292"/>
      <c r="J69" s="292"/>
    </row>
    <row r="70" spans="1:11" s="6" customFormat="1" x14ac:dyDescent="0.2">
      <c r="H70" s="292"/>
      <c r="I70" s="292"/>
      <c r="J70" s="292"/>
    </row>
    <row r="71" spans="1:11" s="6" customFormat="1" x14ac:dyDescent="0.2">
      <c r="H71" s="292"/>
      <c r="I71" s="292"/>
      <c r="J71" s="292"/>
    </row>
    <row r="72" spans="1:11" s="6" customFormat="1" x14ac:dyDescent="0.2">
      <c r="H72" s="292"/>
      <c r="I72" s="292"/>
      <c r="J72" s="292"/>
    </row>
    <row r="73" spans="1:11" s="6" customFormat="1" x14ac:dyDescent="0.2">
      <c r="H73" s="292"/>
      <c r="I73" s="292"/>
      <c r="J73" s="292"/>
    </row>
    <row r="74" spans="1:11" s="6" customFormat="1" x14ac:dyDescent="0.2">
      <c r="H74" s="292"/>
      <c r="I74" s="292"/>
      <c r="J74" s="292"/>
    </row>
    <row r="75" spans="1:11" s="6" customFormat="1" x14ac:dyDescent="0.2">
      <c r="H75" s="292"/>
      <c r="I75" s="292"/>
      <c r="J75" s="292"/>
    </row>
    <row r="76" spans="1:11" s="6" customFormat="1" x14ac:dyDescent="0.2">
      <c r="H76" s="292"/>
      <c r="I76" s="292"/>
      <c r="J76" s="292"/>
    </row>
    <row r="77" spans="1:11" s="6" customFormat="1" x14ac:dyDescent="0.2">
      <c r="H77" s="292"/>
      <c r="I77" s="292"/>
      <c r="J77" s="292"/>
    </row>
    <row r="78" spans="1:11" s="6" customFormat="1" x14ac:dyDescent="0.2">
      <c r="H78" s="292"/>
      <c r="I78" s="292"/>
      <c r="J78" s="292"/>
    </row>
    <row r="79" spans="1:11" s="6" customFormat="1" x14ac:dyDescent="0.2">
      <c r="H79" s="292"/>
      <c r="I79" s="292"/>
      <c r="J79" s="292"/>
    </row>
    <row r="80" spans="1:11" s="6" customFormat="1" x14ac:dyDescent="0.2">
      <c r="H80" s="292"/>
      <c r="I80" s="292"/>
      <c r="J80" s="292"/>
    </row>
    <row r="81" spans="8:10" s="6" customFormat="1" x14ac:dyDescent="0.2">
      <c r="H81" s="292"/>
      <c r="I81" s="292"/>
      <c r="J81" s="292"/>
    </row>
    <row r="82" spans="8:10" s="6" customFormat="1" x14ac:dyDescent="0.2">
      <c r="H82" s="292"/>
      <c r="I82" s="292"/>
      <c r="J82" s="292"/>
    </row>
    <row r="83" spans="8:10" s="6" customFormat="1" x14ac:dyDescent="0.2"/>
    <row r="84" spans="8:10" s="6" customFormat="1" x14ac:dyDescent="0.2"/>
    <row r="85" spans="8:10" s="6" customFormat="1" x14ac:dyDescent="0.2"/>
    <row r="86" spans="8:10" s="6" customFormat="1" x14ac:dyDescent="0.2"/>
    <row r="87" spans="8:10" s="6" customFormat="1" x14ac:dyDescent="0.2"/>
    <row r="88" spans="8:10" s="6" customFormat="1" x14ac:dyDescent="0.2"/>
    <row r="89" spans="8:10" s="6" customFormat="1" x14ac:dyDescent="0.2"/>
    <row r="90" spans="8:10" s="6" customFormat="1" x14ac:dyDescent="0.2"/>
    <row r="91" spans="8:10" s="6" customFormat="1" x14ac:dyDescent="0.2"/>
    <row r="92" spans="8:10" s="6" customFormat="1" x14ac:dyDescent="0.2"/>
    <row r="93" spans="8:10" s="6" customFormat="1" x14ac:dyDescent="0.2"/>
    <row r="94" spans="8:10" s="6" customFormat="1" x14ac:dyDescent="0.2"/>
    <row r="95" spans="8:10" s="6" customFormat="1" x14ac:dyDescent="0.2"/>
    <row r="96" spans="8:10"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sheetData>
  <sheetProtection formatCells="0" formatColumns="0" formatRows="0" insertColumns="0" insertRows="0" insertHyperlinks="0" deleteColumns="0" deleteRows="0" sort="0" autoFilter="0" pivotTables="0"/>
  <mergeCells count="14">
    <mergeCell ref="H66:J82"/>
    <mergeCell ref="B41:B42"/>
    <mergeCell ref="B51:D58"/>
    <mergeCell ref="H53:I53"/>
    <mergeCell ref="H54:I54"/>
    <mergeCell ref="H56:J58"/>
    <mergeCell ref="B60:D60"/>
    <mergeCell ref="H60:J60"/>
    <mergeCell ref="B40:D40"/>
    <mergeCell ref="B2:J2"/>
    <mergeCell ref="B5:B6"/>
    <mergeCell ref="C5:C6"/>
    <mergeCell ref="D5:D6"/>
    <mergeCell ref="D19:D38"/>
  </mergeCells>
  <pageMargins left="0.43307086614173229" right="0.43307086614173229" top="0.98425196850393704" bottom="0.98425196850393704" header="0.51181102362204722" footer="0.51181102362204722"/>
  <pageSetup paperSize="9" scale="70"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sheetPr>
  <dimension ref="A1:BG265"/>
  <sheetViews>
    <sheetView zoomScaleNormal="100" workbookViewId="0">
      <selection activeCell="C14" sqref="C14"/>
    </sheetView>
  </sheetViews>
  <sheetFormatPr baseColWidth="10" defaultRowHeight="12.75" x14ac:dyDescent="0.2"/>
  <cols>
    <col min="1" max="1" width="2.140625" style="8" customWidth="1"/>
    <col min="2" max="2" width="76" customWidth="1"/>
    <col min="3" max="3" width="18.140625" customWidth="1"/>
    <col min="4" max="4" width="15.8554687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63.75" customHeight="1" thickBot="1" x14ac:dyDescent="0.25">
      <c r="A2" s="104"/>
      <c r="B2" s="323" t="s">
        <v>176</v>
      </c>
      <c r="C2" s="324"/>
      <c r="D2" s="324"/>
      <c r="E2" s="325"/>
      <c r="F2" s="325"/>
      <c r="G2" s="325"/>
      <c r="H2" s="325"/>
      <c r="I2" s="325"/>
      <c r="J2" s="326"/>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327" t="s">
        <v>3</v>
      </c>
      <c r="C5" s="329" t="s">
        <v>4</v>
      </c>
      <c r="D5" s="334"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328"/>
      <c r="C6" s="330"/>
      <c r="D6" s="335"/>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7" t="s">
        <v>10</v>
      </c>
      <c r="C7" s="2">
        <f>'Ökosteuer 2017'!C7</f>
        <v>0</v>
      </c>
      <c r="D7" s="20"/>
      <c r="E7" s="100"/>
      <c r="F7" s="41"/>
      <c r="H7" s="78" t="s">
        <v>43</v>
      </c>
      <c r="I7" s="77" t="s">
        <v>52</v>
      </c>
      <c r="J7" s="24">
        <f>PRODUCT($C$10,5.13)</f>
        <v>0</v>
      </c>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18" t="s">
        <v>29</v>
      </c>
      <c r="C8" s="1">
        <f>'Ökosteuer 2017'!C8</f>
        <v>0</v>
      </c>
      <c r="D8" s="21"/>
      <c r="E8" s="100"/>
      <c r="F8" s="41"/>
      <c r="H8" s="80" t="s">
        <v>44</v>
      </c>
      <c r="I8" s="35" t="s">
        <v>53</v>
      </c>
      <c r="J8" s="25">
        <v>250</v>
      </c>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18" t="s">
        <v>87</v>
      </c>
      <c r="C9" s="1">
        <f>'Ökosteuer 2017'!C9</f>
        <v>0</v>
      </c>
      <c r="D9" s="21"/>
      <c r="E9" s="100"/>
      <c r="F9" s="41"/>
      <c r="H9" s="81" t="s">
        <v>45</v>
      </c>
      <c r="I9" s="50"/>
      <c r="J9" s="71">
        <f>IF(J7&lt;250.01,0,SUM(J7,-J8))</f>
        <v>0</v>
      </c>
      <c r="K9" s="110"/>
      <c r="L9" s="102">
        <f>IF(C13&gt;19.5,19.5,C13)</f>
        <v>18.600000000000001</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79" t="s">
        <v>50</v>
      </c>
      <c r="C10" s="19">
        <f>C7-C8-C9</f>
        <v>0</v>
      </c>
      <c r="D10" s="22"/>
      <c r="E10" s="100"/>
      <c r="F10" s="41"/>
      <c r="H10" s="78" t="s">
        <v>46</v>
      </c>
      <c r="I10" s="77"/>
      <c r="J10" s="24">
        <f>IF($C$10&lt;48.732943,PRODUCT($C$10,20.5),(PRODUCT($C$10,20.5)-J9))</f>
        <v>0</v>
      </c>
      <c r="K10" s="110"/>
      <c r="L10" s="102">
        <f>IF(C16&gt;25.9,25.9,C16)</f>
        <v>24.7</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55" t="s">
        <v>37</v>
      </c>
      <c r="C11" s="3">
        <f>'Ökosteuer 2017'!C11</f>
        <v>0</v>
      </c>
      <c r="D11" s="59">
        <f>(C11*D13)/(C13)</f>
        <v>0</v>
      </c>
      <c r="E11" s="100"/>
      <c r="F11" s="41"/>
      <c r="H11" s="26" t="s">
        <v>60</v>
      </c>
      <c r="I11" s="27"/>
      <c r="J11" s="28">
        <f>IF(J10&lt;1000,0,SUM(J10,-1000))</f>
        <v>0</v>
      </c>
      <c r="K11" s="110"/>
      <c r="L11" s="102">
        <f>IF(C17&gt;16.15,16.15,C17)</f>
        <v>15.4</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56" t="s">
        <v>38</v>
      </c>
      <c r="C12" s="3">
        <f>'Ökosteuer 2017'!C12</f>
        <v>0</v>
      </c>
      <c r="D12" s="60">
        <f>(C12*D13)/(C13)</f>
        <v>0</v>
      </c>
      <c r="E12" s="100"/>
      <c r="F12" s="41"/>
      <c r="H12" s="74" t="s">
        <v>12</v>
      </c>
      <c r="I12" s="75"/>
      <c r="J12" s="76">
        <f>-D18</f>
        <v>0</v>
      </c>
      <c r="K12" s="110"/>
      <c r="L12" s="102" t="s">
        <v>54</v>
      </c>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257" t="s">
        <v>173</v>
      </c>
      <c r="C13" s="58">
        <v>18.600000000000001</v>
      </c>
      <c r="D13" s="61">
        <f>L9</f>
        <v>18.600000000000001</v>
      </c>
      <c r="E13" s="100"/>
      <c r="F13" s="41"/>
      <c r="H13" s="29" t="s">
        <v>11</v>
      </c>
      <c r="I13" s="30"/>
      <c r="J13" s="31">
        <f>J11-D18</f>
        <v>0</v>
      </c>
      <c r="K13" s="110"/>
      <c r="L13" s="102">
        <f>J11*0.9</f>
        <v>0</v>
      </c>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57" t="s">
        <v>39</v>
      </c>
      <c r="C14" s="3">
        <f>'Ökosteuer 2017'!C14</f>
        <v>0</v>
      </c>
      <c r="D14" s="60">
        <f>(C14*D17)/(C17)</f>
        <v>0</v>
      </c>
      <c r="E14" s="100"/>
      <c r="F14" s="41"/>
      <c r="H14" s="49" t="s">
        <v>122</v>
      </c>
      <c r="I14" s="50"/>
      <c r="J14" s="71">
        <f>IF(L15&lt;0,0,L15)</f>
        <v>0</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56" t="s">
        <v>40</v>
      </c>
      <c r="C15" s="3">
        <f>'Ökosteuer 2017'!C15</f>
        <v>0</v>
      </c>
      <c r="D15" s="60">
        <f>(C15*D16)/(C16)</f>
        <v>0</v>
      </c>
      <c r="E15" s="100"/>
      <c r="F15" s="41"/>
      <c r="H15" s="72" t="s">
        <v>1</v>
      </c>
      <c r="I15" s="73"/>
      <c r="J15" s="33">
        <f>(C10*20.5)-J9-J14</f>
        <v>0</v>
      </c>
      <c r="K15" s="110"/>
      <c r="L15" s="102">
        <f>J13*0.9</f>
        <v>0</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257" t="s">
        <v>174</v>
      </c>
      <c r="C16" s="90">
        <v>24.7</v>
      </c>
      <c r="D16" s="61">
        <f>L10</f>
        <v>24.7</v>
      </c>
      <c r="E16" s="100"/>
      <c r="F16" s="41"/>
      <c r="G16" s="41"/>
      <c r="H16" s="100"/>
      <c r="I16" s="100"/>
      <c r="J16" s="108"/>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257" t="s">
        <v>175</v>
      </c>
      <c r="C17" s="63">
        <v>15.4</v>
      </c>
      <c r="D17" s="62">
        <f>L11</f>
        <v>15.4</v>
      </c>
      <c r="E17" s="100"/>
      <c r="F17" s="41"/>
      <c r="H17" s="49" t="s">
        <v>30</v>
      </c>
      <c r="I17" s="51"/>
      <c r="J17" s="71">
        <f>C8*20.5</f>
        <v>0</v>
      </c>
      <c r="K17" s="110"/>
      <c r="L17" s="102">
        <f>IF(L15&lt;L13,L15,L13)</f>
        <v>0</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130" t="s">
        <v>14</v>
      </c>
      <c r="C18" s="131"/>
      <c r="D18" s="68">
        <f>(D11*20.3/D13-D11)+(D12*20.3/D13-D12)+(D14*16.75/D17-D14)+(D15*26.9/D16-D15)</f>
        <v>0</v>
      </c>
      <c r="E18" s="100"/>
      <c r="F18" s="41"/>
      <c r="H18" s="81" t="s">
        <v>88</v>
      </c>
      <c r="I18" s="51"/>
      <c r="J18" s="71">
        <f>C9*20.5</f>
        <v>0</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132" t="s">
        <v>36</v>
      </c>
      <c r="C19" s="2">
        <f>'Ökosteuer 2017'!C19</f>
        <v>0</v>
      </c>
      <c r="D19" s="336"/>
      <c r="E19" s="100"/>
      <c r="F19" s="41"/>
      <c r="G19" s="41"/>
      <c r="H19" s="100"/>
      <c r="I19" s="100"/>
      <c r="J19" s="108"/>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x14ac:dyDescent="0.25">
      <c r="A20" s="106"/>
      <c r="B20" s="133" t="s">
        <v>18</v>
      </c>
      <c r="C20" s="261">
        <f>'Ökosteuer 2017'!C20</f>
        <v>0</v>
      </c>
      <c r="D20" s="337"/>
      <c r="E20" s="100"/>
      <c r="F20" s="41"/>
      <c r="G20" s="41"/>
      <c r="H20" s="52" t="s">
        <v>84</v>
      </c>
      <c r="I20" s="53"/>
      <c r="J20" s="54"/>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19</v>
      </c>
      <c r="C21" s="226">
        <f>'Ökosteuer 2017'!C21</f>
        <v>0</v>
      </c>
      <c r="D21" s="337"/>
      <c r="E21" s="100"/>
      <c r="F21" s="41"/>
      <c r="G21" s="107"/>
      <c r="H21" s="153"/>
      <c r="I21" s="154"/>
      <c r="J21" s="155"/>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x14ac:dyDescent="0.2">
      <c r="A22" s="106"/>
      <c r="B22" s="134" t="s">
        <v>100</v>
      </c>
      <c r="C22" s="228">
        <f>'Ökosteuer 2017'!C22</f>
        <v>0</v>
      </c>
      <c r="D22" s="337"/>
      <c r="E22" s="100"/>
      <c r="F22" s="41"/>
      <c r="H22" s="158" t="s">
        <v>24</v>
      </c>
      <c r="I22" s="166" t="s">
        <v>55</v>
      </c>
      <c r="J22" s="23">
        <f>PRODUCT(SUM(C19,-C20,-C21,-C22,-C23),15.34)</f>
        <v>0</v>
      </c>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5" t="s">
        <v>66</v>
      </c>
      <c r="C23" s="228">
        <f>'Ökosteuer 2017'!C23</f>
        <v>0</v>
      </c>
      <c r="D23" s="337"/>
      <c r="E23" s="100"/>
      <c r="F23" s="41"/>
      <c r="H23" s="80" t="s">
        <v>20</v>
      </c>
      <c r="I23" s="164" t="s">
        <v>33</v>
      </c>
      <c r="J23" s="161">
        <f>PRODUCT(C20,61.35)</f>
        <v>0</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132" t="s">
        <v>137</v>
      </c>
      <c r="C24" s="169">
        <f>'Ökosteuer 2017'!C24</f>
        <v>0</v>
      </c>
      <c r="D24" s="337"/>
      <c r="E24" s="100"/>
      <c r="F24" s="41"/>
      <c r="H24" s="80" t="s">
        <v>21</v>
      </c>
      <c r="I24" s="164" t="s">
        <v>33</v>
      </c>
      <c r="J24" s="161">
        <f>PRODUCT(C21,61.35)</f>
        <v>0</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x14ac:dyDescent="0.2">
      <c r="A25" s="106"/>
      <c r="B25" s="150" t="s">
        <v>125</v>
      </c>
      <c r="C25" s="225">
        <f>'Ökosteuer 2017'!C25</f>
        <v>0</v>
      </c>
      <c r="D25" s="337"/>
      <c r="E25" s="100"/>
      <c r="F25" s="41"/>
      <c r="H25" s="80" t="s">
        <v>67</v>
      </c>
      <c r="I25" s="164" t="s">
        <v>33</v>
      </c>
      <c r="J25" s="161">
        <f>PRODUCT(C22,61.35)</f>
        <v>0</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6" t="s">
        <v>82</v>
      </c>
      <c r="C26" s="242">
        <f>'Ökosteuer 2017'!C26</f>
        <v>0</v>
      </c>
      <c r="D26" s="337"/>
      <c r="E26" s="100"/>
      <c r="F26" s="41"/>
      <c r="H26" s="80" t="s">
        <v>68</v>
      </c>
      <c r="I26" s="164" t="s">
        <v>69</v>
      </c>
      <c r="J26" s="161">
        <f>PRODUCT(C23,40.35)</f>
        <v>0</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132" t="s">
        <v>8</v>
      </c>
      <c r="C27" s="2">
        <f>'Ökosteuer 2017'!C27</f>
        <v>0</v>
      </c>
      <c r="D27" s="337"/>
      <c r="E27" s="100"/>
      <c r="F27" s="41"/>
      <c r="H27" s="80" t="s">
        <v>71</v>
      </c>
      <c r="I27" s="35" t="s">
        <v>70</v>
      </c>
      <c r="J27" s="161">
        <f>PRODUCT(SUM(C24,-C25,-C26),25)</f>
        <v>0</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x14ac:dyDescent="0.2">
      <c r="A28" s="106"/>
      <c r="B28" s="133" t="s">
        <v>18</v>
      </c>
      <c r="C28" s="180">
        <f>'Ökosteuer 2017'!C28</f>
        <v>0</v>
      </c>
      <c r="D28" s="337"/>
      <c r="E28" s="100"/>
      <c r="F28" s="41"/>
      <c r="H28" s="80" t="s">
        <v>133</v>
      </c>
      <c r="I28" s="35" t="s">
        <v>123</v>
      </c>
      <c r="J28" s="161">
        <f>PRODUCT(C25,10)</f>
        <v>0</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x14ac:dyDescent="0.2">
      <c r="A29" s="106"/>
      <c r="B29" s="134" t="s">
        <v>19</v>
      </c>
      <c r="C29" s="148">
        <f>'Ökosteuer 2017'!C29</f>
        <v>0</v>
      </c>
      <c r="D29" s="337"/>
      <c r="E29" s="100"/>
      <c r="F29" s="41"/>
      <c r="H29" s="80" t="s">
        <v>134</v>
      </c>
      <c r="I29" s="35" t="s">
        <v>124</v>
      </c>
      <c r="J29" s="161">
        <f>PRODUCT(C26,4)</f>
        <v>0</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x14ac:dyDescent="0.2">
      <c r="A30" s="106"/>
      <c r="B30" s="134" t="s">
        <v>100</v>
      </c>
      <c r="C30" s="148">
        <f>'Ökosteuer 2017'!C30</f>
        <v>0</v>
      </c>
      <c r="D30" s="337"/>
      <c r="E30" s="100"/>
      <c r="F30" s="41"/>
      <c r="H30" s="159" t="s">
        <v>25</v>
      </c>
      <c r="I30" s="167" t="s">
        <v>56</v>
      </c>
      <c r="J30" s="162">
        <f>PRODUCT(SUM(C27,-C28,-C29,-C30,-C31,-C32),1.38)</f>
        <v>0</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x14ac:dyDescent="0.2">
      <c r="A31" s="106"/>
      <c r="B31" s="135" t="s">
        <v>81</v>
      </c>
      <c r="C31" s="148">
        <f>'Ökosteuer 2017'!C31</f>
        <v>0</v>
      </c>
      <c r="D31" s="337"/>
      <c r="E31" s="100"/>
      <c r="F31" s="41"/>
      <c r="H31" s="80" t="s">
        <v>22</v>
      </c>
      <c r="I31" s="164" t="s">
        <v>34</v>
      </c>
      <c r="J31" s="161">
        <f>PRODUCT(C28,5.5)</f>
        <v>0</v>
      </c>
      <c r="K31" s="108"/>
      <c r="L31" s="102"/>
      <c r="M31" s="85"/>
      <c r="N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7" t="s">
        <v>82</v>
      </c>
      <c r="C32" s="242">
        <f>'Ökosteuer 2017'!C32</f>
        <v>0</v>
      </c>
      <c r="D32" s="337"/>
      <c r="E32" s="100"/>
      <c r="F32" s="41"/>
      <c r="H32" s="80" t="s">
        <v>23</v>
      </c>
      <c r="I32" s="164" t="s">
        <v>34</v>
      </c>
      <c r="J32" s="161">
        <f>PRODUCT(C29,5.5)</f>
        <v>0</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132" t="s">
        <v>9</v>
      </c>
      <c r="C33" s="2">
        <f>'Ökosteuer 2017'!C33</f>
        <v>0</v>
      </c>
      <c r="D33" s="338"/>
      <c r="E33" s="100"/>
      <c r="F33" s="41"/>
      <c r="H33" s="80" t="s">
        <v>72</v>
      </c>
      <c r="I33" s="164" t="s">
        <v>34</v>
      </c>
      <c r="J33" s="161">
        <f>PRODUCT(C30,5.5)</f>
        <v>0</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x14ac:dyDescent="0.2">
      <c r="A34" s="106"/>
      <c r="B34" s="133" t="s">
        <v>18</v>
      </c>
      <c r="C34" s="180">
        <f>'Ökosteuer 2017'!C34</f>
        <v>0</v>
      </c>
      <c r="D34" s="338"/>
      <c r="E34" s="100"/>
      <c r="F34" s="41"/>
      <c r="H34" s="80" t="s">
        <v>78</v>
      </c>
      <c r="I34" s="164" t="s">
        <v>73</v>
      </c>
      <c r="J34" s="161">
        <f>PRODUCT(C31,4.96)</f>
        <v>0</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x14ac:dyDescent="0.2">
      <c r="A35" s="106"/>
      <c r="B35" s="134" t="s">
        <v>19</v>
      </c>
      <c r="C35" s="148">
        <f>'Ökosteuer 2017'!C35</f>
        <v>0</v>
      </c>
      <c r="D35" s="338"/>
      <c r="E35" s="100"/>
      <c r="F35" s="41"/>
      <c r="H35" s="80" t="s">
        <v>79</v>
      </c>
      <c r="I35" s="164" t="s">
        <v>80</v>
      </c>
      <c r="J35" s="161">
        <f>PRODUCT(C32,4.42)</f>
        <v>0</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x14ac:dyDescent="0.2">
      <c r="A36" s="106"/>
      <c r="B36" s="134" t="s">
        <v>100</v>
      </c>
      <c r="C36" s="148">
        <f>'Ökosteuer 2017'!C36</f>
        <v>0</v>
      </c>
      <c r="D36" s="338"/>
      <c r="E36" s="100"/>
      <c r="F36" s="8"/>
      <c r="G36" s="8"/>
      <c r="H36" s="159" t="s">
        <v>26</v>
      </c>
      <c r="I36" s="167" t="s">
        <v>57</v>
      </c>
      <c r="J36" s="162">
        <f>PRODUCT(SUM(C33,-C34,-C35,-C36,-C37,-C38),15.15)</f>
        <v>0</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x14ac:dyDescent="0.2">
      <c r="A37" s="106"/>
      <c r="B37" s="134" t="s">
        <v>85</v>
      </c>
      <c r="C37" s="148">
        <f>'Ökosteuer 2017'!C37</f>
        <v>0</v>
      </c>
      <c r="D37" s="338"/>
      <c r="E37" s="100"/>
      <c r="F37" s="41"/>
      <c r="H37" s="80" t="s">
        <v>27</v>
      </c>
      <c r="I37" s="164" t="s">
        <v>35</v>
      </c>
      <c r="J37" s="161">
        <f>PRODUCT(C34,60.6)</f>
        <v>0</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7" t="s">
        <v>82</v>
      </c>
      <c r="C38" s="242">
        <f>'Ökosteuer 2017'!C38</f>
        <v>0</v>
      </c>
      <c r="D38" s="339"/>
      <c r="E38" s="100"/>
      <c r="F38" s="41"/>
      <c r="H38" s="80" t="s">
        <v>28</v>
      </c>
      <c r="I38" s="164" t="s">
        <v>35</v>
      </c>
      <c r="J38" s="161">
        <f>PRODUCT(C35,60.6)</f>
        <v>0</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6"/>
      <c r="B39" s="100"/>
      <c r="C39" s="100"/>
      <c r="D39" s="100"/>
      <c r="E39" s="100"/>
      <c r="F39" s="41"/>
      <c r="H39" s="80" t="s">
        <v>74</v>
      </c>
      <c r="I39" s="164" t="s">
        <v>35</v>
      </c>
      <c r="J39" s="161">
        <f>PRODUCT(C36,60.6)</f>
        <v>0</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x14ac:dyDescent="0.2">
      <c r="A40" s="106"/>
      <c r="B40" s="331" t="s">
        <v>119</v>
      </c>
      <c r="C40" s="333"/>
      <c r="D40" s="332"/>
      <c r="E40" s="100"/>
      <c r="F40" s="41"/>
      <c r="H40" s="80" t="s">
        <v>75</v>
      </c>
      <c r="I40" s="164" t="s">
        <v>35</v>
      </c>
      <c r="J40" s="161">
        <f>PRODUCT(C37,60.6)</f>
        <v>0</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27" customHeight="1" thickBot="1" x14ac:dyDescent="0.25">
      <c r="A41" s="106"/>
      <c r="B41" s="309" t="s">
        <v>120</v>
      </c>
      <c r="C41" s="241" t="s">
        <v>4</v>
      </c>
      <c r="D41" s="240"/>
      <c r="E41" s="100"/>
      <c r="F41" s="8"/>
      <c r="G41" s="8"/>
      <c r="H41" s="80" t="s">
        <v>76</v>
      </c>
      <c r="I41" s="164" t="s">
        <v>77</v>
      </c>
      <c r="J41" s="161">
        <f>PRODUCT(C38,19.6)</f>
        <v>0</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21" customHeight="1" thickBot="1" x14ac:dyDescent="0.25">
      <c r="A42" s="106"/>
      <c r="B42" s="340"/>
      <c r="C42" s="232">
        <f>SUM(C47:C49)</f>
        <v>0</v>
      </c>
      <c r="D42" s="239" t="s">
        <v>114</v>
      </c>
      <c r="E42" s="100"/>
      <c r="F42" s="41"/>
      <c r="G42" s="41"/>
      <c r="H42" s="160" t="s">
        <v>5</v>
      </c>
      <c r="I42" s="165"/>
      <c r="J42" s="163">
        <v>-250</v>
      </c>
      <c r="K42" s="108"/>
      <c r="L42" s="249">
        <v>51</v>
      </c>
      <c r="M42" s="249">
        <v>53</v>
      </c>
      <c r="N42" s="249">
        <v>54</v>
      </c>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2.5" customHeight="1" thickBot="1" x14ac:dyDescent="0.3">
      <c r="A43" s="106"/>
      <c r="B43" s="229" t="s">
        <v>113</v>
      </c>
      <c r="C43" s="237"/>
      <c r="D43" s="238"/>
      <c r="E43" s="100"/>
      <c r="F43" s="41"/>
      <c r="H43" s="168" t="s">
        <v>86</v>
      </c>
      <c r="I43" s="156"/>
      <c r="J43" s="157">
        <f>IF(SUM(J22,J30,J36)&gt;250,SUM(J22:J42),SUM(J23:J29,J31:J35,J37:J41))</f>
        <v>0</v>
      </c>
      <c r="K43" s="108"/>
      <c r="L43" s="250">
        <f>SUM(J23,J31,J37)</f>
        <v>0</v>
      </c>
      <c r="M43" s="250">
        <f>SUM(J24:J29,J32:J35,J38:J41)</f>
        <v>0</v>
      </c>
      <c r="N43" s="250">
        <f>SUM(J22,J30,J36,J42)</f>
        <v>-250</v>
      </c>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18" hidden="1" customHeight="1" x14ac:dyDescent="0.2">
      <c r="A44" s="106"/>
      <c r="B44" s="133" t="s">
        <v>89</v>
      </c>
      <c r="C44" s="228">
        <v>0</v>
      </c>
      <c r="D44" s="21"/>
      <c r="E44" s="100"/>
      <c r="F44" s="41"/>
      <c r="G44" s="41"/>
      <c r="H44" s="100"/>
      <c r="I44" s="100"/>
      <c r="J44" s="108"/>
      <c r="K44" s="108"/>
      <c r="L44" s="103"/>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18" hidden="1" customHeight="1" x14ac:dyDescent="0.25">
      <c r="A45" s="106"/>
      <c r="B45" s="134" t="s">
        <v>103</v>
      </c>
      <c r="C45" s="226">
        <v>0</v>
      </c>
      <c r="D45" s="21"/>
      <c r="E45" s="100"/>
      <c r="F45" s="41"/>
      <c r="H45" s="139" t="s">
        <v>42</v>
      </c>
      <c r="I45" s="140"/>
      <c r="J45" s="141"/>
      <c r="K45" s="108"/>
      <c r="L45" s="103"/>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224"/>
      <c r="C46" s="224"/>
      <c r="D46" s="108"/>
      <c r="E46" s="100"/>
      <c r="F46" s="41"/>
      <c r="H46" s="64"/>
      <c r="I46" s="65"/>
      <c r="J46" s="66"/>
      <c r="K46" s="108"/>
      <c r="L46" s="183"/>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85"/>
      <c r="BG46" s="85"/>
    </row>
    <row r="47" spans="1:59" s="6" customFormat="1" ht="20.25" customHeight="1" thickBot="1" x14ac:dyDescent="0.25">
      <c r="A47" s="111"/>
      <c r="B47" s="150" t="s">
        <v>110</v>
      </c>
      <c r="C47" s="225">
        <f>'Ökosteuer 2017'!C47</f>
        <v>0</v>
      </c>
      <c r="D47" s="20"/>
      <c r="E47" s="101"/>
      <c r="F47" s="5"/>
      <c r="G47" s="5"/>
      <c r="H47" s="32" t="s">
        <v>47</v>
      </c>
      <c r="I47" s="38"/>
      <c r="J47" s="39">
        <f>IF(SUM(PRODUCT(SUM(C19,-C20,-C21,-C22,-C23),5.11),PRODUCT(SUM(C27,-C28,-C29,-C30,-C31,-C32),2.28),PRODUCT(SUM(C33,-C34,-C35,-C36,-C37,-C38),19.89),-750)&lt;0,0,SUM(PRODUCT(SUM(C19,-C20,-C21,-C22,-C23),5.11),PRODUCT(SUM(C27,-C28,-C29,-C30,-C31,-C32),2.28),PRODUCT(SUM(C33,-C34,-C35,-C36,-C37,-C38),19.89),-750))</f>
        <v>0</v>
      </c>
      <c r="K47" s="112"/>
      <c r="L47" s="185">
        <f>J47*0.9</f>
        <v>0</v>
      </c>
      <c r="M47" s="185"/>
      <c r="N47" s="185"/>
      <c r="O47" s="258"/>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02"/>
      <c r="BG47" s="85"/>
    </row>
    <row r="48" spans="1:59" s="6" customFormat="1" ht="23.25" customHeight="1" thickBot="1" x14ac:dyDescent="0.3">
      <c r="A48" s="111"/>
      <c r="B48" s="134" t="s">
        <v>111</v>
      </c>
      <c r="C48" s="226">
        <f>'Ökosteuer 2017'!C48</f>
        <v>0</v>
      </c>
      <c r="D48" s="21"/>
      <c r="E48" s="100"/>
      <c r="F48" s="5"/>
      <c r="G48" s="5"/>
      <c r="H48" s="83" t="s">
        <v>121</v>
      </c>
      <c r="I48" s="67"/>
      <c r="J48" s="71">
        <f>IF(L48&gt;L47,IF(L47&lt;0,0,L47),IF(L48&lt;0,0,L48))</f>
        <v>0</v>
      </c>
      <c r="K48" s="112"/>
      <c r="L48" s="185">
        <f>SUM((J11+J47)-D18)*0.9</f>
        <v>0</v>
      </c>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87"/>
      <c r="BG48" s="87"/>
    </row>
    <row r="49" spans="1:59" s="6" customFormat="1" ht="20.25" customHeight="1" thickBot="1" x14ac:dyDescent="0.25">
      <c r="A49" s="111"/>
      <c r="B49" s="137" t="s">
        <v>112</v>
      </c>
      <c r="C49" s="227">
        <f>'Ökosteuer 2017'!C49</f>
        <v>0</v>
      </c>
      <c r="D49" s="223"/>
      <c r="E49" s="100"/>
      <c r="F49" s="5"/>
      <c r="G49" s="5"/>
      <c r="H49" s="100"/>
      <c r="I49" s="100"/>
      <c r="J49" s="108"/>
      <c r="K49" s="112"/>
      <c r="L49" s="186"/>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87"/>
      <c r="BG49" s="87"/>
    </row>
    <row r="50" spans="1:59" s="6" customFormat="1" ht="18.75" customHeight="1" thickBot="1" x14ac:dyDescent="0.3">
      <c r="A50" s="106"/>
      <c r="B50" s="100"/>
      <c r="C50" s="100"/>
      <c r="D50" s="100"/>
      <c r="E50" s="100"/>
      <c r="H50" s="220" t="s">
        <v>115</v>
      </c>
      <c r="I50" s="221"/>
      <c r="J50" s="71">
        <f>IF(SUM(C47*(669.8-61.35),C48*(654.5-61.35),C49*(721-61.35))&lt;50,0,SUM(C47*(669.8-61.35),C48*(654.5-61.35),C49*(721-61.35)))</f>
        <v>0</v>
      </c>
      <c r="K50" s="112"/>
      <c r="L50" s="186"/>
      <c r="M50" s="186"/>
      <c r="N50" s="186"/>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row>
    <row r="51" spans="1:59" s="6" customFormat="1" ht="24" customHeight="1" thickBot="1" x14ac:dyDescent="0.25">
      <c r="A51" s="111"/>
      <c r="B51" s="341" t="s">
        <v>117</v>
      </c>
      <c r="C51" s="342"/>
      <c r="D51" s="343"/>
      <c r="E51" s="101"/>
      <c r="H51" s="100"/>
      <c r="I51" s="100"/>
      <c r="J51" s="100"/>
      <c r="K51" s="112"/>
    </row>
    <row r="52" spans="1:59" s="6" customFormat="1" ht="18.75" customHeight="1" thickBot="1" x14ac:dyDescent="0.25">
      <c r="A52" s="111"/>
      <c r="B52" s="344"/>
      <c r="C52" s="345"/>
      <c r="D52" s="346"/>
      <c r="E52" s="101"/>
      <c r="H52" s="175" t="s">
        <v>31</v>
      </c>
      <c r="I52" s="138"/>
      <c r="J52" s="189">
        <f>SUM(J9,J14,J17,J18,J43,J48,J50)</f>
        <v>0</v>
      </c>
      <c r="K52" s="112"/>
    </row>
    <row r="53" spans="1:59" s="6" customFormat="1" ht="19.5" customHeight="1" x14ac:dyDescent="0.2">
      <c r="A53" s="111"/>
      <c r="B53" s="344"/>
      <c r="C53" s="345"/>
      <c r="D53" s="346"/>
      <c r="E53" s="101"/>
      <c r="H53" s="350" t="s">
        <v>171</v>
      </c>
      <c r="I53" s="351"/>
      <c r="J53" s="129">
        <f>SUM(C7*20.5,C19*20.45,C24*25,C27*3.66,C33*35.04)</f>
        <v>0</v>
      </c>
      <c r="K53" s="112"/>
    </row>
    <row r="54" spans="1:59" s="6" customFormat="1" ht="19.5" customHeight="1" thickBot="1" x14ac:dyDescent="0.25">
      <c r="A54" s="111"/>
      <c r="B54" s="344"/>
      <c r="C54" s="345"/>
      <c r="D54" s="346"/>
      <c r="E54" s="101"/>
      <c r="H54" s="352" t="s">
        <v>51</v>
      </c>
      <c r="I54" s="353"/>
      <c r="J54" s="89">
        <f>J53-J52+J50</f>
        <v>0</v>
      </c>
      <c r="K54" s="112"/>
    </row>
    <row r="55" spans="1:59" s="6" customFormat="1" ht="21" customHeight="1" thickBot="1" x14ac:dyDescent="0.25">
      <c r="A55" s="111"/>
      <c r="B55" s="344"/>
      <c r="C55" s="345"/>
      <c r="D55" s="346"/>
      <c r="E55" s="101"/>
      <c r="H55" s="101"/>
      <c r="I55" s="101"/>
      <c r="J55" s="101"/>
      <c r="K55" s="112"/>
    </row>
    <row r="56" spans="1:59" s="6" customFormat="1" ht="24.75" customHeight="1" x14ac:dyDescent="0.2">
      <c r="A56" s="111"/>
      <c r="B56" s="344"/>
      <c r="C56" s="345"/>
      <c r="D56" s="346"/>
      <c r="E56" s="101"/>
      <c r="F56" s="101"/>
      <c r="G56" s="101"/>
      <c r="H56" s="354" t="s">
        <v>83</v>
      </c>
      <c r="I56" s="355"/>
      <c r="J56" s="356"/>
      <c r="K56" s="112"/>
    </row>
    <row r="57" spans="1:59" s="6" customFormat="1" ht="24.75" customHeight="1" x14ac:dyDescent="0.2">
      <c r="A57" s="111"/>
      <c r="B57" s="344"/>
      <c r="C57" s="345"/>
      <c r="D57" s="346"/>
      <c r="E57" s="101"/>
      <c r="F57" s="101"/>
      <c r="G57" s="101"/>
      <c r="H57" s="357"/>
      <c r="I57" s="358"/>
      <c r="J57" s="359"/>
      <c r="K57" s="112"/>
    </row>
    <row r="58" spans="1:59" s="6" customFormat="1" ht="24" customHeight="1" thickBot="1" x14ac:dyDescent="0.25">
      <c r="A58" s="111"/>
      <c r="B58" s="347"/>
      <c r="C58" s="348"/>
      <c r="D58" s="349"/>
      <c r="E58" s="101"/>
      <c r="H58" s="360"/>
      <c r="I58" s="361"/>
      <c r="J58" s="362"/>
      <c r="K58" s="112"/>
    </row>
    <row r="59" spans="1:59" s="6" customFormat="1" ht="16.5" customHeight="1" thickBot="1" x14ac:dyDescent="0.25">
      <c r="A59" s="111"/>
      <c r="B59" s="101"/>
      <c r="C59" s="101"/>
      <c r="D59" s="101"/>
      <c r="E59" s="101"/>
      <c r="H59" s="101"/>
      <c r="I59" s="101"/>
      <c r="J59" s="101"/>
      <c r="K59" s="112"/>
    </row>
    <row r="60" spans="1:59" s="6" customFormat="1" ht="183.75" customHeight="1" thickBot="1" x14ac:dyDescent="0.25">
      <c r="A60" s="111"/>
      <c r="B60" s="363" t="s">
        <v>179</v>
      </c>
      <c r="C60" s="364"/>
      <c r="D60" s="365"/>
      <c r="E60" s="101"/>
      <c r="H60" s="293" t="s">
        <v>178</v>
      </c>
      <c r="I60" s="294"/>
      <c r="J60" s="295"/>
      <c r="K60" s="112"/>
    </row>
    <row r="61" spans="1:59" s="8" customFormat="1" ht="13.5" thickBot="1" x14ac:dyDescent="0.25">
      <c r="A61" s="113"/>
      <c r="B61" s="115"/>
      <c r="C61" s="115"/>
      <c r="D61" s="115"/>
      <c r="E61" s="115"/>
      <c r="F61" s="126"/>
      <c r="G61" s="126"/>
      <c r="H61" s="114"/>
      <c r="I61" s="114"/>
      <c r="J61" s="114"/>
      <c r="K61" s="116"/>
    </row>
    <row r="62" spans="1:59" s="6" customFormat="1" ht="6.75" customHeight="1" x14ac:dyDescent="0.2">
      <c r="A62" s="9"/>
      <c r="B62" s="151"/>
      <c r="C62" s="152"/>
      <c r="D62" s="152"/>
      <c r="E62" s="9"/>
      <c r="F62" s="7"/>
      <c r="G62" s="7"/>
      <c r="H62" s="7"/>
      <c r="I62" s="7"/>
      <c r="J62" s="7"/>
      <c r="K62" s="9"/>
    </row>
    <row r="63" spans="1:59" s="6" customFormat="1" x14ac:dyDescent="0.2">
      <c r="A63" s="9"/>
      <c r="B63" s="152"/>
      <c r="C63" s="152"/>
      <c r="D63" s="152"/>
      <c r="E63" s="9"/>
      <c r="F63" s="7"/>
      <c r="G63" s="7"/>
      <c r="H63" s="7"/>
      <c r="I63" s="7"/>
      <c r="J63" s="7"/>
      <c r="K63" s="9"/>
    </row>
    <row r="64" spans="1:59" s="6" customFormat="1" ht="17.25" customHeight="1" x14ac:dyDescent="0.2">
      <c r="A64" s="9"/>
      <c r="B64" s="151"/>
      <c r="C64" s="152"/>
      <c r="D64" s="152"/>
      <c r="E64" s="9"/>
      <c r="F64" s="7"/>
      <c r="G64" s="7"/>
      <c r="H64" s="7"/>
      <c r="I64" s="7"/>
      <c r="J64" s="7"/>
      <c r="K64" s="9"/>
    </row>
    <row r="65" spans="1:11" s="6" customFormat="1" x14ac:dyDescent="0.2">
      <c r="A65" s="9"/>
      <c r="B65" s="152"/>
      <c r="C65" s="152"/>
      <c r="D65" s="152"/>
      <c r="E65" s="9"/>
      <c r="F65" s="7"/>
      <c r="G65" s="7"/>
      <c r="H65" s="7"/>
      <c r="I65" s="7"/>
      <c r="J65" s="7"/>
      <c r="K65" s="9"/>
    </row>
    <row r="66" spans="1:11" s="6" customFormat="1" x14ac:dyDescent="0.2">
      <c r="A66" s="9"/>
      <c r="B66" s="152"/>
      <c r="C66" s="152"/>
      <c r="D66" s="152"/>
      <c r="E66" s="9"/>
      <c r="F66" s="7"/>
      <c r="G66" s="7"/>
      <c r="H66" s="291"/>
      <c r="I66" s="292"/>
      <c r="J66" s="292"/>
      <c r="K66" s="9"/>
    </row>
    <row r="67" spans="1:11" s="6" customFormat="1" x14ac:dyDescent="0.2">
      <c r="A67" s="9"/>
      <c r="B67" s="152"/>
      <c r="C67" s="152"/>
      <c r="D67" s="152"/>
      <c r="E67" s="9"/>
      <c r="F67" s="7"/>
      <c r="G67" s="7"/>
      <c r="H67" s="292"/>
      <c r="I67" s="292"/>
      <c r="J67" s="292"/>
      <c r="K67" s="9"/>
    </row>
    <row r="68" spans="1:11" s="6" customFormat="1" x14ac:dyDescent="0.2">
      <c r="A68" s="8"/>
      <c r="B68" s="152"/>
      <c r="C68" s="152"/>
      <c r="D68" s="152"/>
      <c r="E68" s="8"/>
      <c r="H68" s="292"/>
      <c r="I68" s="292"/>
      <c r="J68" s="292"/>
    </row>
    <row r="69" spans="1:11" s="6" customFormat="1" x14ac:dyDescent="0.2">
      <c r="H69" s="292"/>
      <c r="I69" s="292"/>
      <c r="J69" s="292"/>
    </row>
    <row r="70" spans="1:11" s="6" customFormat="1" x14ac:dyDescent="0.2">
      <c r="H70" s="292"/>
      <c r="I70" s="292"/>
      <c r="J70" s="292"/>
    </row>
    <row r="71" spans="1:11" s="6" customFormat="1" x14ac:dyDescent="0.2">
      <c r="H71" s="292"/>
      <c r="I71" s="292"/>
      <c r="J71" s="292"/>
    </row>
    <row r="72" spans="1:11" s="6" customFormat="1" x14ac:dyDescent="0.2">
      <c r="H72" s="292"/>
      <c r="I72" s="292"/>
      <c r="J72" s="292"/>
    </row>
    <row r="73" spans="1:11" s="6" customFormat="1" x14ac:dyDescent="0.2">
      <c r="H73" s="292"/>
      <c r="I73" s="292"/>
      <c r="J73" s="292"/>
    </row>
    <row r="74" spans="1:11" s="6" customFormat="1" x14ac:dyDescent="0.2">
      <c r="H74" s="292"/>
      <c r="I74" s="292"/>
      <c r="J74" s="292"/>
    </row>
    <row r="75" spans="1:11" s="6" customFormat="1" x14ac:dyDescent="0.2">
      <c r="H75" s="292"/>
      <c r="I75" s="292"/>
      <c r="J75" s="292"/>
    </row>
    <row r="76" spans="1:11" s="6" customFormat="1" x14ac:dyDescent="0.2">
      <c r="H76" s="292"/>
      <c r="I76" s="292"/>
      <c r="J76" s="292"/>
    </row>
    <row r="77" spans="1:11" s="6" customFormat="1" x14ac:dyDescent="0.2">
      <c r="H77" s="292"/>
      <c r="I77" s="292"/>
      <c r="J77" s="292"/>
    </row>
    <row r="78" spans="1:11" s="6" customFormat="1" x14ac:dyDescent="0.2">
      <c r="H78" s="292"/>
      <c r="I78" s="292"/>
      <c r="J78" s="292"/>
    </row>
    <row r="79" spans="1:11" s="6" customFormat="1" x14ac:dyDescent="0.2">
      <c r="H79" s="292"/>
      <c r="I79" s="292"/>
      <c r="J79" s="292"/>
    </row>
    <row r="80" spans="1:11" s="6" customFormat="1" x14ac:dyDescent="0.2">
      <c r="H80" s="292"/>
      <c r="I80" s="292"/>
      <c r="J80" s="292"/>
    </row>
    <row r="81" spans="8:10" s="6" customFormat="1" x14ac:dyDescent="0.2">
      <c r="H81" s="292"/>
      <c r="I81" s="292"/>
      <c r="J81" s="292"/>
    </row>
    <row r="82" spans="8:10" s="6" customFormat="1" x14ac:dyDescent="0.2">
      <c r="H82" s="292"/>
      <c r="I82" s="292"/>
      <c r="J82" s="292"/>
    </row>
    <row r="83" spans="8:10" s="6" customFormat="1" x14ac:dyDescent="0.2"/>
    <row r="84" spans="8:10" s="6" customFormat="1" x14ac:dyDescent="0.2"/>
    <row r="85" spans="8:10" s="6" customFormat="1" x14ac:dyDescent="0.2"/>
    <row r="86" spans="8:10" s="6" customFormat="1" x14ac:dyDescent="0.2"/>
    <row r="87" spans="8:10" s="6" customFormat="1" x14ac:dyDescent="0.2"/>
    <row r="88" spans="8:10" s="6" customFormat="1" x14ac:dyDescent="0.2"/>
    <row r="89" spans="8:10" s="6" customFormat="1" x14ac:dyDescent="0.2"/>
    <row r="90" spans="8:10" s="6" customFormat="1" x14ac:dyDescent="0.2"/>
    <row r="91" spans="8:10" s="6" customFormat="1" x14ac:dyDescent="0.2"/>
    <row r="92" spans="8:10" s="6" customFormat="1" x14ac:dyDescent="0.2"/>
    <row r="93" spans="8:10" s="6" customFormat="1" x14ac:dyDescent="0.2"/>
    <row r="94" spans="8:10" s="6" customFormat="1" x14ac:dyDescent="0.2"/>
    <row r="95" spans="8:10" s="6" customFormat="1" x14ac:dyDescent="0.2"/>
    <row r="96" spans="8:10"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sheetData>
  <sheetProtection formatCells="0" formatColumns="0" formatRows="0" insertColumns="0" insertRows="0" insertHyperlinks="0" deleteColumns="0" deleteRows="0" sort="0" autoFilter="0" pivotTables="0"/>
  <mergeCells count="14">
    <mergeCell ref="H66:J82"/>
    <mergeCell ref="B41:B42"/>
    <mergeCell ref="B51:D58"/>
    <mergeCell ref="H53:I53"/>
    <mergeCell ref="H54:I54"/>
    <mergeCell ref="H56:J58"/>
    <mergeCell ref="B60:D60"/>
    <mergeCell ref="H60:J60"/>
    <mergeCell ref="B40:D40"/>
    <mergeCell ref="B2:J2"/>
    <mergeCell ref="B5:B6"/>
    <mergeCell ref="C5:C6"/>
    <mergeCell ref="D5:D6"/>
    <mergeCell ref="D19:D38"/>
  </mergeCells>
  <pageMargins left="0.43307086614173229" right="0.43307086614173229" top="0.98425196850393704" bottom="0.98425196850393704" header="0.51181102362204722" footer="0.51181102362204722"/>
  <pageSetup paperSize="9" scale="70"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BG265"/>
  <sheetViews>
    <sheetView zoomScaleNormal="100" workbookViewId="0">
      <selection activeCell="C1" sqref="C1"/>
    </sheetView>
  </sheetViews>
  <sheetFormatPr baseColWidth="10" defaultRowHeight="12.75" x14ac:dyDescent="0.2"/>
  <cols>
    <col min="1" max="1" width="2.140625" style="8" customWidth="1"/>
    <col min="2" max="2" width="76" customWidth="1"/>
    <col min="3" max="3" width="18.140625" customWidth="1"/>
    <col min="4" max="4" width="15.8554687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63.75" customHeight="1" thickBot="1" x14ac:dyDescent="0.25">
      <c r="A2" s="104"/>
      <c r="B2" s="323" t="s">
        <v>144</v>
      </c>
      <c r="C2" s="324"/>
      <c r="D2" s="324"/>
      <c r="E2" s="325"/>
      <c r="F2" s="325"/>
      <c r="G2" s="325"/>
      <c r="H2" s="325"/>
      <c r="I2" s="325"/>
      <c r="J2" s="326"/>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327" t="s">
        <v>3</v>
      </c>
      <c r="C5" s="329" t="s">
        <v>4</v>
      </c>
      <c r="D5" s="334"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328"/>
      <c r="C6" s="330"/>
      <c r="D6" s="335"/>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7" t="s">
        <v>10</v>
      </c>
      <c r="C7" s="2">
        <v>0</v>
      </c>
      <c r="D7" s="20"/>
      <c r="E7" s="100"/>
      <c r="F7" s="41"/>
      <c r="H7" s="78" t="s">
        <v>43</v>
      </c>
      <c r="I7" s="77" t="s">
        <v>52</v>
      </c>
      <c r="J7" s="24">
        <f>PRODUCT($C$10,5.13)</f>
        <v>0</v>
      </c>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18" t="s">
        <v>29</v>
      </c>
      <c r="C8" s="1">
        <v>0</v>
      </c>
      <c r="D8" s="21"/>
      <c r="E8" s="100"/>
      <c r="F8" s="41"/>
      <c r="H8" s="80" t="s">
        <v>44</v>
      </c>
      <c r="I8" s="35" t="s">
        <v>53</v>
      </c>
      <c r="J8" s="25">
        <v>250</v>
      </c>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18" t="s">
        <v>87</v>
      </c>
      <c r="C9" s="1">
        <v>0</v>
      </c>
      <c r="D9" s="21"/>
      <c r="E9" s="100"/>
      <c r="F9" s="41"/>
      <c r="H9" s="81" t="s">
        <v>45</v>
      </c>
      <c r="I9" s="50"/>
      <c r="J9" s="71">
        <f>IF(J7&lt;250.01,0,SUM(J7,-J8))</f>
        <v>0</v>
      </c>
      <c r="K9" s="110"/>
      <c r="L9" s="102">
        <f>IF(C13&gt;19.5,19.5,C13)</f>
        <v>18.7</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79" t="s">
        <v>50</v>
      </c>
      <c r="C10" s="19">
        <f>C7-C8-C9</f>
        <v>0</v>
      </c>
      <c r="D10" s="22"/>
      <c r="E10" s="100"/>
      <c r="F10" s="41"/>
      <c r="H10" s="78" t="s">
        <v>46</v>
      </c>
      <c r="I10" s="77"/>
      <c r="J10" s="24">
        <f>IF($C$10&lt;48.732943,PRODUCT($C$10,20.5),(PRODUCT($C$10,20.5)-J9))</f>
        <v>0</v>
      </c>
      <c r="K10" s="110"/>
      <c r="L10" s="102">
        <f>IF(C16&gt;25.9,25.9,C16)</f>
        <v>24.8</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55" t="s">
        <v>37</v>
      </c>
      <c r="C11" s="3">
        <v>0</v>
      </c>
      <c r="D11" s="59">
        <f>(C11*D13)/(C13)</f>
        <v>0</v>
      </c>
      <c r="E11" s="100"/>
      <c r="F11" s="41"/>
      <c r="H11" s="26" t="s">
        <v>60</v>
      </c>
      <c r="I11" s="27"/>
      <c r="J11" s="28">
        <f>IF(J10&lt;1000,0,SUM(J10,-1000))</f>
        <v>0</v>
      </c>
      <c r="K11" s="110"/>
      <c r="L11" s="102">
        <f>IF(C17&gt;16.15,16.15,C17)</f>
        <v>15.45</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56" t="s">
        <v>38</v>
      </c>
      <c r="C12" s="3">
        <v>0</v>
      </c>
      <c r="D12" s="60">
        <f>(C12*D13)/(C13)</f>
        <v>0</v>
      </c>
      <c r="E12" s="100"/>
      <c r="F12" s="41"/>
      <c r="H12" s="74" t="s">
        <v>12</v>
      </c>
      <c r="I12" s="75"/>
      <c r="J12" s="76">
        <f>-D18</f>
        <v>0</v>
      </c>
      <c r="K12" s="110"/>
      <c r="L12" s="102" t="s">
        <v>54</v>
      </c>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86" t="s">
        <v>145</v>
      </c>
      <c r="C13" s="58">
        <v>18.7</v>
      </c>
      <c r="D13" s="61">
        <f>L9</f>
        <v>18.7</v>
      </c>
      <c r="E13" s="100"/>
      <c r="F13" s="41"/>
      <c r="H13" s="29" t="s">
        <v>11</v>
      </c>
      <c r="I13" s="30"/>
      <c r="J13" s="31">
        <f>J11-D18</f>
        <v>0</v>
      </c>
      <c r="K13" s="110"/>
      <c r="L13" s="102">
        <f>J11*0.9</f>
        <v>0</v>
      </c>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57" t="s">
        <v>39</v>
      </c>
      <c r="C14" s="3">
        <v>0</v>
      </c>
      <c r="D14" s="60">
        <f>(C14*D17)/(C17)</f>
        <v>0</v>
      </c>
      <c r="E14" s="100"/>
      <c r="F14" s="41"/>
      <c r="H14" s="49" t="s">
        <v>122</v>
      </c>
      <c r="I14" s="50"/>
      <c r="J14" s="71">
        <f>IF(L15&lt;0,0,L15)</f>
        <v>0</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56" t="s">
        <v>40</v>
      </c>
      <c r="C15" s="4">
        <v>0</v>
      </c>
      <c r="D15" s="60">
        <f>(C15*D16)/(C16)</f>
        <v>0</v>
      </c>
      <c r="E15" s="100"/>
      <c r="F15" s="41"/>
      <c r="H15" s="72" t="s">
        <v>1</v>
      </c>
      <c r="I15" s="73"/>
      <c r="J15" s="33">
        <f>(C10*20.5)-J9-J14</f>
        <v>0</v>
      </c>
      <c r="K15" s="110"/>
      <c r="L15" s="102">
        <f>J13*0.9</f>
        <v>0</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86" t="s">
        <v>146</v>
      </c>
      <c r="C16" s="90">
        <v>24.8</v>
      </c>
      <c r="D16" s="61">
        <f>L10</f>
        <v>24.8</v>
      </c>
      <c r="E16" s="100"/>
      <c r="F16" s="41"/>
      <c r="G16" s="41"/>
      <c r="H16" s="100"/>
      <c r="I16" s="100"/>
      <c r="J16" s="108"/>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86" t="s">
        <v>147</v>
      </c>
      <c r="C17" s="63">
        <v>15.45</v>
      </c>
      <c r="D17" s="62">
        <f>L11</f>
        <v>15.45</v>
      </c>
      <c r="E17" s="100"/>
      <c r="F17" s="41"/>
      <c r="H17" s="49" t="s">
        <v>30</v>
      </c>
      <c r="I17" s="51"/>
      <c r="J17" s="71">
        <f>C8*20.5</f>
        <v>0</v>
      </c>
      <c r="K17" s="110"/>
      <c r="L17" s="102">
        <f>IF(L15&lt;L13,L15,L13)</f>
        <v>0</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130" t="s">
        <v>14</v>
      </c>
      <c r="C18" s="131"/>
      <c r="D18" s="68">
        <f>(D11*20.3/D13-D11)+(D12*20.3/D13-D12)+(D14*16.75/D17-D14)+(D15*26.9/D16-D15)</f>
        <v>0</v>
      </c>
      <c r="E18" s="100"/>
      <c r="F18" s="41"/>
      <c r="H18" s="81" t="s">
        <v>88</v>
      </c>
      <c r="I18" s="51"/>
      <c r="J18" s="71">
        <f>C9*20.5</f>
        <v>0</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132" t="s">
        <v>36</v>
      </c>
      <c r="C19" s="142">
        <v>0</v>
      </c>
      <c r="D19" s="336"/>
      <c r="E19" s="100"/>
      <c r="F19" s="41"/>
      <c r="G19" s="41"/>
      <c r="H19" s="100"/>
      <c r="I19" s="100"/>
      <c r="J19" s="108"/>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x14ac:dyDescent="0.25">
      <c r="A20" s="106"/>
      <c r="B20" s="133" t="s">
        <v>18</v>
      </c>
      <c r="C20" s="143">
        <v>0</v>
      </c>
      <c r="D20" s="337"/>
      <c r="E20" s="100"/>
      <c r="F20" s="41"/>
      <c r="G20" s="41"/>
      <c r="H20" s="52" t="s">
        <v>84</v>
      </c>
      <c r="I20" s="53"/>
      <c r="J20" s="54"/>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19</v>
      </c>
      <c r="C21" s="144">
        <v>0</v>
      </c>
      <c r="D21" s="337"/>
      <c r="E21" s="100"/>
      <c r="F21" s="41"/>
      <c r="G21" s="107"/>
      <c r="H21" s="153"/>
      <c r="I21" s="154"/>
      <c r="J21" s="155"/>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x14ac:dyDescent="0.2">
      <c r="A22" s="106"/>
      <c r="B22" s="134" t="s">
        <v>100</v>
      </c>
      <c r="C22" s="144">
        <v>0</v>
      </c>
      <c r="D22" s="337"/>
      <c r="E22" s="100"/>
      <c r="F22" s="41"/>
      <c r="H22" s="158" t="s">
        <v>24</v>
      </c>
      <c r="I22" s="166" t="s">
        <v>55</v>
      </c>
      <c r="J22" s="23">
        <f>PRODUCT(SUM(C19,-C20,-C21,-C22,-C23),15.34)</f>
        <v>0</v>
      </c>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5" t="s">
        <v>66</v>
      </c>
      <c r="C23" s="145">
        <v>0</v>
      </c>
      <c r="D23" s="337"/>
      <c r="E23" s="100"/>
      <c r="F23" s="41"/>
      <c r="H23" s="80" t="s">
        <v>20</v>
      </c>
      <c r="I23" s="164" t="s">
        <v>33</v>
      </c>
      <c r="J23" s="161">
        <f>PRODUCT(C20,61.35)</f>
        <v>0</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132" t="s">
        <v>137</v>
      </c>
      <c r="C24" s="169">
        <v>0</v>
      </c>
      <c r="D24" s="337"/>
      <c r="E24" s="100"/>
      <c r="F24" s="41"/>
      <c r="H24" s="80" t="s">
        <v>21</v>
      </c>
      <c r="I24" s="164" t="s">
        <v>33</v>
      </c>
      <c r="J24" s="161">
        <f>PRODUCT(C21,61.35)</f>
        <v>0</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x14ac:dyDescent="0.2">
      <c r="A25" s="106"/>
      <c r="B25" s="150" t="s">
        <v>125</v>
      </c>
      <c r="C25" s="225">
        <v>0</v>
      </c>
      <c r="D25" s="337"/>
      <c r="E25" s="100"/>
      <c r="F25" s="41"/>
      <c r="H25" s="80" t="s">
        <v>67</v>
      </c>
      <c r="I25" s="164" t="s">
        <v>33</v>
      </c>
      <c r="J25" s="161">
        <f>PRODUCT(C22,61.35)</f>
        <v>0</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6" t="s">
        <v>82</v>
      </c>
      <c r="C26" s="242">
        <v>0</v>
      </c>
      <c r="D26" s="337"/>
      <c r="E26" s="100"/>
      <c r="F26" s="41"/>
      <c r="H26" s="80" t="s">
        <v>68</v>
      </c>
      <c r="I26" s="164" t="s">
        <v>69</v>
      </c>
      <c r="J26" s="161">
        <f>PRODUCT(C23,40.35)</f>
        <v>0</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132" t="s">
        <v>8</v>
      </c>
      <c r="C27" s="2">
        <v>0</v>
      </c>
      <c r="D27" s="337"/>
      <c r="E27" s="100"/>
      <c r="F27" s="41"/>
      <c r="H27" s="80" t="s">
        <v>71</v>
      </c>
      <c r="I27" s="35" t="s">
        <v>70</v>
      </c>
      <c r="J27" s="161">
        <f>PRODUCT(SUM(C24,-C25,-C26),25)</f>
        <v>0</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x14ac:dyDescent="0.2">
      <c r="A28" s="106"/>
      <c r="B28" s="133" t="s">
        <v>18</v>
      </c>
      <c r="C28" s="180">
        <v>0</v>
      </c>
      <c r="D28" s="337"/>
      <c r="E28" s="100"/>
      <c r="F28" s="41"/>
      <c r="H28" s="80" t="s">
        <v>133</v>
      </c>
      <c r="I28" s="35" t="s">
        <v>123</v>
      </c>
      <c r="J28" s="161">
        <f>PRODUCT(C25,10)</f>
        <v>0</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x14ac:dyDescent="0.2">
      <c r="A29" s="106"/>
      <c r="B29" s="134" t="s">
        <v>19</v>
      </c>
      <c r="C29" s="148">
        <v>0</v>
      </c>
      <c r="D29" s="337"/>
      <c r="E29" s="100"/>
      <c r="F29" s="41"/>
      <c r="H29" s="80" t="s">
        <v>134</v>
      </c>
      <c r="I29" s="35" t="s">
        <v>124</v>
      </c>
      <c r="J29" s="161">
        <f>PRODUCT(C26,4)</f>
        <v>0</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x14ac:dyDescent="0.2">
      <c r="A30" s="106"/>
      <c r="B30" s="134" t="s">
        <v>100</v>
      </c>
      <c r="C30" s="148">
        <v>0</v>
      </c>
      <c r="D30" s="337"/>
      <c r="E30" s="100"/>
      <c r="F30" s="41"/>
      <c r="H30" s="159" t="s">
        <v>25</v>
      </c>
      <c r="I30" s="167" t="s">
        <v>56</v>
      </c>
      <c r="J30" s="162">
        <f>PRODUCT(SUM(C27,-C28,-C29,-C30,-C31,-C32),1.38)</f>
        <v>0</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x14ac:dyDescent="0.2">
      <c r="A31" s="106"/>
      <c r="B31" s="135" t="s">
        <v>81</v>
      </c>
      <c r="C31" s="148">
        <v>0</v>
      </c>
      <c r="D31" s="337"/>
      <c r="E31" s="100"/>
      <c r="F31" s="41"/>
      <c r="H31" s="80" t="s">
        <v>22</v>
      </c>
      <c r="I31" s="164" t="s">
        <v>34</v>
      </c>
      <c r="J31" s="161">
        <f>PRODUCT(C28,5.5)</f>
        <v>0</v>
      </c>
      <c r="K31" s="108"/>
      <c r="L31" s="102"/>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7" t="s">
        <v>82</v>
      </c>
      <c r="C32" s="149">
        <v>0</v>
      </c>
      <c r="D32" s="337"/>
      <c r="E32" s="100"/>
      <c r="F32" s="41"/>
      <c r="H32" s="80" t="s">
        <v>23</v>
      </c>
      <c r="I32" s="164" t="s">
        <v>34</v>
      </c>
      <c r="J32" s="161">
        <f>PRODUCT(C29,5.5)</f>
        <v>0</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132" t="s">
        <v>9</v>
      </c>
      <c r="C33" s="182">
        <v>0</v>
      </c>
      <c r="D33" s="338"/>
      <c r="E33" s="100"/>
      <c r="F33" s="41"/>
      <c r="H33" s="80" t="s">
        <v>72</v>
      </c>
      <c r="I33" s="164" t="s">
        <v>34</v>
      </c>
      <c r="J33" s="161">
        <f>PRODUCT(C30,5.5)</f>
        <v>0</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x14ac:dyDescent="0.2">
      <c r="A34" s="106"/>
      <c r="B34" s="133" t="s">
        <v>18</v>
      </c>
      <c r="C34" s="181">
        <v>0</v>
      </c>
      <c r="D34" s="338"/>
      <c r="E34" s="100"/>
      <c r="F34" s="41"/>
      <c r="H34" s="80" t="s">
        <v>78</v>
      </c>
      <c r="I34" s="164" t="s">
        <v>73</v>
      </c>
      <c r="J34" s="161">
        <f>PRODUCT(C31,4.96)</f>
        <v>0</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x14ac:dyDescent="0.2">
      <c r="A35" s="106"/>
      <c r="B35" s="134" t="s">
        <v>19</v>
      </c>
      <c r="C35" s="146">
        <v>0</v>
      </c>
      <c r="D35" s="338"/>
      <c r="E35" s="100"/>
      <c r="F35" s="41"/>
      <c r="H35" s="80" t="s">
        <v>79</v>
      </c>
      <c r="I35" s="164" t="s">
        <v>80</v>
      </c>
      <c r="J35" s="161">
        <f>PRODUCT(C32,4.42)</f>
        <v>0</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x14ac:dyDescent="0.2">
      <c r="A36" s="106"/>
      <c r="B36" s="134" t="s">
        <v>100</v>
      </c>
      <c r="C36" s="146">
        <v>0</v>
      </c>
      <c r="D36" s="338"/>
      <c r="E36" s="100"/>
      <c r="F36" s="8"/>
      <c r="G36" s="8"/>
      <c r="H36" s="159" t="s">
        <v>26</v>
      </c>
      <c r="I36" s="167" t="s">
        <v>57</v>
      </c>
      <c r="J36" s="162">
        <f>PRODUCT(SUM(C33,-C34,-C35,-C36,-C37,-C38),15.15)</f>
        <v>0</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x14ac:dyDescent="0.2">
      <c r="A37" s="106"/>
      <c r="B37" s="134" t="s">
        <v>85</v>
      </c>
      <c r="C37" s="146">
        <v>0</v>
      </c>
      <c r="D37" s="338"/>
      <c r="E37" s="100"/>
      <c r="F37" s="41"/>
      <c r="H37" s="80" t="s">
        <v>27</v>
      </c>
      <c r="I37" s="164" t="s">
        <v>35</v>
      </c>
      <c r="J37" s="161">
        <f>PRODUCT(C34,60.6)</f>
        <v>0</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7" t="s">
        <v>82</v>
      </c>
      <c r="C38" s="147">
        <v>0</v>
      </c>
      <c r="D38" s="339"/>
      <c r="E38" s="100"/>
      <c r="F38" s="41"/>
      <c r="H38" s="80" t="s">
        <v>28</v>
      </c>
      <c r="I38" s="164" t="s">
        <v>35</v>
      </c>
      <c r="J38" s="161">
        <f>PRODUCT(C35,60.6)</f>
        <v>0</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6"/>
      <c r="B39" s="100"/>
      <c r="C39" s="100"/>
      <c r="D39" s="100"/>
      <c r="E39" s="100"/>
      <c r="F39" s="41"/>
      <c r="H39" s="80" t="s">
        <v>74</v>
      </c>
      <c r="I39" s="164" t="s">
        <v>35</v>
      </c>
      <c r="J39" s="161">
        <f>PRODUCT(C36,60.6)</f>
        <v>0</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x14ac:dyDescent="0.2">
      <c r="A40" s="106"/>
      <c r="B40" s="331" t="s">
        <v>119</v>
      </c>
      <c r="C40" s="333"/>
      <c r="D40" s="332"/>
      <c r="E40" s="100"/>
      <c r="F40" s="41"/>
      <c r="H40" s="80" t="s">
        <v>75</v>
      </c>
      <c r="I40" s="164" t="s">
        <v>35</v>
      </c>
      <c r="J40" s="161">
        <f>PRODUCT(C37,60.6)</f>
        <v>0</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27" customHeight="1" thickBot="1" x14ac:dyDescent="0.25">
      <c r="A41" s="106"/>
      <c r="B41" s="309" t="s">
        <v>120</v>
      </c>
      <c r="C41" s="241" t="s">
        <v>4</v>
      </c>
      <c r="D41" s="240"/>
      <c r="E41" s="100"/>
      <c r="F41" s="8"/>
      <c r="G41" s="8"/>
      <c r="H41" s="80" t="s">
        <v>76</v>
      </c>
      <c r="I41" s="164" t="s">
        <v>77</v>
      </c>
      <c r="J41" s="161">
        <f>PRODUCT(C38,19.6)</f>
        <v>0</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21" customHeight="1" thickBot="1" x14ac:dyDescent="0.25">
      <c r="A42" s="106"/>
      <c r="B42" s="340"/>
      <c r="C42" s="232">
        <f>SUM(C47:C49)</f>
        <v>0</v>
      </c>
      <c r="D42" s="239" t="s">
        <v>114</v>
      </c>
      <c r="E42" s="100"/>
      <c r="F42" s="41"/>
      <c r="G42" s="41"/>
      <c r="H42" s="160" t="s">
        <v>5</v>
      </c>
      <c r="I42" s="165"/>
      <c r="J42" s="163">
        <v>-250</v>
      </c>
      <c r="K42" s="108"/>
      <c r="L42" s="249">
        <v>51</v>
      </c>
      <c r="M42" s="249">
        <v>53</v>
      </c>
      <c r="N42" s="249">
        <v>54</v>
      </c>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2.5" customHeight="1" thickBot="1" x14ac:dyDescent="0.3">
      <c r="A43" s="106"/>
      <c r="B43" s="229" t="s">
        <v>113</v>
      </c>
      <c r="C43" s="237"/>
      <c r="D43" s="238"/>
      <c r="E43" s="100"/>
      <c r="F43" s="41"/>
      <c r="H43" s="168" t="s">
        <v>86</v>
      </c>
      <c r="I43" s="156"/>
      <c r="J43" s="157">
        <f>IF(SUM(J22,J30,J36)&gt;250,SUM(J22:J42),SUM(J23:J29,J31:J35,J37:J41))</f>
        <v>0</v>
      </c>
      <c r="K43" s="108"/>
      <c r="L43" s="250">
        <f>SUM(J23,J31,J37)</f>
        <v>0</v>
      </c>
      <c r="M43" s="250">
        <f>SUM(J24:J29,J32:J35,J38:J41)</f>
        <v>0</v>
      </c>
      <c r="N43" s="250">
        <f>SUM(J22,J30,J36,J42)</f>
        <v>-250</v>
      </c>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18" hidden="1" customHeight="1" x14ac:dyDescent="0.2">
      <c r="A44" s="106"/>
      <c r="B44" s="133" t="s">
        <v>89</v>
      </c>
      <c r="C44" s="228">
        <v>0</v>
      </c>
      <c r="D44" s="21"/>
      <c r="E44" s="100"/>
      <c r="F44" s="41"/>
      <c r="G44" s="41"/>
      <c r="H44" s="100"/>
      <c r="I44" s="100"/>
      <c r="J44" s="108"/>
      <c r="K44" s="108"/>
      <c r="L44" s="103"/>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18" hidden="1" customHeight="1" x14ac:dyDescent="0.25">
      <c r="A45" s="106"/>
      <c r="B45" s="134" t="s">
        <v>103</v>
      </c>
      <c r="C45" s="226">
        <v>0</v>
      </c>
      <c r="D45" s="21"/>
      <c r="E45" s="100"/>
      <c r="F45" s="41"/>
      <c r="H45" s="139" t="s">
        <v>42</v>
      </c>
      <c r="I45" s="140"/>
      <c r="J45" s="141"/>
      <c r="K45" s="108"/>
      <c r="L45" s="103"/>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224"/>
      <c r="C46" s="224"/>
      <c r="D46" s="108"/>
      <c r="E46" s="100"/>
      <c r="F46" s="41"/>
      <c r="H46" s="64"/>
      <c r="I46" s="65"/>
      <c r="J46" s="66"/>
      <c r="K46" s="108"/>
      <c r="L46" s="183"/>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85"/>
      <c r="BG46" s="85"/>
    </row>
    <row r="47" spans="1:59" s="6" customFormat="1" ht="20.25" customHeight="1" thickBot="1" x14ac:dyDescent="0.25">
      <c r="A47" s="111"/>
      <c r="B47" s="150" t="s">
        <v>110</v>
      </c>
      <c r="C47" s="225">
        <v>0</v>
      </c>
      <c r="D47" s="20"/>
      <c r="E47" s="101"/>
      <c r="F47" s="5"/>
      <c r="G47" s="5"/>
      <c r="H47" s="32" t="s">
        <v>47</v>
      </c>
      <c r="I47" s="38"/>
      <c r="J47" s="39">
        <f>IF(SUM(PRODUCT(SUM(C19,-C20,-C21,-C22,-C23),5.11),PRODUCT(SUM(C27,-C28,-C29,-C30,-C31,-C32),2.28),PRODUCT(SUM(C33,-C34,-C35,-C36,-C37,-C38),19.89),-750)&lt;0,0,SUM(PRODUCT(SUM(C19,-C20,-C21,-C22,-C23),5.11),PRODUCT(SUM(C27,-C28,-C29,-C30,-C31,-C32),2.28),PRODUCT(SUM(C33,-C34,-C35,-C36,-C37,-C38),19.89),-750))</f>
        <v>0</v>
      </c>
      <c r="K47" s="112"/>
      <c r="L47" s="185">
        <f>J47*0.9</f>
        <v>0</v>
      </c>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02"/>
      <c r="BG47" s="85"/>
    </row>
    <row r="48" spans="1:59" s="6" customFormat="1" ht="23.25" customHeight="1" thickBot="1" x14ac:dyDescent="0.3">
      <c r="A48" s="111"/>
      <c r="B48" s="134" t="s">
        <v>111</v>
      </c>
      <c r="C48" s="226">
        <v>0</v>
      </c>
      <c r="D48" s="21"/>
      <c r="E48" s="100"/>
      <c r="F48" s="5"/>
      <c r="G48" s="5"/>
      <c r="H48" s="83" t="s">
        <v>121</v>
      </c>
      <c r="I48" s="67"/>
      <c r="J48" s="71">
        <f>IF(L48&gt;L47,IF(L47&lt;0,0,L47),IF(L48&lt;0,0,L48))</f>
        <v>0</v>
      </c>
      <c r="K48" s="112"/>
      <c r="L48" s="185">
        <f>SUM((J11+J47)-D18)*0.9</f>
        <v>0</v>
      </c>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87"/>
      <c r="BG48" s="87"/>
    </row>
    <row r="49" spans="1:59" s="6" customFormat="1" ht="20.25" customHeight="1" thickBot="1" x14ac:dyDescent="0.25">
      <c r="A49" s="111"/>
      <c r="B49" s="137" t="s">
        <v>112</v>
      </c>
      <c r="C49" s="227">
        <v>0</v>
      </c>
      <c r="D49" s="223"/>
      <c r="E49" s="100"/>
      <c r="F49" s="5"/>
      <c r="G49" s="5"/>
      <c r="H49" s="100"/>
      <c r="I49" s="100"/>
      <c r="J49" s="108"/>
      <c r="K49" s="112"/>
      <c r="L49" s="186"/>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87"/>
      <c r="BG49" s="87"/>
    </row>
    <row r="50" spans="1:59" s="6" customFormat="1" ht="18.75" customHeight="1" thickBot="1" x14ac:dyDescent="0.3">
      <c r="A50" s="106"/>
      <c r="B50" s="100"/>
      <c r="C50" s="100"/>
      <c r="D50" s="100"/>
      <c r="E50" s="100"/>
      <c r="H50" s="220" t="s">
        <v>115</v>
      </c>
      <c r="I50" s="221"/>
      <c r="J50" s="71">
        <f>IF(SUM(C47*(669.8-61.35),C48*(654.5-61.35),C49*(721-61.35))&lt;50,0,SUM(C47*(669.8-61.35),C48*(654.5-61.35),C49*(721-61.35)))</f>
        <v>0</v>
      </c>
      <c r="K50" s="112"/>
      <c r="L50" s="186"/>
      <c r="M50" s="186"/>
      <c r="N50" s="186"/>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row>
    <row r="51" spans="1:59" s="6" customFormat="1" ht="24" customHeight="1" thickBot="1" x14ac:dyDescent="0.25">
      <c r="A51" s="111"/>
      <c r="B51" s="341" t="s">
        <v>117</v>
      </c>
      <c r="C51" s="342"/>
      <c r="D51" s="343"/>
      <c r="E51" s="101"/>
      <c r="H51" s="100"/>
      <c r="I51" s="100"/>
      <c r="J51" s="100"/>
      <c r="K51" s="112"/>
    </row>
    <row r="52" spans="1:59" s="6" customFormat="1" ht="18.75" customHeight="1" thickBot="1" x14ac:dyDescent="0.25">
      <c r="A52" s="111"/>
      <c r="B52" s="344"/>
      <c r="C52" s="345"/>
      <c r="D52" s="346"/>
      <c r="E52" s="101"/>
      <c r="H52" s="175" t="s">
        <v>31</v>
      </c>
      <c r="I52" s="138"/>
      <c r="J52" s="189">
        <f>SUM(J9,J14,J17,J18,J43,J48,J50)</f>
        <v>0</v>
      </c>
      <c r="K52" s="112"/>
    </row>
    <row r="53" spans="1:59" s="6" customFormat="1" ht="19.5" customHeight="1" x14ac:dyDescent="0.2">
      <c r="A53" s="111"/>
      <c r="B53" s="344"/>
      <c r="C53" s="345"/>
      <c r="D53" s="346"/>
      <c r="E53" s="101"/>
      <c r="H53" s="350" t="s">
        <v>171</v>
      </c>
      <c r="I53" s="351"/>
      <c r="J53" s="129">
        <f>SUM(C7*20.5,C19*20.45,C24*25,C27*3.66,C33*35.04)</f>
        <v>0</v>
      </c>
      <c r="K53" s="112"/>
    </row>
    <row r="54" spans="1:59" s="6" customFormat="1" ht="19.5" customHeight="1" thickBot="1" x14ac:dyDescent="0.25">
      <c r="A54" s="111"/>
      <c r="B54" s="344"/>
      <c r="C54" s="345"/>
      <c r="D54" s="346"/>
      <c r="E54" s="101"/>
      <c r="H54" s="352" t="s">
        <v>51</v>
      </c>
      <c r="I54" s="353"/>
      <c r="J54" s="89">
        <f>J53-J52+J50</f>
        <v>0</v>
      </c>
      <c r="K54" s="112"/>
    </row>
    <row r="55" spans="1:59" s="6" customFormat="1" ht="21" customHeight="1" thickBot="1" x14ac:dyDescent="0.25">
      <c r="A55" s="111"/>
      <c r="B55" s="344"/>
      <c r="C55" s="345"/>
      <c r="D55" s="346"/>
      <c r="E55" s="101"/>
      <c r="H55" s="101"/>
      <c r="I55" s="101"/>
      <c r="J55" s="101"/>
      <c r="K55" s="112"/>
    </row>
    <row r="56" spans="1:59" s="6" customFormat="1" ht="24.75" customHeight="1" x14ac:dyDescent="0.2">
      <c r="A56" s="111"/>
      <c r="B56" s="344"/>
      <c r="C56" s="345"/>
      <c r="D56" s="346"/>
      <c r="E56" s="101"/>
      <c r="F56" s="101"/>
      <c r="G56" s="101"/>
      <c r="H56" s="354" t="s">
        <v>83</v>
      </c>
      <c r="I56" s="355"/>
      <c r="J56" s="356"/>
      <c r="K56" s="112"/>
    </row>
    <row r="57" spans="1:59" s="6" customFormat="1" ht="24.75" customHeight="1" x14ac:dyDescent="0.2">
      <c r="A57" s="111"/>
      <c r="B57" s="344"/>
      <c r="C57" s="345"/>
      <c r="D57" s="346"/>
      <c r="E57" s="101"/>
      <c r="F57" s="101"/>
      <c r="G57" s="101"/>
      <c r="H57" s="357"/>
      <c r="I57" s="358"/>
      <c r="J57" s="359"/>
      <c r="K57" s="112"/>
    </row>
    <row r="58" spans="1:59" s="6" customFormat="1" ht="24" customHeight="1" thickBot="1" x14ac:dyDescent="0.25">
      <c r="A58" s="111"/>
      <c r="B58" s="347"/>
      <c r="C58" s="348"/>
      <c r="D58" s="349"/>
      <c r="E58" s="101"/>
      <c r="H58" s="360"/>
      <c r="I58" s="361"/>
      <c r="J58" s="362"/>
      <c r="K58" s="112"/>
    </row>
    <row r="59" spans="1:59" s="6" customFormat="1" ht="16.5" customHeight="1" thickBot="1" x14ac:dyDescent="0.25">
      <c r="A59" s="111"/>
      <c r="B59" s="101"/>
      <c r="C59" s="101"/>
      <c r="D59" s="101"/>
      <c r="E59" s="101"/>
      <c r="H59" s="101"/>
      <c r="I59" s="101"/>
      <c r="J59" s="101"/>
      <c r="K59" s="112"/>
    </row>
    <row r="60" spans="1:59" s="6" customFormat="1" ht="174" customHeight="1" thickBot="1" x14ac:dyDescent="0.25">
      <c r="A60" s="111"/>
      <c r="B60" s="363" t="s">
        <v>151</v>
      </c>
      <c r="C60" s="364"/>
      <c r="D60" s="365"/>
      <c r="E60" s="101"/>
      <c r="H60" s="293" t="s">
        <v>152</v>
      </c>
      <c r="I60" s="294"/>
      <c r="J60" s="295"/>
      <c r="K60" s="112"/>
    </row>
    <row r="61" spans="1:59" s="8" customFormat="1" ht="13.5" thickBot="1" x14ac:dyDescent="0.25">
      <c r="A61" s="113"/>
      <c r="B61" s="115"/>
      <c r="C61" s="115"/>
      <c r="D61" s="115"/>
      <c r="E61" s="115"/>
      <c r="F61" s="126"/>
      <c r="G61" s="126"/>
      <c r="H61" s="114"/>
      <c r="I61" s="114"/>
      <c r="J61" s="114"/>
      <c r="K61" s="116"/>
    </row>
    <row r="62" spans="1:59" s="6" customFormat="1" ht="6.75" customHeight="1" x14ac:dyDescent="0.2">
      <c r="A62" s="9"/>
      <c r="B62" s="151"/>
      <c r="C62" s="152"/>
      <c r="D62" s="152"/>
      <c r="E62" s="9"/>
      <c r="F62" s="7"/>
      <c r="G62" s="7"/>
      <c r="H62" s="7"/>
      <c r="I62" s="7"/>
      <c r="J62" s="7"/>
      <c r="K62" s="9"/>
    </row>
    <row r="63" spans="1:59" s="6" customFormat="1" x14ac:dyDescent="0.2">
      <c r="A63" s="9"/>
      <c r="B63" s="152"/>
      <c r="C63" s="152"/>
      <c r="D63" s="152"/>
      <c r="E63" s="9"/>
      <c r="F63" s="7"/>
      <c r="G63" s="7"/>
      <c r="H63" s="7"/>
      <c r="I63" s="7"/>
      <c r="J63" s="7"/>
      <c r="K63" s="9"/>
    </row>
    <row r="64" spans="1:59" s="6" customFormat="1" ht="17.25" customHeight="1" x14ac:dyDescent="0.2">
      <c r="A64" s="9"/>
      <c r="B64" s="151"/>
      <c r="C64" s="152"/>
      <c r="D64" s="152"/>
      <c r="E64" s="9"/>
      <c r="F64" s="7"/>
      <c r="G64" s="7"/>
      <c r="H64" s="7"/>
      <c r="I64" s="7"/>
      <c r="J64" s="7"/>
      <c r="K64" s="9"/>
    </row>
    <row r="65" spans="1:11" s="6" customFormat="1" x14ac:dyDescent="0.2">
      <c r="A65" s="9"/>
      <c r="B65" s="152"/>
      <c r="C65" s="152"/>
      <c r="D65" s="152"/>
      <c r="E65" s="9"/>
      <c r="F65" s="7"/>
      <c r="G65" s="7"/>
      <c r="H65" s="7"/>
      <c r="I65" s="7"/>
      <c r="J65" s="7"/>
      <c r="K65" s="9"/>
    </row>
    <row r="66" spans="1:11" s="6" customFormat="1" x14ac:dyDescent="0.2">
      <c r="A66" s="9"/>
      <c r="B66" s="152"/>
      <c r="C66" s="152"/>
      <c r="D66" s="152"/>
      <c r="E66" s="9"/>
      <c r="F66" s="7"/>
      <c r="G66" s="7"/>
      <c r="H66" s="291"/>
      <c r="I66" s="292"/>
      <c r="J66" s="292"/>
      <c r="K66" s="9"/>
    </row>
    <row r="67" spans="1:11" s="6" customFormat="1" x14ac:dyDescent="0.2">
      <c r="A67" s="9"/>
      <c r="B67" s="152"/>
      <c r="C67" s="152"/>
      <c r="D67" s="152"/>
      <c r="E67" s="9"/>
      <c r="F67" s="7"/>
      <c r="G67" s="7"/>
      <c r="H67" s="292"/>
      <c r="I67" s="292"/>
      <c r="J67" s="292"/>
      <c r="K67" s="9"/>
    </row>
    <row r="68" spans="1:11" s="6" customFormat="1" x14ac:dyDescent="0.2">
      <c r="A68" s="8"/>
      <c r="B68" s="152"/>
      <c r="C68" s="152"/>
      <c r="D68" s="152"/>
      <c r="E68" s="8"/>
      <c r="H68" s="292"/>
      <c r="I68" s="292"/>
      <c r="J68" s="292"/>
    </row>
    <row r="69" spans="1:11" s="6" customFormat="1" x14ac:dyDescent="0.2">
      <c r="H69" s="292"/>
      <c r="I69" s="292"/>
      <c r="J69" s="292"/>
    </row>
    <row r="70" spans="1:11" s="6" customFormat="1" x14ac:dyDescent="0.2">
      <c r="H70" s="292"/>
      <c r="I70" s="292"/>
      <c r="J70" s="292"/>
    </row>
    <row r="71" spans="1:11" s="6" customFormat="1" x14ac:dyDescent="0.2">
      <c r="H71" s="292"/>
      <c r="I71" s="292"/>
      <c r="J71" s="292"/>
    </row>
    <row r="72" spans="1:11" s="6" customFormat="1" x14ac:dyDescent="0.2">
      <c r="H72" s="292"/>
      <c r="I72" s="292"/>
      <c r="J72" s="292"/>
    </row>
    <row r="73" spans="1:11" s="6" customFormat="1" x14ac:dyDescent="0.2">
      <c r="H73" s="292"/>
      <c r="I73" s="292"/>
      <c r="J73" s="292"/>
    </row>
    <row r="74" spans="1:11" s="6" customFormat="1" x14ac:dyDescent="0.2">
      <c r="H74" s="292"/>
      <c r="I74" s="292"/>
      <c r="J74" s="292"/>
    </row>
    <row r="75" spans="1:11" s="6" customFormat="1" x14ac:dyDescent="0.2">
      <c r="H75" s="292"/>
      <c r="I75" s="292"/>
      <c r="J75" s="292"/>
    </row>
    <row r="76" spans="1:11" s="6" customFormat="1" x14ac:dyDescent="0.2">
      <c r="H76" s="292"/>
      <c r="I76" s="292"/>
      <c r="J76" s="292"/>
    </row>
    <row r="77" spans="1:11" s="6" customFormat="1" x14ac:dyDescent="0.2">
      <c r="H77" s="292"/>
      <c r="I77" s="292"/>
      <c r="J77" s="292"/>
    </row>
    <row r="78" spans="1:11" s="6" customFormat="1" x14ac:dyDescent="0.2">
      <c r="H78" s="292"/>
      <c r="I78" s="292"/>
      <c r="J78" s="292"/>
    </row>
    <row r="79" spans="1:11" s="6" customFormat="1" x14ac:dyDescent="0.2">
      <c r="H79" s="292"/>
      <c r="I79" s="292"/>
      <c r="J79" s="292"/>
    </row>
    <row r="80" spans="1:11" s="6" customFormat="1" x14ac:dyDescent="0.2">
      <c r="H80" s="292"/>
      <c r="I80" s="292"/>
      <c r="J80" s="292"/>
    </row>
    <row r="81" spans="8:10" s="6" customFormat="1" x14ac:dyDescent="0.2">
      <c r="H81" s="292"/>
      <c r="I81" s="292"/>
      <c r="J81" s="292"/>
    </row>
    <row r="82" spans="8:10" s="6" customFormat="1" x14ac:dyDescent="0.2">
      <c r="H82" s="292"/>
      <c r="I82" s="292"/>
      <c r="J82" s="292"/>
    </row>
    <row r="83" spans="8:10" s="6" customFormat="1" x14ac:dyDescent="0.2"/>
    <row r="84" spans="8:10" s="6" customFormat="1" x14ac:dyDescent="0.2"/>
    <row r="85" spans="8:10" s="6" customFormat="1" x14ac:dyDescent="0.2"/>
    <row r="86" spans="8:10" s="6" customFormat="1" x14ac:dyDescent="0.2"/>
    <row r="87" spans="8:10" s="6" customFormat="1" x14ac:dyDescent="0.2"/>
    <row r="88" spans="8:10" s="6" customFormat="1" x14ac:dyDescent="0.2"/>
    <row r="89" spans="8:10" s="6" customFormat="1" x14ac:dyDescent="0.2"/>
    <row r="90" spans="8:10" s="6" customFormat="1" x14ac:dyDescent="0.2"/>
    <row r="91" spans="8:10" s="6" customFormat="1" x14ac:dyDescent="0.2"/>
    <row r="92" spans="8:10" s="6" customFormat="1" x14ac:dyDescent="0.2"/>
    <row r="93" spans="8:10" s="6" customFormat="1" x14ac:dyDescent="0.2"/>
    <row r="94" spans="8:10" s="6" customFormat="1" x14ac:dyDescent="0.2"/>
    <row r="95" spans="8:10" s="6" customFormat="1" x14ac:dyDescent="0.2"/>
    <row r="96" spans="8:10"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sheetData>
  <sheetProtection password="C6AA" sheet="1" formatCells="0" formatColumns="0" formatRows="0" insertColumns="0" insertRows="0" insertHyperlinks="0" deleteColumns="0" deleteRows="0" sort="0" autoFilter="0" pivotTables="0"/>
  <mergeCells count="14">
    <mergeCell ref="H66:J82"/>
    <mergeCell ref="B2:J2"/>
    <mergeCell ref="D19:D38"/>
    <mergeCell ref="B40:D40"/>
    <mergeCell ref="B41:B42"/>
    <mergeCell ref="B51:D58"/>
    <mergeCell ref="H53:I53"/>
    <mergeCell ref="H54:I54"/>
    <mergeCell ref="B5:B6"/>
    <mergeCell ref="C5:C6"/>
    <mergeCell ref="D5:D6"/>
    <mergeCell ref="H56:J58"/>
    <mergeCell ref="B60:D60"/>
    <mergeCell ref="H60:J60"/>
  </mergeCells>
  <pageMargins left="0.43307086614173229" right="0.43307086614173229" top="0.98425196850393704" bottom="0.98425196850393704" header="0.51181102362204722" footer="0.51181102362204722"/>
  <pageSetup paperSize="9" scale="70"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99"/>
  </sheetPr>
  <dimension ref="A1:BG265"/>
  <sheetViews>
    <sheetView workbookViewId="0">
      <selection activeCell="C7" sqref="C7"/>
    </sheetView>
  </sheetViews>
  <sheetFormatPr baseColWidth="10" defaultRowHeight="12.75" x14ac:dyDescent="0.2"/>
  <cols>
    <col min="1" max="1" width="2.140625" style="8" customWidth="1"/>
    <col min="2" max="2" width="76" customWidth="1"/>
    <col min="3" max="3" width="18.140625" customWidth="1"/>
    <col min="4" max="4" width="15.8554687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64.5" customHeight="1" thickBot="1" x14ac:dyDescent="0.25">
      <c r="A2" s="104"/>
      <c r="B2" s="323" t="s">
        <v>144</v>
      </c>
      <c r="C2" s="324"/>
      <c r="D2" s="324"/>
      <c r="E2" s="325"/>
      <c r="F2" s="325"/>
      <c r="G2" s="325"/>
      <c r="H2" s="325"/>
      <c r="I2" s="325"/>
      <c r="J2" s="326"/>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327" t="s">
        <v>3</v>
      </c>
      <c r="C5" s="329" t="s">
        <v>4</v>
      </c>
      <c r="D5" s="334"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328"/>
      <c r="C6" s="330"/>
      <c r="D6" s="335"/>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7" t="s">
        <v>10</v>
      </c>
      <c r="C7" s="2">
        <v>0</v>
      </c>
      <c r="D7" s="20"/>
      <c r="E7" s="100"/>
      <c r="F7" s="41"/>
      <c r="H7" s="80"/>
      <c r="I7" s="77"/>
      <c r="J7" s="24"/>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18" t="s">
        <v>29</v>
      </c>
      <c r="C8" s="1">
        <v>0</v>
      </c>
      <c r="D8" s="21"/>
      <c r="E8" s="100"/>
      <c r="F8" s="41"/>
      <c r="H8" s="80" t="s">
        <v>58</v>
      </c>
      <c r="I8" s="35"/>
      <c r="J8" s="25"/>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18" t="s">
        <v>87</v>
      </c>
      <c r="C9" s="1">
        <v>0</v>
      </c>
      <c r="D9" s="21"/>
      <c r="E9" s="100"/>
      <c r="F9" s="41"/>
      <c r="H9" s="81" t="s">
        <v>45</v>
      </c>
      <c r="I9" s="50"/>
      <c r="J9" s="71">
        <f>PRODUCT($C$10,5.13)</f>
        <v>0</v>
      </c>
      <c r="K9" s="110"/>
      <c r="L9" s="102">
        <f>IF(C13&gt;19.5,19.5,C13)</f>
        <v>18.7</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79" t="s">
        <v>50</v>
      </c>
      <c r="C10" s="19">
        <f>C7-C8-C9</f>
        <v>0</v>
      </c>
      <c r="D10" s="22"/>
      <c r="E10" s="100"/>
      <c r="F10" s="41"/>
      <c r="H10" s="80" t="s">
        <v>59</v>
      </c>
      <c r="I10" s="77"/>
      <c r="J10" s="24"/>
      <c r="K10" s="110"/>
      <c r="L10" s="102">
        <f>IF(C16&gt;25.9,25.9,C16)</f>
        <v>24.8</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55" t="s">
        <v>37</v>
      </c>
      <c r="C11" s="3">
        <v>0</v>
      </c>
      <c r="D11" s="59">
        <f>(C11*D13)/(C13)</f>
        <v>0</v>
      </c>
      <c r="E11" s="100"/>
      <c r="F11" s="41"/>
      <c r="H11" s="78" t="s">
        <v>46</v>
      </c>
      <c r="I11" s="77"/>
      <c r="J11" s="24">
        <f>PRODUCT($C$10,20.5)-J9</f>
        <v>0</v>
      </c>
      <c r="K11" s="110"/>
      <c r="L11" s="102">
        <f>IF(C17&gt;16.15,16.15,C17)</f>
        <v>15.45</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56" t="s">
        <v>38</v>
      </c>
      <c r="C12" s="3">
        <v>0</v>
      </c>
      <c r="D12" s="60">
        <f>(C12*D13)/(C13)</f>
        <v>0</v>
      </c>
      <c r="E12" s="100"/>
      <c r="F12" s="41"/>
      <c r="H12" s="74" t="s">
        <v>12</v>
      </c>
      <c r="I12" s="75"/>
      <c r="J12" s="76">
        <f>-D18</f>
        <v>0</v>
      </c>
      <c r="K12" s="110"/>
      <c r="L12" s="102" t="s">
        <v>54</v>
      </c>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86" t="s">
        <v>145</v>
      </c>
      <c r="C13" s="58">
        <v>18.7</v>
      </c>
      <c r="D13" s="61">
        <f>L9</f>
        <v>18.7</v>
      </c>
      <c r="E13" s="100"/>
      <c r="F13" s="41"/>
      <c r="H13" s="29" t="s">
        <v>11</v>
      </c>
      <c r="I13" s="30"/>
      <c r="J13" s="31">
        <f>J11-D18</f>
        <v>0</v>
      </c>
      <c r="K13" s="110"/>
      <c r="L13" s="102">
        <f>J11*0.9</f>
        <v>0</v>
      </c>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57" t="s">
        <v>39</v>
      </c>
      <c r="C14" s="3">
        <v>0</v>
      </c>
      <c r="D14" s="60">
        <f>(C14*D17)/(C17)</f>
        <v>0</v>
      </c>
      <c r="E14" s="100"/>
      <c r="F14" s="41"/>
      <c r="H14" s="81" t="s">
        <v>122</v>
      </c>
      <c r="I14" s="50"/>
      <c r="J14" s="71">
        <f>IF(L15&lt;0,0,L15)</f>
        <v>0</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56" t="s">
        <v>40</v>
      </c>
      <c r="C15" s="4">
        <v>0</v>
      </c>
      <c r="D15" s="60">
        <f>(C15*D16)/(C16)</f>
        <v>0</v>
      </c>
      <c r="E15" s="100"/>
      <c r="F15" s="41"/>
      <c r="H15" s="72" t="s">
        <v>1</v>
      </c>
      <c r="I15" s="73"/>
      <c r="J15" s="33">
        <f>(C10*20.5)-J9-J14</f>
        <v>0</v>
      </c>
      <c r="K15" s="110"/>
      <c r="L15" s="102">
        <f>J13*0.9</f>
        <v>0</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86" t="s">
        <v>146</v>
      </c>
      <c r="C16" s="90">
        <v>24.8</v>
      </c>
      <c r="D16" s="61">
        <f>L10</f>
        <v>24.8</v>
      </c>
      <c r="E16" s="100"/>
      <c r="F16" s="41"/>
      <c r="G16" s="41"/>
      <c r="H16" s="100"/>
      <c r="I16" s="100"/>
      <c r="J16" s="108"/>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86" t="s">
        <v>147</v>
      </c>
      <c r="C17" s="63">
        <v>15.45</v>
      </c>
      <c r="D17" s="62">
        <f>L11</f>
        <v>15.45</v>
      </c>
      <c r="E17" s="100"/>
      <c r="F17" s="41"/>
      <c r="H17" s="49" t="s">
        <v>30</v>
      </c>
      <c r="I17" s="51"/>
      <c r="J17" s="71">
        <f>C8*20.5</f>
        <v>0</v>
      </c>
      <c r="K17" s="110"/>
      <c r="L17" s="102">
        <f>IF(L15&lt;L13,L15,L13)</f>
        <v>0</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130" t="s">
        <v>14</v>
      </c>
      <c r="C18" s="131"/>
      <c r="D18" s="68">
        <f>(D11*20.3/D13-D11)+(D12*20.3/D13-D12)+(D14*16.75/D17-D14)+(D15*26.9/D16-D15)</f>
        <v>0</v>
      </c>
      <c r="E18" s="100"/>
      <c r="F18" s="41"/>
      <c r="H18" s="81" t="s">
        <v>88</v>
      </c>
      <c r="I18" s="51"/>
      <c r="J18" s="71">
        <f>C9*20.5</f>
        <v>0</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132" t="s">
        <v>36</v>
      </c>
      <c r="C19" s="142">
        <v>0</v>
      </c>
      <c r="D19" s="336"/>
      <c r="E19" s="100"/>
      <c r="F19" s="41"/>
      <c r="G19" s="41"/>
      <c r="H19" s="100"/>
      <c r="I19" s="100"/>
      <c r="J19" s="108"/>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x14ac:dyDescent="0.25">
      <c r="A20" s="106"/>
      <c r="B20" s="133" t="s">
        <v>18</v>
      </c>
      <c r="C20" s="143">
        <v>0</v>
      </c>
      <c r="D20" s="337"/>
      <c r="E20" s="100"/>
      <c r="F20" s="41"/>
      <c r="G20" s="41"/>
      <c r="H20" s="52" t="s">
        <v>84</v>
      </c>
      <c r="I20" s="53"/>
      <c r="J20" s="54"/>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19</v>
      </c>
      <c r="C21" s="144">
        <v>0</v>
      </c>
      <c r="D21" s="337"/>
      <c r="E21" s="100"/>
      <c r="F21" s="41"/>
      <c r="G21" s="107"/>
      <c r="H21" s="153"/>
      <c r="I21" s="154"/>
      <c r="J21" s="155"/>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x14ac:dyDescent="0.2">
      <c r="A22" s="106"/>
      <c r="B22" s="134" t="s">
        <v>100</v>
      </c>
      <c r="C22" s="144">
        <v>0</v>
      </c>
      <c r="D22" s="337"/>
      <c r="E22" s="100"/>
      <c r="F22" s="41"/>
      <c r="H22" s="158" t="s">
        <v>24</v>
      </c>
      <c r="I22" s="166" t="s">
        <v>55</v>
      </c>
      <c r="J22" s="23">
        <f>PRODUCT(SUM(C19,-C20,-C21,-C22,-C23),15.34)</f>
        <v>0</v>
      </c>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5" t="s">
        <v>66</v>
      </c>
      <c r="C23" s="145">
        <v>0</v>
      </c>
      <c r="D23" s="337"/>
      <c r="E23" s="100"/>
      <c r="F23" s="41"/>
      <c r="H23" s="80" t="s">
        <v>20</v>
      </c>
      <c r="I23" s="164" t="s">
        <v>33</v>
      </c>
      <c r="J23" s="161">
        <f>PRODUCT(C20,61.35)</f>
        <v>0</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132" t="s">
        <v>138</v>
      </c>
      <c r="C24" s="1">
        <v>0</v>
      </c>
      <c r="D24" s="337"/>
      <c r="E24" s="100"/>
      <c r="F24" s="41"/>
      <c r="H24" s="80" t="s">
        <v>21</v>
      </c>
      <c r="I24" s="164" t="s">
        <v>33</v>
      </c>
      <c r="J24" s="161">
        <f>PRODUCT(C21,61.35)</f>
        <v>0</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x14ac:dyDescent="0.2">
      <c r="A25" s="106"/>
      <c r="B25" s="150" t="s">
        <v>125</v>
      </c>
      <c r="C25" s="225">
        <v>0</v>
      </c>
      <c r="D25" s="337"/>
      <c r="E25" s="100"/>
      <c r="F25" s="41"/>
      <c r="H25" s="80" t="s">
        <v>67</v>
      </c>
      <c r="I25" s="164" t="s">
        <v>33</v>
      </c>
      <c r="J25" s="161">
        <f>PRODUCT(C22,61.35)</f>
        <v>0</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6" t="s">
        <v>82</v>
      </c>
      <c r="C26" s="242">
        <v>0</v>
      </c>
      <c r="D26" s="337"/>
      <c r="E26" s="100"/>
      <c r="F26" s="41"/>
      <c r="H26" s="80" t="s">
        <v>68</v>
      </c>
      <c r="I26" s="164" t="s">
        <v>69</v>
      </c>
      <c r="J26" s="161">
        <f>PRODUCT(C23,40.35)</f>
        <v>0</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132" t="s">
        <v>8</v>
      </c>
      <c r="C27" s="2">
        <v>0</v>
      </c>
      <c r="D27" s="337"/>
      <c r="E27" s="100"/>
      <c r="F27" s="41"/>
      <c r="H27" s="80" t="s">
        <v>71</v>
      </c>
      <c r="I27" s="35" t="s">
        <v>70</v>
      </c>
      <c r="J27" s="161">
        <f>PRODUCT(SUM(C24,-C25,-C26),25)</f>
        <v>0</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x14ac:dyDescent="0.2">
      <c r="A28" s="106"/>
      <c r="B28" s="150" t="s">
        <v>18</v>
      </c>
      <c r="C28" s="180">
        <v>0</v>
      </c>
      <c r="D28" s="337"/>
      <c r="E28" s="100"/>
      <c r="F28" s="41"/>
      <c r="H28" s="80" t="s">
        <v>131</v>
      </c>
      <c r="I28" s="35" t="s">
        <v>123</v>
      </c>
      <c r="J28" s="161">
        <f>PRODUCT(C25,110)</f>
        <v>0</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x14ac:dyDescent="0.2">
      <c r="A29" s="106"/>
      <c r="B29" s="134" t="s">
        <v>19</v>
      </c>
      <c r="C29" s="148">
        <v>0</v>
      </c>
      <c r="D29" s="337"/>
      <c r="E29" s="100"/>
      <c r="F29" s="41"/>
      <c r="H29" s="80" t="s">
        <v>132</v>
      </c>
      <c r="I29" s="35" t="s">
        <v>124</v>
      </c>
      <c r="J29" s="161">
        <f>PRODUCT(C26,4)</f>
        <v>0</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x14ac:dyDescent="0.2">
      <c r="A30" s="106"/>
      <c r="B30" s="134" t="s">
        <v>100</v>
      </c>
      <c r="C30" s="148">
        <v>0</v>
      </c>
      <c r="D30" s="337"/>
      <c r="E30" s="100"/>
      <c r="F30" s="41"/>
      <c r="H30" s="159" t="s">
        <v>25</v>
      </c>
      <c r="I30" s="167" t="s">
        <v>56</v>
      </c>
      <c r="J30" s="162">
        <f>PRODUCT(SUM(C27,-C28,-C29,-C30,-C31,-C32),1.38)</f>
        <v>0</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x14ac:dyDescent="0.2">
      <c r="A31" s="106"/>
      <c r="B31" s="135" t="s">
        <v>81</v>
      </c>
      <c r="C31" s="148">
        <v>0</v>
      </c>
      <c r="D31" s="337"/>
      <c r="E31" s="100"/>
      <c r="F31" s="41"/>
      <c r="H31" s="80" t="s">
        <v>22</v>
      </c>
      <c r="I31" s="164" t="s">
        <v>34</v>
      </c>
      <c r="J31" s="161">
        <f>PRODUCT(C28,5.5)</f>
        <v>0</v>
      </c>
      <c r="K31" s="108"/>
      <c r="L31" s="102"/>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7" t="s">
        <v>82</v>
      </c>
      <c r="C32" s="149">
        <v>0</v>
      </c>
      <c r="D32" s="337"/>
      <c r="E32" s="100"/>
      <c r="F32" s="41"/>
      <c r="H32" s="80" t="s">
        <v>23</v>
      </c>
      <c r="I32" s="164" t="s">
        <v>34</v>
      </c>
      <c r="J32" s="161">
        <f>PRODUCT(C29,5.5)</f>
        <v>0</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132" t="s">
        <v>9</v>
      </c>
      <c r="C33" s="182">
        <v>0</v>
      </c>
      <c r="D33" s="338"/>
      <c r="E33" s="100"/>
      <c r="F33" s="41"/>
      <c r="H33" s="80" t="s">
        <v>72</v>
      </c>
      <c r="I33" s="164" t="s">
        <v>34</v>
      </c>
      <c r="J33" s="161">
        <f>PRODUCT(C30,5.5)</f>
        <v>0</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x14ac:dyDescent="0.2">
      <c r="A34" s="106"/>
      <c r="B34" s="133" t="s">
        <v>18</v>
      </c>
      <c r="C34" s="181">
        <v>0</v>
      </c>
      <c r="D34" s="338"/>
      <c r="E34" s="100"/>
      <c r="F34" s="41"/>
      <c r="H34" s="80" t="s">
        <v>78</v>
      </c>
      <c r="I34" s="164" t="s">
        <v>73</v>
      </c>
      <c r="J34" s="161">
        <f>PRODUCT(C31,4.96)</f>
        <v>0</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x14ac:dyDescent="0.2">
      <c r="A35" s="106"/>
      <c r="B35" s="134" t="s">
        <v>19</v>
      </c>
      <c r="C35" s="146">
        <v>0</v>
      </c>
      <c r="D35" s="338"/>
      <c r="E35" s="100"/>
      <c r="F35" s="41"/>
      <c r="H35" s="80" t="s">
        <v>79</v>
      </c>
      <c r="I35" s="164" t="s">
        <v>80</v>
      </c>
      <c r="J35" s="161">
        <f>PRODUCT(C32,4.42)</f>
        <v>0</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x14ac:dyDescent="0.2">
      <c r="A36" s="106"/>
      <c r="B36" s="134" t="s">
        <v>100</v>
      </c>
      <c r="C36" s="146">
        <v>0</v>
      </c>
      <c r="D36" s="338"/>
      <c r="E36" s="100"/>
      <c r="F36" s="8"/>
      <c r="G36" s="8"/>
      <c r="H36" s="159" t="s">
        <v>26</v>
      </c>
      <c r="I36" s="167" t="s">
        <v>57</v>
      </c>
      <c r="J36" s="162">
        <f>PRODUCT(SUM(C33,-C34,-C35,-C36,-C37,-C38),15.15)</f>
        <v>0</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x14ac:dyDescent="0.2">
      <c r="A37" s="106"/>
      <c r="B37" s="134" t="s">
        <v>85</v>
      </c>
      <c r="C37" s="146">
        <v>0</v>
      </c>
      <c r="D37" s="338"/>
      <c r="E37" s="100"/>
      <c r="F37" s="41"/>
      <c r="H37" s="80" t="s">
        <v>27</v>
      </c>
      <c r="I37" s="164" t="s">
        <v>35</v>
      </c>
      <c r="J37" s="161">
        <f>PRODUCT(C34,60.6)</f>
        <v>0</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7" t="s">
        <v>82</v>
      </c>
      <c r="C38" s="147">
        <v>0</v>
      </c>
      <c r="D38" s="339"/>
      <c r="E38" s="100"/>
      <c r="F38" s="41"/>
      <c r="H38" s="80" t="s">
        <v>28</v>
      </c>
      <c r="I38" s="164" t="s">
        <v>35</v>
      </c>
      <c r="J38" s="161">
        <f>PRODUCT(C35,60.6)</f>
        <v>0</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0"/>
      <c r="B39" s="100"/>
      <c r="C39" s="100"/>
      <c r="D39" s="100"/>
      <c r="E39" s="100"/>
      <c r="F39" s="41"/>
      <c r="H39" s="80" t="s">
        <v>74</v>
      </c>
      <c r="I39" s="164" t="s">
        <v>35</v>
      </c>
      <c r="J39" s="161">
        <f>PRODUCT(C36,60.6)</f>
        <v>0</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x14ac:dyDescent="0.2">
      <c r="A40" s="100"/>
      <c r="B40" s="331" t="s">
        <v>119</v>
      </c>
      <c r="C40" s="333"/>
      <c r="D40" s="332"/>
      <c r="E40" s="100"/>
      <c r="F40" s="41"/>
      <c r="H40" s="80" t="s">
        <v>75</v>
      </c>
      <c r="I40" s="164" t="s">
        <v>35</v>
      </c>
      <c r="J40" s="161">
        <f>PRODUCT(C37,60.6)</f>
        <v>0</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21" customHeight="1" thickBot="1" x14ac:dyDescent="0.25">
      <c r="A41" s="100"/>
      <c r="B41" s="309" t="s">
        <v>120</v>
      </c>
      <c r="C41" s="241" t="s">
        <v>4</v>
      </c>
      <c r="D41" s="240"/>
      <c r="E41" s="100"/>
      <c r="F41" s="8"/>
      <c r="G41" s="8"/>
      <c r="H41" s="80" t="s">
        <v>76</v>
      </c>
      <c r="I41" s="164" t="s">
        <v>77</v>
      </c>
      <c r="J41" s="161">
        <f>PRODUCT(C38,19.6)</f>
        <v>0</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22.5" customHeight="1" thickBot="1" x14ac:dyDescent="0.25">
      <c r="A42" s="100"/>
      <c r="B42" s="340"/>
      <c r="C42" s="232">
        <f>SUM(C47:C49)</f>
        <v>0</v>
      </c>
      <c r="D42" s="239" t="s">
        <v>114</v>
      </c>
      <c r="E42" s="100"/>
      <c r="F42" s="41"/>
      <c r="G42" s="41"/>
      <c r="H42" s="84" t="s">
        <v>48</v>
      </c>
      <c r="I42" s="234"/>
      <c r="J42" s="235">
        <v>0</v>
      </c>
      <c r="K42" s="108"/>
      <c r="L42" s="102"/>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2.5" customHeight="1" thickBot="1" x14ac:dyDescent="0.3">
      <c r="A43" s="106"/>
      <c r="B43" s="229" t="s">
        <v>113</v>
      </c>
      <c r="C43" s="237"/>
      <c r="D43" s="238"/>
      <c r="E43" s="100"/>
      <c r="F43" s="41"/>
      <c r="H43" s="83" t="s">
        <v>86</v>
      </c>
      <c r="I43" s="236"/>
      <c r="J43" s="71">
        <f>IF(SUM(J22,J30,J36)&gt;0,SUM(J22:J42),SUM(J23:J29,J31:J35,J37:J41))</f>
        <v>0</v>
      </c>
      <c r="K43" s="108"/>
      <c r="L43" s="103"/>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18" hidden="1" customHeight="1" x14ac:dyDescent="0.2">
      <c r="A44" s="106"/>
      <c r="B44" s="133" t="s">
        <v>89</v>
      </c>
      <c r="C44" s="228">
        <v>0</v>
      </c>
      <c r="D44" s="21"/>
      <c r="E44" s="100"/>
      <c r="F44" s="41"/>
      <c r="G44" s="41"/>
      <c r="H44" s="100"/>
      <c r="I44" s="100"/>
      <c r="J44" s="108"/>
      <c r="K44" s="108"/>
      <c r="L44" s="103"/>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18" hidden="1" customHeight="1" x14ac:dyDescent="0.25">
      <c r="A45" s="106"/>
      <c r="B45" s="134" t="s">
        <v>103</v>
      </c>
      <c r="C45" s="226">
        <v>0</v>
      </c>
      <c r="D45" s="21"/>
      <c r="E45" s="100"/>
      <c r="F45" s="41"/>
      <c r="H45" s="139" t="s">
        <v>42</v>
      </c>
      <c r="I45" s="140"/>
      <c r="J45" s="141"/>
      <c r="K45" s="108"/>
      <c r="L45" s="103"/>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224"/>
      <c r="C46" s="224"/>
      <c r="D46" s="108"/>
      <c r="E46" s="100"/>
      <c r="F46" s="41"/>
      <c r="H46" s="64"/>
      <c r="I46" s="65"/>
      <c r="J46" s="66"/>
      <c r="K46" s="108"/>
      <c r="L46" s="103"/>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row>
    <row r="47" spans="1:59" s="6" customFormat="1" ht="23.25" customHeight="1" thickBot="1" x14ac:dyDescent="0.25">
      <c r="A47" s="111"/>
      <c r="B47" s="150" t="s">
        <v>110</v>
      </c>
      <c r="C47" s="225">
        <v>0</v>
      </c>
      <c r="D47" s="20"/>
      <c r="E47" s="101"/>
      <c r="F47" s="5"/>
      <c r="G47" s="5"/>
      <c r="H47" s="32" t="s">
        <v>49</v>
      </c>
      <c r="I47" s="38"/>
      <c r="J47" s="39">
        <f>SUM(PRODUCT(SUM(C19,-C20,-C21,-C22,-C23),5.11),PRODUCT(SUM(C27,-C28,-C29,-C30,-C31,-C32),2.28),PRODUCT(SUM(C33,-C34,-C35,-C36,-C37,-C38),19.89),0)</f>
        <v>0</v>
      </c>
      <c r="K47" s="112"/>
      <c r="L47" s="102">
        <f>J47*0.9</f>
        <v>0</v>
      </c>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85"/>
      <c r="AN47" s="85"/>
      <c r="AO47" s="85"/>
      <c r="AP47" s="85"/>
      <c r="AQ47" s="85"/>
      <c r="AR47" s="85"/>
      <c r="AS47" s="85"/>
      <c r="AT47" s="85"/>
      <c r="AU47" s="85"/>
      <c r="AV47" s="85"/>
      <c r="AW47" s="85"/>
      <c r="AX47" s="85"/>
      <c r="AY47" s="85"/>
      <c r="AZ47" s="85"/>
      <c r="BA47" s="85"/>
      <c r="BB47" s="85"/>
      <c r="BC47" s="85"/>
      <c r="BD47" s="85"/>
      <c r="BE47" s="85"/>
      <c r="BF47" s="85"/>
      <c r="BG47" s="85"/>
    </row>
    <row r="48" spans="1:59" s="6" customFormat="1" ht="23.25" customHeight="1" thickBot="1" x14ac:dyDescent="0.3">
      <c r="A48" s="111"/>
      <c r="B48" s="134" t="s">
        <v>111</v>
      </c>
      <c r="C48" s="226">
        <v>0</v>
      </c>
      <c r="D48" s="21"/>
      <c r="E48" s="101"/>
      <c r="F48" s="5"/>
      <c r="G48" s="5"/>
      <c r="H48" s="83" t="s">
        <v>121</v>
      </c>
      <c r="I48" s="67"/>
      <c r="J48" s="71">
        <f>IF(L48&gt;L47,IF(L47&lt;0,0,L47),IF(L48&lt;0,0,L48))</f>
        <v>0</v>
      </c>
      <c r="K48" s="112"/>
      <c r="L48" s="102">
        <f>SUM((J11+J47)-D18)*0.9</f>
        <v>0</v>
      </c>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87"/>
      <c r="AN48" s="87"/>
      <c r="AO48" s="87"/>
      <c r="AP48" s="87"/>
      <c r="AQ48" s="87"/>
      <c r="AR48" s="87"/>
      <c r="AS48" s="87"/>
      <c r="AT48" s="87"/>
      <c r="AU48" s="87"/>
      <c r="AV48" s="87"/>
      <c r="AW48" s="87"/>
      <c r="AX48" s="87"/>
      <c r="AY48" s="87"/>
      <c r="AZ48" s="87"/>
      <c r="BA48" s="87"/>
      <c r="BB48" s="87"/>
      <c r="BC48" s="87"/>
      <c r="BD48" s="87"/>
      <c r="BE48" s="87"/>
      <c r="BF48" s="87"/>
      <c r="BG48" s="87"/>
    </row>
    <row r="49" spans="1:59" s="6" customFormat="1" ht="21" customHeight="1" thickBot="1" x14ac:dyDescent="0.25">
      <c r="A49" s="111"/>
      <c r="B49" s="137" t="s">
        <v>112</v>
      </c>
      <c r="C49" s="227">
        <v>0</v>
      </c>
      <c r="D49" s="223"/>
      <c r="E49" s="101"/>
      <c r="F49" s="5"/>
      <c r="G49" s="5"/>
      <c r="H49" s="100"/>
      <c r="I49" s="100"/>
      <c r="J49" s="100"/>
      <c r="K49" s="112"/>
      <c r="L49" s="87"/>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87"/>
      <c r="AN49" s="87"/>
      <c r="AO49" s="87"/>
      <c r="AP49" s="87"/>
      <c r="AQ49" s="87"/>
      <c r="AR49" s="87"/>
      <c r="AS49" s="87"/>
      <c r="AT49" s="87"/>
      <c r="AU49" s="87"/>
      <c r="AV49" s="87"/>
      <c r="AW49" s="87"/>
      <c r="AX49" s="87"/>
      <c r="AY49" s="87"/>
      <c r="AZ49" s="87"/>
      <c r="BA49" s="87"/>
      <c r="BB49" s="87"/>
      <c r="BC49" s="87"/>
      <c r="BD49" s="87"/>
      <c r="BE49" s="87"/>
      <c r="BF49" s="87"/>
      <c r="BG49" s="87"/>
    </row>
    <row r="50" spans="1:59" s="6" customFormat="1" ht="21.75" customHeight="1" thickBot="1" x14ac:dyDescent="0.3">
      <c r="A50" s="111"/>
      <c r="B50" s="100"/>
      <c r="C50" s="100"/>
      <c r="D50" s="100"/>
      <c r="E50" s="101"/>
      <c r="F50" s="5"/>
      <c r="G50" s="5"/>
      <c r="H50" s="220" t="s">
        <v>115</v>
      </c>
      <c r="I50" s="221"/>
      <c r="J50" s="71">
        <f>IF(SUM(C47*(669.8-61.35),C48*(654.5-61.35),C49*(721-61.35))&lt;50,0,SUM(C47*(669.8-61.35),C48*(654.5-61.35),C49*(721-61.35)))</f>
        <v>0</v>
      </c>
      <c r="K50" s="112"/>
      <c r="L50" s="82"/>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87"/>
      <c r="AN50" s="87"/>
      <c r="AO50" s="87"/>
      <c r="AP50" s="87"/>
      <c r="AQ50" s="87"/>
      <c r="AR50" s="87"/>
      <c r="AS50" s="87"/>
      <c r="AT50" s="87"/>
      <c r="AU50" s="87"/>
      <c r="AV50" s="87"/>
      <c r="AW50" s="87"/>
      <c r="AX50" s="87"/>
      <c r="AY50" s="87"/>
      <c r="AZ50" s="87"/>
      <c r="BA50" s="87"/>
      <c r="BB50" s="87"/>
      <c r="BC50" s="87"/>
      <c r="BD50" s="87"/>
      <c r="BE50" s="87"/>
      <c r="BF50" s="87"/>
      <c r="BG50" s="87"/>
    </row>
    <row r="51" spans="1:59" s="6" customFormat="1" ht="18.75" customHeight="1" thickBot="1" x14ac:dyDescent="0.25">
      <c r="A51" s="111"/>
      <c r="B51" s="341" t="s">
        <v>116</v>
      </c>
      <c r="C51" s="342"/>
      <c r="D51" s="343"/>
      <c r="E51" s="101"/>
      <c r="H51" s="100"/>
      <c r="I51" s="100"/>
      <c r="J51" s="100"/>
      <c r="K51" s="112"/>
      <c r="L51" s="82"/>
      <c r="M51" s="82"/>
      <c r="N51" s="82"/>
    </row>
    <row r="52" spans="1:59" s="6" customFormat="1" ht="19.5" customHeight="1" thickBot="1" x14ac:dyDescent="0.25">
      <c r="A52" s="111"/>
      <c r="B52" s="344"/>
      <c r="C52" s="345"/>
      <c r="D52" s="346"/>
      <c r="E52" s="101"/>
      <c r="H52" s="175" t="s">
        <v>31</v>
      </c>
      <c r="I52" s="138"/>
      <c r="J52" s="189">
        <f>SUM(J9,J14,J17,J18,J43,J48,J50)</f>
        <v>0</v>
      </c>
      <c r="K52" s="112"/>
    </row>
    <row r="53" spans="1:59" s="6" customFormat="1" ht="19.5" customHeight="1" x14ac:dyDescent="0.2">
      <c r="A53" s="111"/>
      <c r="B53" s="344"/>
      <c r="C53" s="345"/>
      <c r="D53" s="346"/>
      <c r="E53" s="101"/>
      <c r="H53" s="350" t="s">
        <v>171</v>
      </c>
      <c r="I53" s="351"/>
      <c r="J53" s="129">
        <f>SUM(C7*20.5,C19*20.45,C24*25,C27*3.66,C33*35.04)</f>
        <v>0</v>
      </c>
      <c r="K53" s="112"/>
    </row>
    <row r="54" spans="1:59" s="6" customFormat="1" ht="19.5" customHeight="1" thickBot="1" x14ac:dyDescent="0.25">
      <c r="A54" s="111"/>
      <c r="B54" s="344"/>
      <c r="C54" s="345"/>
      <c r="D54" s="346"/>
      <c r="E54" s="101"/>
      <c r="H54" s="352" t="s">
        <v>51</v>
      </c>
      <c r="I54" s="353"/>
      <c r="J54" s="89">
        <f>J53-J52+J50</f>
        <v>0</v>
      </c>
      <c r="K54" s="112"/>
    </row>
    <row r="55" spans="1:59" s="6" customFormat="1" ht="18.75" customHeight="1" thickBot="1" x14ac:dyDescent="0.25">
      <c r="A55" s="111"/>
      <c r="B55" s="344"/>
      <c r="C55" s="345"/>
      <c r="D55" s="346"/>
      <c r="E55" s="101"/>
      <c r="H55" s="100"/>
      <c r="I55" s="100"/>
      <c r="J55" s="108"/>
      <c r="K55" s="112"/>
    </row>
    <row r="56" spans="1:59" s="6" customFormat="1" ht="24.75" customHeight="1" x14ac:dyDescent="0.2">
      <c r="A56" s="111"/>
      <c r="B56" s="344"/>
      <c r="C56" s="345"/>
      <c r="D56" s="346"/>
      <c r="E56" s="101"/>
      <c r="H56" s="298" t="s">
        <v>83</v>
      </c>
      <c r="I56" s="299"/>
      <c r="J56" s="300"/>
      <c r="K56" s="112"/>
    </row>
    <row r="57" spans="1:59" s="6" customFormat="1" ht="16.5" customHeight="1" x14ac:dyDescent="0.2">
      <c r="A57" s="111"/>
      <c r="B57" s="344"/>
      <c r="C57" s="345"/>
      <c r="D57" s="346"/>
      <c r="E57" s="101"/>
      <c r="H57" s="368"/>
      <c r="I57" s="369"/>
      <c r="J57" s="370"/>
      <c r="K57" s="112"/>
    </row>
    <row r="58" spans="1:59" s="6" customFormat="1" ht="39" customHeight="1" thickBot="1" x14ac:dyDescent="0.25">
      <c r="A58" s="111"/>
      <c r="B58" s="347"/>
      <c r="C58" s="348"/>
      <c r="D58" s="349"/>
      <c r="E58" s="101"/>
      <c r="H58" s="371"/>
      <c r="I58" s="372"/>
      <c r="J58" s="373"/>
      <c r="K58" s="112"/>
    </row>
    <row r="59" spans="1:59" s="6" customFormat="1" ht="16.5" customHeight="1" thickBot="1" x14ac:dyDescent="0.25">
      <c r="A59" s="111"/>
      <c r="B59" s="101"/>
      <c r="C59" s="101"/>
      <c r="D59" s="101"/>
      <c r="E59" s="101"/>
      <c r="H59" s="101"/>
      <c r="I59" s="101"/>
      <c r="J59" s="101"/>
      <c r="K59" s="112"/>
    </row>
    <row r="60" spans="1:59" s="6" customFormat="1" ht="172.5" customHeight="1" thickBot="1" x14ac:dyDescent="0.25">
      <c r="A60" s="111"/>
      <c r="B60" s="363" t="s">
        <v>151</v>
      </c>
      <c r="C60" s="364"/>
      <c r="D60" s="365"/>
      <c r="E60" s="101"/>
      <c r="H60" s="293" t="s">
        <v>135</v>
      </c>
      <c r="I60" s="294"/>
      <c r="J60" s="295"/>
      <c r="K60" s="112"/>
    </row>
    <row r="61" spans="1:59" s="8" customFormat="1" ht="13.5" thickBot="1" x14ac:dyDescent="0.25">
      <c r="A61" s="113"/>
      <c r="B61" s="115"/>
      <c r="C61" s="115"/>
      <c r="D61" s="115"/>
      <c r="E61" s="115"/>
      <c r="F61" s="126"/>
      <c r="G61" s="126"/>
      <c r="H61" s="114"/>
      <c r="I61" s="114"/>
      <c r="J61" s="114"/>
      <c r="K61" s="116"/>
    </row>
    <row r="62" spans="1:59" s="6" customFormat="1" ht="6.75" customHeight="1" x14ac:dyDescent="0.2">
      <c r="A62" s="9"/>
      <c r="B62" s="151"/>
      <c r="C62" s="152"/>
      <c r="D62" s="152"/>
      <c r="E62" s="9"/>
      <c r="F62" s="7"/>
      <c r="G62" s="7"/>
      <c r="H62" s="7"/>
      <c r="I62" s="7"/>
      <c r="J62" s="7"/>
      <c r="K62" s="9"/>
    </row>
    <row r="63" spans="1:59" s="6" customFormat="1" x14ac:dyDescent="0.2">
      <c r="A63" s="9"/>
      <c r="B63" s="152"/>
      <c r="C63" s="152"/>
      <c r="D63" s="152"/>
      <c r="E63" s="9"/>
      <c r="F63" s="7"/>
      <c r="G63" s="7"/>
      <c r="H63" s="7"/>
      <c r="I63" s="7"/>
      <c r="J63" s="7"/>
      <c r="K63" s="9"/>
    </row>
    <row r="64" spans="1:59" s="6" customFormat="1" ht="17.25" customHeight="1" x14ac:dyDescent="0.2">
      <c r="A64" s="9"/>
      <c r="B64" s="151"/>
      <c r="C64" s="152"/>
      <c r="D64" s="152"/>
      <c r="E64" s="9"/>
      <c r="F64" s="7"/>
      <c r="G64" s="7"/>
      <c r="H64" s="7"/>
      <c r="I64" s="7"/>
      <c r="J64" s="7"/>
      <c r="K64" s="9"/>
    </row>
    <row r="65" spans="1:11" s="6" customFormat="1" x14ac:dyDescent="0.2">
      <c r="A65" s="9"/>
      <c r="B65" s="152"/>
      <c r="C65" s="152"/>
      <c r="D65" s="152"/>
      <c r="E65" s="9"/>
      <c r="F65" s="7"/>
      <c r="G65" s="7"/>
      <c r="H65" s="7"/>
      <c r="I65" s="7"/>
      <c r="J65" s="7"/>
      <c r="K65" s="9"/>
    </row>
    <row r="66" spans="1:11" s="6" customFormat="1" x14ac:dyDescent="0.2">
      <c r="A66" s="9"/>
      <c r="B66" s="152"/>
      <c r="C66" s="152"/>
      <c r="D66" s="152"/>
      <c r="E66" s="9"/>
      <c r="F66" s="7"/>
      <c r="G66" s="7"/>
      <c r="H66" s="291"/>
      <c r="I66" s="292"/>
      <c r="J66" s="292"/>
      <c r="K66" s="9"/>
    </row>
    <row r="67" spans="1:11" s="6" customFormat="1" x14ac:dyDescent="0.2">
      <c r="A67" s="9"/>
      <c r="B67" s="152"/>
      <c r="C67" s="152"/>
      <c r="D67" s="152"/>
      <c r="E67" s="9"/>
      <c r="F67" s="7"/>
      <c r="G67" s="7"/>
      <c r="H67" s="292"/>
      <c r="I67" s="292"/>
      <c r="J67" s="292"/>
      <c r="K67" s="9"/>
    </row>
    <row r="68" spans="1:11" s="6" customFormat="1" x14ac:dyDescent="0.2">
      <c r="A68" s="8"/>
      <c r="B68" s="152"/>
      <c r="C68" s="152"/>
      <c r="D68" s="152"/>
      <c r="E68" s="8"/>
      <c r="H68" s="292"/>
      <c r="I68" s="292"/>
      <c r="J68" s="292"/>
    </row>
    <row r="69" spans="1:11" s="6" customFormat="1" x14ac:dyDescent="0.2">
      <c r="H69" s="292"/>
      <c r="I69" s="292"/>
      <c r="J69" s="292"/>
    </row>
    <row r="70" spans="1:11" s="6" customFormat="1" x14ac:dyDescent="0.2">
      <c r="H70" s="292"/>
      <c r="I70" s="292"/>
      <c r="J70" s="292"/>
    </row>
    <row r="71" spans="1:11" s="6" customFormat="1" x14ac:dyDescent="0.2">
      <c r="H71" s="292"/>
      <c r="I71" s="292"/>
      <c r="J71" s="292"/>
    </row>
    <row r="72" spans="1:11" s="6" customFormat="1" x14ac:dyDescent="0.2">
      <c r="H72" s="292"/>
      <c r="I72" s="292"/>
      <c r="J72" s="292"/>
    </row>
    <row r="73" spans="1:11" s="6" customFormat="1" x14ac:dyDescent="0.2">
      <c r="H73" s="292"/>
      <c r="I73" s="292"/>
      <c r="J73" s="292"/>
    </row>
    <row r="74" spans="1:11" s="6" customFormat="1" x14ac:dyDescent="0.2">
      <c r="H74" s="292"/>
      <c r="I74" s="292"/>
      <c r="J74" s="292"/>
    </row>
    <row r="75" spans="1:11" s="6" customFormat="1" x14ac:dyDescent="0.2">
      <c r="H75" s="292"/>
      <c r="I75" s="292"/>
      <c r="J75" s="292"/>
    </row>
    <row r="76" spans="1:11" s="6" customFormat="1" x14ac:dyDescent="0.2">
      <c r="H76" s="292"/>
      <c r="I76" s="292"/>
      <c r="J76" s="292"/>
    </row>
    <row r="77" spans="1:11" s="6" customFormat="1" x14ac:dyDescent="0.2">
      <c r="H77" s="292"/>
      <c r="I77" s="292"/>
      <c r="J77" s="292"/>
    </row>
    <row r="78" spans="1:11" s="6" customFormat="1" x14ac:dyDescent="0.2">
      <c r="H78" s="292"/>
      <c r="I78" s="292"/>
      <c r="J78" s="292"/>
    </row>
    <row r="79" spans="1:11" s="6" customFormat="1" x14ac:dyDescent="0.2">
      <c r="H79" s="292"/>
      <c r="I79" s="292"/>
      <c r="J79" s="292"/>
    </row>
    <row r="80" spans="1:11" s="6" customFormat="1" x14ac:dyDescent="0.2">
      <c r="H80" s="292"/>
      <c r="I80" s="292"/>
      <c r="J80" s="292"/>
    </row>
    <row r="81" spans="8:10" s="6" customFormat="1" x14ac:dyDescent="0.2">
      <c r="H81" s="292"/>
      <c r="I81" s="292"/>
      <c r="J81" s="292"/>
    </row>
    <row r="82" spans="8:10" s="6" customFormat="1" x14ac:dyDescent="0.2">
      <c r="H82" s="292"/>
      <c r="I82" s="292"/>
      <c r="J82" s="292"/>
    </row>
    <row r="83" spans="8:10" s="6" customFormat="1" x14ac:dyDescent="0.2"/>
    <row r="84" spans="8:10" s="6" customFormat="1" x14ac:dyDescent="0.2"/>
    <row r="85" spans="8:10" s="6" customFormat="1" x14ac:dyDescent="0.2"/>
    <row r="86" spans="8:10" s="6" customFormat="1" x14ac:dyDescent="0.2"/>
    <row r="87" spans="8:10" s="6" customFormat="1" x14ac:dyDescent="0.2"/>
    <row r="88" spans="8:10" s="6" customFormat="1" x14ac:dyDescent="0.2"/>
    <row r="89" spans="8:10" s="6" customFormat="1" x14ac:dyDescent="0.2"/>
    <row r="90" spans="8:10" s="6" customFormat="1" x14ac:dyDescent="0.2"/>
    <row r="91" spans="8:10" s="6" customFormat="1" x14ac:dyDescent="0.2"/>
    <row r="92" spans="8:10" s="6" customFormat="1" x14ac:dyDescent="0.2"/>
    <row r="93" spans="8:10" s="6" customFormat="1" x14ac:dyDescent="0.2"/>
    <row r="94" spans="8:10" s="6" customFormat="1" x14ac:dyDescent="0.2"/>
    <row r="95" spans="8:10" s="6" customFormat="1" x14ac:dyDescent="0.2"/>
    <row r="96" spans="8:10"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sheetData>
  <sheetProtection password="C6AA" sheet="1" objects="1" scenarios="1"/>
  <mergeCells count="14">
    <mergeCell ref="H66:J82"/>
    <mergeCell ref="B2:J2"/>
    <mergeCell ref="D19:D38"/>
    <mergeCell ref="B40:D40"/>
    <mergeCell ref="B41:B42"/>
    <mergeCell ref="B51:D58"/>
    <mergeCell ref="H53:I53"/>
    <mergeCell ref="H54:I54"/>
    <mergeCell ref="H56:J58"/>
    <mergeCell ref="B5:B6"/>
    <mergeCell ref="C5:C6"/>
    <mergeCell ref="D5:D6"/>
    <mergeCell ref="B60:D60"/>
    <mergeCell ref="H60:J60"/>
  </mergeCells>
  <pageMargins left="0.7" right="0.7" top="0.78740157499999996" bottom="0.78740157499999996" header="0.3" footer="0.3"/>
  <drawing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BA227"/>
  <sheetViews>
    <sheetView zoomScaleNormal="100" workbookViewId="0">
      <selection activeCell="B2" sqref="B2:D2"/>
    </sheetView>
  </sheetViews>
  <sheetFormatPr baseColWidth="10" defaultRowHeight="12.75" x14ac:dyDescent="0.2"/>
  <cols>
    <col min="1" max="1" width="2.140625" style="8" customWidth="1"/>
    <col min="2" max="2" width="76" customWidth="1"/>
    <col min="3" max="4" width="15.85546875" customWidth="1"/>
    <col min="5" max="5" width="3.140625" style="8" customWidth="1"/>
  </cols>
  <sheetData>
    <row r="1" spans="1:53" ht="58.5" customHeight="1" thickBot="1" x14ac:dyDescent="0.35">
      <c r="A1" s="117"/>
      <c r="B1" s="118"/>
      <c r="C1" s="119"/>
      <c r="D1" s="119"/>
      <c r="E1" s="128"/>
      <c r="F1" s="102"/>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row>
    <row r="2" spans="1:53" ht="102" customHeight="1" thickBot="1" x14ac:dyDescent="0.25">
      <c r="A2" s="104"/>
      <c r="B2" s="375" t="s">
        <v>168</v>
      </c>
      <c r="C2" s="324"/>
      <c r="D2" s="324"/>
      <c r="E2" s="105"/>
      <c r="F2" s="102"/>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row>
    <row r="3" spans="1:53" ht="23.25" customHeight="1" x14ac:dyDescent="0.25">
      <c r="A3" s="106"/>
      <c r="B3" s="380" t="s">
        <v>169</v>
      </c>
      <c r="C3" s="381"/>
      <c r="D3" s="377"/>
      <c r="E3" s="108"/>
      <c r="F3" s="102"/>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row>
    <row r="4" spans="1:53" ht="16.5" thickBot="1" x14ac:dyDescent="0.3">
      <c r="A4" s="106"/>
      <c r="B4" s="382"/>
      <c r="C4" s="378"/>
      <c r="D4" s="379"/>
      <c r="E4" s="108"/>
      <c r="F4" s="102"/>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row>
    <row r="5" spans="1:53" ht="21" customHeight="1" thickBot="1" x14ac:dyDescent="0.3">
      <c r="A5" s="106"/>
      <c r="B5" s="246" t="s">
        <v>154</v>
      </c>
      <c r="C5" s="251">
        <v>2014</v>
      </c>
      <c r="D5" s="251">
        <v>2015</v>
      </c>
      <c r="E5" s="108"/>
      <c r="F5" s="102"/>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row>
    <row r="6" spans="1:53" ht="23.25" customHeight="1" thickBot="1" x14ac:dyDescent="0.25">
      <c r="A6" s="106"/>
      <c r="B6" s="252" t="s">
        <v>155</v>
      </c>
      <c r="C6" s="254">
        <f>'Vergleichsrechner 2014'!$J$9</f>
        <v>0</v>
      </c>
      <c r="D6" s="253">
        <f>'Ökosteuer 2015'!J9</f>
        <v>0</v>
      </c>
      <c r="E6" s="108"/>
      <c r="F6" s="102"/>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row>
    <row r="7" spans="1:53" ht="20.25" customHeight="1" thickBot="1" x14ac:dyDescent="0.25">
      <c r="A7" s="106"/>
      <c r="B7" s="252" t="s">
        <v>156</v>
      </c>
      <c r="C7" s="254">
        <f>'Vergleichsrechner 2014'!$J$14</f>
        <v>0</v>
      </c>
      <c r="D7" s="253">
        <f>'Ökosteuer 2015'!$J$14</f>
        <v>0</v>
      </c>
      <c r="E7" s="108"/>
      <c r="F7" s="102"/>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row>
    <row r="8" spans="1:53" ht="20.25" customHeight="1" thickBot="1" x14ac:dyDescent="0.25">
      <c r="A8" s="106"/>
      <c r="B8" s="252" t="s">
        <v>157</v>
      </c>
      <c r="C8" s="254">
        <f>'Vergleichsrechner 2014'!$J$17</f>
        <v>0</v>
      </c>
      <c r="D8" s="253">
        <f>'Ökosteuer 2015'!$J$17</f>
        <v>0</v>
      </c>
      <c r="E8" s="108"/>
      <c r="F8" s="102"/>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row>
    <row r="9" spans="1:53" ht="20.25" customHeight="1" thickBot="1" x14ac:dyDescent="0.25">
      <c r="A9" s="106"/>
      <c r="B9" s="252" t="s">
        <v>158</v>
      </c>
      <c r="C9" s="254">
        <f>'Vergleichsrechner 2014'!$J$18</f>
        <v>0</v>
      </c>
      <c r="D9" s="253">
        <f>'Ökosteuer 2015'!$J$18</f>
        <v>0</v>
      </c>
      <c r="E9" s="108"/>
      <c r="F9" s="102"/>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row>
    <row r="10" spans="1:53" ht="19.5" customHeight="1" thickBot="1" x14ac:dyDescent="0.3">
      <c r="A10" s="106"/>
      <c r="B10" s="384"/>
      <c r="C10" s="386"/>
      <c r="D10" s="297"/>
      <c r="E10" s="108"/>
      <c r="F10" s="102"/>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row>
    <row r="11" spans="1:53" ht="19.5" customHeight="1" thickBot="1" x14ac:dyDescent="0.3">
      <c r="A11" s="106"/>
      <c r="B11" s="246" t="s">
        <v>165</v>
      </c>
      <c r="C11" s="251">
        <v>2014</v>
      </c>
      <c r="D11" s="251">
        <v>2015</v>
      </c>
      <c r="E11" s="108"/>
      <c r="F11" s="102" t="s">
        <v>15</v>
      </c>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row>
    <row r="12" spans="1:53" ht="22.5" customHeight="1" thickBot="1" x14ac:dyDescent="0.25">
      <c r="A12" s="106"/>
      <c r="B12" s="252" t="s">
        <v>159</v>
      </c>
      <c r="C12" s="254">
        <f>IF('Vergleichsrechner 2014'!$N$43&lt;0,0,'Vergleichsrechner 2014'!$N$43)</f>
        <v>0</v>
      </c>
      <c r="D12" s="253">
        <f>IF('Ökosteuer 2015'!$N$43&lt;0,0,'Ökosteuer 2015'!$N$43)</f>
        <v>0</v>
      </c>
      <c r="E12" s="108"/>
      <c r="F12" s="102"/>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row>
    <row r="13" spans="1:53" ht="20.25" customHeight="1" thickBot="1" x14ac:dyDescent="0.25">
      <c r="A13" s="106"/>
      <c r="B13" s="252" t="s">
        <v>160</v>
      </c>
      <c r="C13" s="254">
        <f>'Vergleichsrechner 2014'!$J$48</f>
        <v>0</v>
      </c>
      <c r="D13" s="253">
        <f>'Ökosteuer 2015'!$J$48</f>
        <v>0</v>
      </c>
      <c r="E13" s="108"/>
      <c r="F13" s="102"/>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row>
    <row r="14" spans="1:53" ht="20.25" customHeight="1" thickBot="1" x14ac:dyDescent="0.25">
      <c r="A14" s="106"/>
      <c r="B14" s="252" t="s">
        <v>162</v>
      </c>
      <c r="C14" s="254">
        <f>'Vergleichsrechner 2014'!$M$43</f>
        <v>0</v>
      </c>
      <c r="D14" s="253">
        <f>'Ökosteuer 2015'!$M$43</f>
        <v>0</v>
      </c>
      <c r="E14" s="108"/>
      <c r="F14" s="102"/>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row>
    <row r="15" spans="1:53" ht="20.25" customHeight="1" thickBot="1" x14ac:dyDescent="0.25">
      <c r="A15" s="106"/>
      <c r="B15" s="252" t="s">
        <v>161</v>
      </c>
      <c r="C15" s="254">
        <f>'Vergleichsrechner 2014'!$L$43</f>
        <v>0</v>
      </c>
      <c r="D15" s="253">
        <f>'Ökosteuer 2015'!$L$43</f>
        <v>0</v>
      </c>
      <c r="E15" s="108"/>
      <c r="F15" s="102"/>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row>
    <row r="16" spans="1:53" ht="19.5" customHeight="1" thickBot="1" x14ac:dyDescent="0.25">
      <c r="A16" s="106"/>
      <c r="B16" s="252" t="s">
        <v>163</v>
      </c>
      <c r="C16" s="254">
        <f>'Vergleichsrechner 2014'!$J$50</f>
        <v>0</v>
      </c>
      <c r="D16" s="253">
        <f>'Ökosteuer 2015'!$J$50</f>
        <v>0</v>
      </c>
      <c r="E16" s="110"/>
      <c r="F16" s="102" t="e">
        <f>IF(#REF!&gt;19.5,19.5,#REF!)</f>
        <v>#REF!</v>
      </c>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row>
    <row r="17" spans="1:53" s="6" customFormat="1" ht="16.5" customHeight="1" thickBot="1" x14ac:dyDescent="0.25">
      <c r="A17" s="111"/>
      <c r="B17" s="101"/>
      <c r="C17" s="101"/>
      <c r="D17" s="101"/>
      <c r="E17" s="112"/>
    </row>
    <row r="18" spans="1:53" ht="19.5" customHeight="1" thickBot="1" x14ac:dyDescent="0.3">
      <c r="A18" s="106"/>
      <c r="B18" s="81" t="s">
        <v>170</v>
      </c>
      <c r="C18" s="255">
        <f>SUM(C6:C9,C12:C16)</f>
        <v>0</v>
      </c>
      <c r="D18" s="256">
        <f>SUM(D6:D9,D12:D16)</f>
        <v>0</v>
      </c>
      <c r="E18" s="110"/>
      <c r="F18" s="102" t="e">
        <f>IF(#REF!&gt;19.5,19.5,#REF!)</f>
        <v>#REF!</v>
      </c>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row>
    <row r="19" spans="1:53" s="6" customFormat="1" ht="16.5" customHeight="1" thickBot="1" x14ac:dyDescent="0.25">
      <c r="A19" s="111"/>
      <c r="B19" s="101"/>
      <c r="C19" s="101"/>
      <c r="D19" s="101"/>
      <c r="E19" s="112"/>
    </row>
    <row r="20" spans="1:53" ht="19.5" customHeight="1" thickBot="1" x14ac:dyDescent="0.3">
      <c r="A20" s="106"/>
      <c r="B20" s="374" t="s">
        <v>167</v>
      </c>
      <c r="C20" s="385"/>
      <c r="D20" s="255">
        <f>SUM(D18-C18)</f>
        <v>0</v>
      </c>
      <c r="E20" s="110"/>
      <c r="F20" s="102" t="e">
        <f>IF(#REF!&gt;19.5,19.5,#REF!)</f>
        <v>#REF!</v>
      </c>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row>
    <row r="21" spans="1:53" s="6" customFormat="1" ht="16.5" customHeight="1" thickBot="1" x14ac:dyDescent="0.25">
      <c r="A21" s="111"/>
      <c r="B21" s="101"/>
      <c r="C21" s="101"/>
      <c r="D21" s="101"/>
      <c r="E21" s="112"/>
    </row>
    <row r="22" spans="1:53" s="6" customFormat="1" ht="103.5" customHeight="1" thickBot="1" x14ac:dyDescent="0.25">
      <c r="A22" s="111"/>
      <c r="B22" s="363" t="s">
        <v>164</v>
      </c>
      <c r="C22" s="365"/>
      <c r="D22" s="101"/>
      <c r="E22" s="112"/>
    </row>
    <row r="23" spans="1:53" s="8" customFormat="1" ht="13.5" thickBot="1" x14ac:dyDescent="0.25">
      <c r="A23" s="113"/>
      <c r="B23" s="115"/>
      <c r="C23" s="115"/>
      <c r="D23" s="115"/>
      <c r="E23" s="116"/>
    </row>
    <row r="24" spans="1:53" s="6" customFormat="1" ht="6.75" customHeight="1" x14ac:dyDescent="0.2">
      <c r="A24" s="9"/>
      <c r="B24" s="151"/>
      <c r="C24" s="152"/>
      <c r="D24" s="152"/>
      <c r="E24" s="9"/>
    </row>
    <row r="25" spans="1:53" s="6" customFormat="1" x14ac:dyDescent="0.2">
      <c r="A25" s="9"/>
      <c r="B25" s="152"/>
      <c r="C25" s="152"/>
      <c r="D25" s="152"/>
      <c r="E25" s="9"/>
    </row>
    <row r="26" spans="1:53" s="6" customFormat="1" ht="17.25" customHeight="1" x14ac:dyDescent="0.2">
      <c r="A26" s="9"/>
      <c r="B26" s="151"/>
      <c r="C26" s="152"/>
      <c r="D26" s="152"/>
      <c r="E26" s="9"/>
    </row>
    <row r="27" spans="1:53" s="6" customFormat="1" x14ac:dyDescent="0.2">
      <c r="A27" s="9"/>
      <c r="B27" s="152"/>
      <c r="C27" s="152"/>
      <c r="D27" s="152"/>
      <c r="E27" s="9"/>
    </row>
    <row r="28" spans="1:53" s="6" customFormat="1" x14ac:dyDescent="0.2">
      <c r="A28" s="9"/>
      <c r="B28" s="152"/>
      <c r="C28" s="152"/>
      <c r="D28" s="152"/>
      <c r="E28" s="9"/>
    </row>
    <row r="29" spans="1:53" s="6" customFormat="1" x14ac:dyDescent="0.2">
      <c r="A29" s="9"/>
      <c r="B29" s="152"/>
      <c r="C29" s="152"/>
      <c r="D29" s="152"/>
      <c r="E29" s="9"/>
    </row>
    <row r="30" spans="1:53" s="6" customFormat="1" x14ac:dyDescent="0.2">
      <c r="A30" s="8"/>
      <c r="B30" s="152"/>
      <c r="C30" s="152"/>
      <c r="D30" s="152"/>
    </row>
    <row r="31" spans="1:53" s="6" customFormat="1" x14ac:dyDescent="0.2"/>
    <row r="32" spans="1:53" s="6" customFormat="1" x14ac:dyDescent="0.2"/>
    <row r="33" s="6" customFormat="1" x14ac:dyDescent="0.2"/>
    <row r="34" s="6" customFormat="1" x14ac:dyDescent="0.2"/>
    <row r="35" s="6" customFormat="1" x14ac:dyDescent="0.2"/>
    <row r="36" s="6" customFormat="1" x14ac:dyDescent="0.2"/>
    <row r="37" s="6" customFormat="1" x14ac:dyDescent="0.2"/>
    <row r="38" s="6" customFormat="1" x14ac:dyDescent="0.2"/>
    <row r="39" s="6" customFormat="1" x14ac:dyDescent="0.2"/>
    <row r="40" s="6" customFormat="1" x14ac:dyDescent="0.2"/>
    <row r="41" s="6" customFormat="1" x14ac:dyDescent="0.2"/>
    <row r="42" s="6" customFormat="1" x14ac:dyDescent="0.2"/>
    <row r="43" s="6" customFormat="1" x14ac:dyDescent="0.2"/>
    <row r="44" s="6" customFormat="1" x14ac:dyDescent="0.2"/>
    <row r="45" s="6" customFormat="1" x14ac:dyDescent="0.2"/>
    <row r="46" s="6" customFormat="1" x14ac:dyDescent="0.2"/>
    <row r="47" s="6" customFormat="1" x14ac:dyDescent="0.2"/>
    <row r="48" s="6" customFormat="1" x14ac:dyDescent="0.2"/>
    <row r="49" s="6" customFormat="1" x14ac:dyDescent="0.2"/>
    <row r="50" s="6" customFormat="1" x14ac:dyDescent="0.2"/>
    <row r="51" s="6" customFormat="1" x14ac:dyDescent="0.2"/>
    <row r="52" s="6" customFormat="1" x14ac:dyDescent="0.2"/>
    <row r="53" s="6" customFormat="1" x14ac:dyDescent="0.2"/>
    <row r="54" s="6" customFormat="1" x14ac:dyDescent="0.2"/>
    <row r="55" s="6" customFormat="1" x14ac:dyDescent="0.2"/>
    <row r="56" s="6" customFormat="1" x14ac:dyDescent="0.2"/>
    <row r="57" s="6" customFormat="1" x14ac:dyDescent="0.2"/>
    <row r="58" s="6" customFormat="1" x14ac:dyDescent="0.2"/>
    <row r="59" s="6" customFormat="1" x14ac:dyDescent="0.2"/>
    <row r="60" s="6" customFormat="1" x14ac:dyDescent="0.2"/>
    <row r="61" s="6" customFormat="1" x14ac:dyDescent="0.2"/>
    <row r="62" s="6" customFormat="1" x14ac:dyDescent="0.2"/>
    <row r="63" s="6" customFormat="1" x14ac:dyDescent="0.2"/>
    <row r="64" s="6" customFormat="1" x14ac:dyDescent="0.2"/>
    <row r="65" s="6" customFormat="1" x14ac:dyDescent="0.2"/>
    <row r="66" s="6" customFormat="1" x14ac:dyDescent="0.2"/>
    <row r="67" s="6" customFormat="1" x14ac:dyDescent="0.2"/>
    <row r="68" s="6" customFormat="1" x14ac:dyDescent="0.2"/>
    <row r="69" s="6" customFormat="1" x14ac:dyDescent="0.2"/>
    <row r="70" s="6" customFormat="1" x14ac:dyDescent="0.2"/>
    <row r="71" s="6" customFormat="1" x14ac:dyDescent="0.2"/>
    <row r="72" s="6" customFormat="1" x14ac:dyDescent="0.2"/>
    <row r="73" s="6" customFormat="1" x14ac:dyDescent="0.2"/>
    <row r="74" s="6" customFormat="1" x14ac:dyDescent="0.2"/>
    <row r="75" s="6" customFormat="1" x14ac:dyDescent="0.2"/>
    <row r="76" s="6" customFormat="1" x14ac:dyDescent="0.2"/>
    <row r="77" s="6" customFormat="1" x14ac:dyDescent="0.2"/>
    <row r="78" s="6" customFormat="1" x14ac:dyDescent="0.2"/>
    <row r="79" s="6" customFormat="1" x14ac:dyDescent="0.2"/>
    <row r="80" s="6" customFormat="1" x14ac:dyDescent="0.2"/>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sheetData>
  <sheetProtection password="C6AA" sheet="1" formatCells="0" formatColumns="0" formatRows="0" insertColumns="0" insertRows="0" insertHyperlinks="0" deleteColumns="0" deleteRows="0" sort="0" autoFilter="0" pivotTables="0"/>
  <mergeCells count="6">
    <mergeCell ref="B22:C22"/>
    <mergeCell ref="B2:D2"/>
    <mergeCell ref="B20:C20"/>
    <mergeCell ref="B10:D10"/>
    <mergeCell ref="B3:D3"/>
    <mergeCell ref="B4:D4"/>
  </mergeCells>
  <pageMargins left="0.43307086614173229" right="0.43307086614173229" top="0.98425196850393704" bottom="0.98425196850393704" header="0.51181102362204722" footer="0.51181102362204722"/>
  <pageSetup paperSize="9" scale="70" orientation="portrait" r:id="rId1"/>
  <headerFooter alignWithMargins="0"/>
  <ignoredErrors>
    <ignoredError sqref="F16 F18 F20" evalError="1"/>
  </ignoredError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6B531"/>
  </sheetPr>
  <dimension ref="A1:BG265"/>
  <sheetViews>
    <sheetView topLeftCell="A25" zoomScaleNormal="100" workbookViewId="0">
      <selection activeCell="B2" sqref="B2:J2"/>
    </sheetView>
  </sheetViews>
  <sheetFormatPr baseColWidth="10" defaultRowHeight="12.75" x14ac:dyDescent="0.2"/>
  <cols>
    <col min="1" max="1" width="2.140625" style="8" customWidth="1"/>
    <col min="2" max="2" width="76" customWidth="1"/>
    <col min="3" max="3" width="18.140625" customWidth="1"/>
    <col min="4" max="4" width="15.8554687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63.75" customHeight="1" thickBot="1" x14ac:dyDescent="0.25">
      <c r="A2" s="104"/>
      <c r="B2" s="323" t="s">
        <v>142</v>
      </c>
      <c r="C2" s="324"/>
      <c r="D2" s="324"/>
      <c r="E2" s="325"/>
      <c r="F2" s="325"/>
      <c r="G2" s="325"/>
      <c r="H2" s="325"/>
      <c r="I2" s="325"/>
      <c r="J2" s="326"/>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13" t="s">
        <v>3</v>
      </c>
      <c r="C5" s="14" t="s">
        <v>4</v>
      </c>
      <c r="D5" s="69"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15"/>
      <c r="C6" s="16"/>
      <c r="D6" s="70"/>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7" t="s">
        <v>10</v>
      </c>
      <c r="C7" s="2">
        <v>0</v>
      </c>
      <c r="D7" s="20"/>
      <c r="E7" s="100"/>
      <c r="F7" s="41"/>
      <c r="H7" s="78" t="s">
        <v>43</v>
      </c>
      <c r="I7" s="77" t="s">
        <v>52</v>
      </c>
      <c r="J7" s="24">
        <f>PRODUCT($C$10,5.13)</f>
        <v>0</v>
      </c>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18" t="s">
        <v>29</v>
      </c>
      <c r="C8" s="1">
        <v>0</v>
      </c>
      <c r="D8" s="21"/>
      <c r="E8" s="100"/>
      <c r="F8" s="41"/>
      <c r="H8" s="80" t="s">
        <v>44</v>
      </c>
      <c r="I8" s="35" t="s">
        <v>53</v>
      </c>
      <c r="J8" s="25">
        <v>250</v>
      </c>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18" t="s">
        <v>87</v>
      </c>
      <c r="C9" s="1">
        <v>0</v>
      </c>
      <c r="D9" s="21"/>
      <c r="E9" s="100"/>
      <c r="F9" s="41"/>
      <c r="H9" s="81" t="s">
        <v>45</v>
      </c>
      <c r="I9" s="50"/>
      <c r="J9" s="71">
        <f>IF(J7&lt;250.01,0,SUM(J7,-J8))</f>
        <v>0</v>
      </c>
      <c r="K9" s="110"/>
      <c r="L9" s="102">
        <f>IF(C13&gt;19.5,19.5,C13)</f>
        <v>18.899999999999999</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79" t="s">
        <v>50</v>
      </c>
      <c r="C10" s="19">
        <f>C7-C8-C9</f>
        <v>0</v>
      </c>
      <c r="D10" s="22"/>
      <c r="E10" s="100"/>
      <c r="F10" s="41"/>
      <c r="H10" s="78" t="s">
        <v>46</v>
      </c>
      <c r="I10" s="77"/>
      <c r="J10" s="24">
        <f>IF($C$10&lt;48.732943,PRODUCT($C$10,20.5),(PRODUCT($C$10,20.5)-J9))</f>
        <v>0</v>
      </c>
      <c r="K10" s="110"/>
      <c r="L10" s="102">
        <f>IF(C16&gt;25.9,25.9,C16)</f>
        <v>25.1</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55" t="s">
        <v>37</v>
      </c>
      <c r="C11" s="3">
        <v>0</v>
      </c>
      <c r="D11" s="59">
        <f>(C11*D13)/(C13)</f>
        <v>0</v>
      </c>
      <c r="E11" s="100"/>
      <c r="F11" s="41"/>
      <c r="H11" s="26" t="s">
        <v>60</v>
      </c>
      <c r="I11" s="27"/>
      <c r="J11" s="28">
        <f>IF(J10&lt;1000,0,SUM(J10,-1000))</f>
        <v>0</v>
      </c>
      <c r="K11" s="110"/>
      <c r="L11" s="102">
        <f>IF(C17&gt;16.15,16.15,C17)</f>
        <v>15.65</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56" t="s">
        <v>38</v>
      </c>
      <c r="C12" s="3">
        <v>0</v>
      </c>
      <c r="D12" s="60">
        <f>(C12*D13)/(C13)</f>
        <v>0</v>
      </c>
      <c r="E12" s="100"/>
      <c r="F12" s="41"/>
      <c r="H12" s="74" t="s">
        <v>12</v>
      </c>
      <c r="I12" s="75"/>
      <c r="J12" s="76">
        <f>-D18</f>
        <v>0</v>
      </c>
      <c r="K12" s="110"/>
      <c r="L12" s="102" t="s">
        <v>54</v>
      </c>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86" t="s">
        <v>148</v>
      </c>
      <c r="C13" s="58">
        <v>18.899999999999999</v>
      </c>
      <c r="D13" s="61">
        <f>L9</f>
        <v>18.899999999999999</v>
      </c>
      <c r="E13" s="100"/>
      <c r="F13" s="41"/>
      <c r="H13" s="29" t="s">
        <v>11</v>
      </c>
      <c r="I13" s="30"/>
      <c r="J13" s="31">
        <f>J11-D18</f>
        <v>0</v>
      </c>
      <c r="K13" s="110"/>
      <c r="L13" s="102">
        <f>J11*0.9</f>
        <v>0</v>
      </c>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57" t="s">
        <v>39</v>
      </c>
      <c r="C14" s="3">
        <v>0</v>
      </c>
      <c r="D14" s="60">
        <f>(C14*D17)/(C17)</f>
        <v>0</v>
      </c>
      <c r="E14" s="100"/>
      <c r="F14" s="41"/>
      <c r="H14" s="49" t="s">
        <v>122</v>
      </c>
      <c r="I14" s="50"/>
      <c r="J14" s="71">
        <f>IF(L15&lt;0,0,L15)</f>
        <v>0</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56" t="s">
        <v>40</v>
      </c>
      <c r="C15" s="4">
        <v>0</v>
      </c>
      <c r="D15" s="60">
        <f>(C15*D16)/(C16)</f>
        <v>0</v>
      </c>
      <c r="E15" s="100"/>
      <c r="F15" s="41"/>
      <c r="H15" s="72" t="s">
        <v>1</v>
      </c>
      <c r="I15" s="73"/>
      <c r="J15" s="33">
        <f>(C10*20.5)-J9-J14</f>
        <v>0</v>
      </c>
      <c r="K15" s="110"/>
      <c r="L15" s="102">
        <f>J13*0.9</f>
        <v>0</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86" t="s">
        <v>149</v>
      </c>
      <c r="C16" s="90">
        <v>25.1</v>
      </c>
      <c r="D16" s="61">
        <f>L10</f>
        <v>25.1</v>
      </c>
      <c r="E16" s="100"/>
      <c r="F16" s="41"/>
      <c r="G16" s="41"/>
      <c r="H16" s="100"/>
      <c r="I16" s="100"/>
      <c r="J16" s="108"/>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86" t="s">
        <v>150</v>
      </c>
      <c r="C17" s="63">
        <v>15.65</v>
      </c>
      <c r="D17" s="62">
        <f>L11</f>
        <v>15.65</v>
      </c>
      <c r="E17" s="100"/>
      <c r="F17" s="41"/>
      <c r="H17" s="49" t="s">
        <v>30</v>
      </c>
      <c r="I17" s="51"/>
      <c r="J17" s="71">
        <f>C8*20.5</f>
        <v>0</v>
      </c>
      <c r="K17" s="110"/>
      <c r="L17" s="102">
        <f>IF(L15&lt;L13,L15,L13)</f>
        <v>0</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130" t="s">
        <v>14</v>
      </c>
      <c r="C18" s="131"/>
      <c r="D18" s="68">
        <f>(D11*20.3/D13-D11)+(D12*20.3/D13-D12)+(D14*16.75/D17-D14)+(D15*26.9/D16-D15)</f>
        <v>0</v>
      </c>
      <c r="E18" s="100"/>
      <c r="F18" s="41"/>
      <c r="H18" s="81" t="s">
        <v>88</v>
      </c>
      <c r="I18" s="51"/>
      <c r="J18" s="71">
        <f>C9*20.5</f>
        <v>0</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132" t="s">
        <v>36</v>
      </c>
      <c r="C19" s="142">
        <v>0</v>
      </c>
      <c r="D19" s="336"/>
      <c r="E19" s="100"/>
      <c r="F19" s="41"/>
      <c r="G19" s="41"/>
      <c r="H19" s="100"/>
      <c r="I19" s="100"/>
      <c r="J19" s="108"/>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x14ac:dyDescent="0.25">
      <c r="A20" s="106"/>
      <c r="B20" s="133" t="s">
        <v>18</v>
      </c>
      <c r="C20" s="143">
        <v>0</v>
      </c>
      <c r="D20" s="337"/>
      <c r="E20" s="100"/>
      <c r="F20" s="41"/>
      <c r="G20" s="41"/>
      <c r="H20" s="52" t="s">
        <v>84</v>
      </c>
      <c r="I20" s="53"/>
      <c r="J20" s="54"/>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19</v>
      </c>
      <c r="C21" s="144">
        <v>0</v>
      </c>
      <c r="D21" s="337"/>
      <c r="E21" s="100"/>
      <c r="F21" s="41"/>
      <c r="G21" s="107"/>
      <c r="H21" s="153"/>
      <c r="I21" s="154"/>
      <c r="J21" s="155"/>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x14ac:dyDescent="0.2">
      <c r="A22" s="106"/>
      <c r="B22" s="134" t="s">
        <v>100</v>
      </c>
      <c r="C22" s="144">
        <v>0</v>
      </c>
      <c r="D22" s="337"/>
      <c r="E22" s="100"/>
      <c r="F22" s="41"/>
      <c r="H22" s="158" t="s">
        <v>24</v>
      </c>
      <c r="I22" s="166" t="s">
        <v>55</v>
      </c>
      <c r="J22" s="23">
        <f>PRODUCT(SUM(C19,-C20,-C21,-C22,-C23),15.34)</f>
        <v>0</v>
      </c>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5" t="s">
        <v>66</v>
      </c>
      <c r="C23" s="145">
        <v>0</v>
      </c>
      <c r="D23" s="337"/>
      <c r="E23" s="100"/>
      <c r="F23" s="41"/>
      <c r="H23" s="80" t="s">
        <v>20</v>
      </c>
      <c r="I23" s="164" t="s">
        <v>33</v>
      </c>
      <c r="J23" s="161">
        <f>PRODUCT(C20,61.35)</f>
        <v>0</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132" t="s">
        <v>137</v>
      </c>
      <c r="C24" s="169">
        <v>0</v>
      </c>
      <c r="D24" s="337"/>
      <c r="E24" s="100"/>
      <c r="F24" s="41"/>
      <c r="H24" s="80" t="s">
        <v>21</v>
      </c>
      <c r="I24" s="164" t="s">
        <v>33</v>
      </c>
      <c r="J24" s="161">
        <f>PRODUCT(C21,61.35)</f>
        <v>0</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x14ac:dyDescent="0.2">
      <c r="A25" s="106"/>
      <c r="B25" s="150" t="s">
        <v>125</v>
      </c>
      <c r="C25" s="225">
        <v>0</v>
      </c>
      <c r="D25" s="337"/>
      <c r="E25" s="100"/>
      <c r="F25" s="41"/>
      <c r="H25" s="80" t="s">
        <v>67</v>
      </c>
      <c r="I25" s="164" t="s">
        <v>33</v>
      </c>
      <c r="J25" s="161">
        <f>PRODUCT(C22,61.35)</f>
        <v>0</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6" t="s">
        <v>82</v>
      </c>
      <c r="C26" s="242">
        <v>0</v>
      </c>
      <c r="D26" s="337"/>
      <c r="E26" s="100"/>
      <c r="F26" s="41"/>
      <c r="H26" s="80" t="s">
        <v>68</v>
      </c>
      <c r="I26" s="164" t="s">
        <v>69</v>
      </c>
      <c r="J26" s="161">
        <f>PRODUCT(C23,40.35)</f>
        <v>0</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132" t="s">
        <v>8</v>
      </c>
      <c r="C27" s="2">
        <v>0</v>
      </c>
      <c r="D27" s="337"/>
      <c r="E27" s="100"/>
      <c r="F27" s="41"/>
      <c r="H27" s="80" t="s">
        <v>71</v>
      </c>
      <c r="I27" s="35" t="s">
        <v>70</v>
      </c>
      <c r="J27" s="161">
        <f>PRODUCT(SUM(C24,-C25,-C26),25)</f>
        <v>0</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x14ac:dyDescent="0.2">
      <c r="A28" s="106"/>
      <c r="B28" s="133" t="s">
        <v>18</v>
      </c>
      <c r="C28" s="180">
        <v>0</v>
      </c>
      <c r="D28" s="337"/>
      <c r="E28" s="100"/>
      <c r="F28" s="41"/>
      <c r="H28" s="80" t="s">
        <v>133</v>
      </c>
      <c r="I28" s="35" t="s">
        <v>123</v>
      </c>
      <c r="J28" s="161">
        <f>PRODUCT(C25,10)</f>
        <v>0</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x14ac:dyDescent="0.2">
      <c r="A29" s="106"/>
      <c r="B29" s="134" t="s">
        <v>19</v>
      </c>
      <c r="C29" s="148">
        <v>0</v>
      </c>
      <c r="D29" s="337"/>
      <c r="E29" s="100"/>
      <c r="F29" s="41"/>
      <c r="H29" s="80" t="s">
        <v>134</v>
      </c>
      <c r="I29" s="35" t="s">
        <v>124</v>
      </c>
      <c r="J29" s="161">
        <f>PRODUCT(C26,4)</f>
        <v>0</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x14ac:dyDescent="0.2">
      <c r="A30" s="106"/>
      <c r="B30" s="134" t="s">
        <v>100</v>
      </c>
      <c r="C30" s="148">
        <v>0</v>
      </c>
      <c r="D30" s="337"/>
      <c r="E30" s="100"/>
      <c r="F30" s="41"/>
      <c r="H30" s="159" t="s">
        <v>25</v>
      </c>
      <c r="I30" s="167" t="s">
        <v>56</v>
      </c>
      <c r="J30" s="162">
        <f>PRODUCT(SUM(C27,-C28,-C29,-C30,-C31,-C32),1.38)</f>
        <v>0</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x14ac:dyDescent="0.2">
      <c r="A31" s="106"/>
      <c r="B31" s="135" t="s">
        <v>81</v>
      </c>
      <c r="C31" s="148">
        <v>0</v>
      </c>
      <c r="D31" s="337"/>
      <c r="E31" s="100"/>
      <c r="F31" s="41"/>
      <c r="H31" s="80" t="s">
        <v>22</v>
      </c>
      <c r="I31" s="164" t="s">
        <v>34</v>
      </c>
      <c r="J31" s="161">
        <f>PRODUCT(C28,5.5)</f>
        <v>0</v>
      </c>
      <c r="K31" s="108"/>
      <c r="L31" s="102"/>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7" t="s">
        <v>82</v>
      </c>
      <c r="C32" s="149">
        <v>0</v>
      </c>
      <c r="D32" s="337"/>
      <c r="E32" s="100"/>
      <c r="F32" s="41"/>
      <c r="H32" s="80" t="s">
        <v>23</v>
      </c>
      <c r="I32" s="164" t="s">
        <v>34</v>
      </c>
      <c r="J32" s="161">
        <f>PRODUCT(C29,5.5)</f>
        <v>0</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132" t="s">
        <v>9</v>
      </c>
      <c r="C33" s="182">
        <v>0</v>
      </c>
      <c r="D33" s="338"/>
      <c r="E33" s="100"/>
      <c r="F33" s="41"/>
      <c r="H33" s="80" t="s">
        <v>72</v>
      </c>
      <c r="I33" s="164" t="s">
        <v>34</v>
      </c>
      <c r="J33" s="161">
        <f>PRODUCT(C30,5.5)</f>
        <v>0</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x14ac:dyDescent="0.2">
      <c r="A34" s="106"/>
      <c r="B34" s="133" t="s">
        <v>18</v>
      </c>
      <c r="C34" s="181">
        <v>0</v>
      </c>
      <c r="D34" s="338"/>
      <c r="E34" s="100"/>
      <c r="F34" s="41"/>
      <c r="H34" s="80" t="s">
        <v>78</v>
      </c>
      <c r="I34" s="164" t="s">
        <v>73</v>
      </c>
      <c r="J34" s="161">
        <f>PRODUCT(C31,4.96)</f>
        <v>0</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x14ac:dyDescent="0.2">
      <c r="A35" s="106"/>
      <c r="B35" s="134" t="s">
        <v>19</v>
      </c>
      <c r="C35" s="146">
        <v>0</v>
      </c>
      <c r="D35" s="338"/>
      <c r="E35" s="100"/>
      <c r="F35" s="41"/>
      <c r="H35" s="80" t="s">
        <v>79</v>
      </c>
      <c r="I35" s="164" t="s">
        <v>80</v>
      </c>
      <c r="J35" s="161">
        <f>PRODUCT(C32,4.42)</f>
        <v>0</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x14ac:dyDescent="0.2">
      <c r="A36" s="106"/>
      <c r="B36" s="134" t="s">
        <v>100</v>
      </c>
      <c r="C36" s="146">
        <v>0</v>
      </c>
      <c r="D36" s="338"/>
      <c r="E36" s="100"/>
      <c r="F36" s="8"/>
      <c r="G36" s="8"/>
      <c r="H36" s="159" t="s">
        <v>26</v>
      </c>
      <c r="I36" s="167" t="s">
        <v>57</v>
      </c>
      <c r="J36" s="162">
        <f>PRODUCT(SUM(C33,-C34,-C35,-C36,-C37,-C38),15.15)</f>
        <v>0</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x14ac:dyDescent="0.2">
      <c r="A37" s="106"/>
      <c r="B37" s="134" t="s">
        <v>85</v>
      </c>
      <c r="C37" s="146">
        <v>0</v>
      </c>
      <c r="D37" s="338"/>
      <c r="E37" s="100"/>
      <c r="F37" s="41"/>
      <c r="H37" s="80" t="s">
        <v>27</v>
      </c>
      <c r="I37" s="164" t="s">
        <v>35</v>
      </c>
      <c r="J37" s="161">
        <f>PRODUCT(C34,60.6)</f>
        <v>0</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7" t="s">
        <v>82</v>
      </c>
      <c r="C38" s="147">
        <v>0</v>
      </c>
      <c r="D38" s="339"/>
      <c r="E38" s="100"/>
      <c r="F38" s="41"/>
      <c r="H38" s="80" t="s">
        <v>28</v>
      </c>
      <c r="I38" s="164" t="s">
        <v>35</v>
      </c>
      <c r="J38" s="161">
        <f>PRODUCT(C35,60.6)</f>
        <v>0</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6"/>
      <c r="B39" s="100"/>
      <c r="C39" s="100"/>
      <c r="D39" s="100"/>
      <c r="E39" s="100"/>
      <c r="F39" s="41"/>
      <c r="H39" s="80" t="s">
        <v>74</v>
      </c>
      <c r="I39" s="164" t="s">
        <v>35</v>
      </c>
      <c r="J39" s="161">
        <f>PRODUCT(C36,60.6)</f>
        <v>0</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x14ac:dyDescent="0.2">
      <c r="A40" s="106"/>
      <c r="B40" s="331" t="s">
        <v>119</v>
      </c>
      <c r="C40" s="333"/>
      <c r="D40" s="332"/>
      <c r="E40" s="100"/>
      <c r="F40" s="41"/>
      <c r="H40" s="80" t="s">
        <v>75</v>
      </c>
      <c r="I40" s="164" t="s">
        <v>35</v>
      </c>
      <c r="J40" s="161">
        <f>PRODUCT(C37,60.6)</f>
        <v>0</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27" customHeight="1" thickBot="1" x14ac:dyDescent="0.25">
      <c r="A41" s="106"/>
      <c r="B41" s="309" t="s">
        <v>120</v>
      </c>
      <c r="C41" s="241" t="s">
        <v>118</v>
      </c>
      <c r="D41" s="240"/>
      <c r="E41" s="100"/>
      <c r="F41" s="8"/>
      <c r="G41" s="8"/>
      <c r="H41" s="80" t="s">
        <v>76</v>
      </c>
      <c r="I41" s="164" t="s">
        <v>77</v>
      </c>
      <c r="J41" s="161">
        <f>PRODUCT(C38,19.6)</f>
        <v>0</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21" customHeight="1" thickBot="1" x14ac:dyDescent="0.25">
      <c r="A42" s="106"/>
      <c r="B42" s="340"/>
      <c r="C42" s="232">
        <f>SUM(C47:C49)</f>
        <v>0</v>
      </c>
      <c r="D42" s="239" t="s">
        <v>114</v>
      </c>
      <c r="E42" s="100"/>
      <c r="F42" s="41"/>
      <c r="G42" s="41"/>
      <c r="H42" s="160" t="s">
        <v>5</v>
      </c>
      <c r="I42" s="165"/>
      <c r="J42" s="163">
        <v>-250</v>
      </c>
      <c r="K42" s="108"/>
      <c r="L42" s="249">
        <v>51</v>
      </c>
      <c r="M42" s="249">
        <v>53</v>
      </c>
      <c r="N42" s="249">
        <v>54</v>
      </c>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2.5" customHeight="1" thickBot="1" x14ac:dyDescent="0.3">
      <c r="A43" s="106"/>
      <c r="B43" s="229" t="s">
        <v>113</v>
      </c>
      <c r="C43" s="237"/>
      <c r="D43" s="238"/>
      <c r="E43" s="100"/>
      <c r="F43" s="41"/>
      <c r="H43" s="168" t="s">
        <v>86</v>
      </c>
      <c r="I43" s="156"/>
      <c r="J43" s="157">
        <f>IF(SUM(J22,J30,J36)&gt;250,SUM(J22:J42),SUM(J23:J29,J31:J35,J37:J41))</f>
        <v>0</v>
      </c>
      <c r="K43" s="108"/>
      <c r="L43" s="250">
        <f>SUM(J23,J31,J37)</f>
        <v>0</v>
      </c>
      <c r="M43" s="250">
        <f>SUM(J24:J29,J32:J35,J38:J41)</f>
        <v>0</v>
      </c>
      <c r="N43" s="250">
        <f>SUM(J22,J30,J36,J42)</f>
        <v>-250</v>
      </c>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18" hidden="1" customHeight="1" x14ac:dyDescent="0.2">
      <c r="A44" s="106"/>
      <c r="B44" s="133" t="s">
        <v>89</v>
      </c>
      <c r="C44" s="228">
        <v>0</v>
      </c>
      <c r="D44" s="21"/>
      <c r="E44" s="100"/>
      <c r="F44" s="41"/>
      <c r="G44" s="41"/>
      <c r="H44" s="100"/>
      <c r="I44" s="100"/>
      <c r="J44" s="108"/>
      <c r="K44" s="108"/>
      <c r="L44" s="103"/>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18" hidden="1" customHeight="1" x14ac:dyDescent="0.25">
      <c r="A45" s="106"/>
      <c r="B45" s="134" t="s">
        <v>103</v>
      </c>
      <c r="C45" s="226">
        <v>0</v>
      </c>
      <c r="D45" s="21"/>
      <c r="E45" s="100"/>
      <c r="F45" s="41"/>
      <c r="H45" s="139" t="s">
        <v>42</v>
      </c>
      <c r="I45" s="140"/>
      <c r="J45" s="141"/>
      <c r="K45" s="108"/>
      <c r="L45" s="103"/>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224"/>
      <c r="C46" s="224"/>
      <c r="D46" s="108"/>
      <c r="E46" s="100"/>
      <c r="F46" s="41"/>
      <c r="H46" s="64"/>
      <c r="I46" s="65"/>
      <c r="J46" s="66"/>
      <c r="K46" s="108"/>
      <c r="L46" s="183"/>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85"/>
      <c r="BG46" s="85"/>
    </row>
    <row r="47" spans="1:59" s="6" customFormat="1" ht="20.25" customHeight="1" thickBot="1" x14ac:dyDescent="0.25">
      <c r="A47" s="111"/>
      <c r="B47" s="150" t="s">
        <v>110</v>
      </c>
      <c r="C47" s="225">
        <v>0</v>
      </c>
      <c r="D47" s="20"/>
      <c r="E47" s="101"/>
      <c r="F47" s="5"/>
      <c r="G47" s="5"/>
      <c r="H47" s="32" t="s">
        <v>47</v>
      </c>
      <c r="I47" s="38"/>
      <c r="J47" s="39">
        <f>IF(SUM(PRODUCT(SUM(C19,-C20,-C21,-C22,-C23),5.11),PRODUCT(SUM(C27,-C28,-C29,-C30,-C31,-C32),2.28),PRODUCT(SUM(C33,-C34,-C35,-C36,-C37,-C38),19.89),-750)&lt;0,0,SUM(PRODUCT(SUM(C19,-C20,-C21,-C22,-C23),5.11),PRODUCT(SUM(C27,-C28,-C29,-C30,-C31,-C32),2.28),PRODUCT(SUM(C33,-C34,-C35,-C36,-C37,-C38),19.89),-750))</f>
        <v>0</v>
      </c>
      <c r="K47" s="112"/>
      <c r="L47" s="185">
        <f>J47*0.9</f>
        <v>0</v>
      </c>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02"/>
      <c r="BG47" s="85"/>
    </row>
    <row r="48" spans="1:59" s="6" customFormat="1" ht="23.25" customHeight="1" thickBot="1" x14ac:dyDescent="0.3">
      <c r="A48" s="111"/>
      <c r="B48" s="134" t="s">
        <v>111</v>
      </c>
      <c r="C48" s="226">
        <v>0</v>
      </c>
      <c r="D48" s="21"/>
      <c r="E48" s="100"/>
      <c r="F48" s="5"/>
      <c r="G48" s="5"/>
      <c r="H48" s="83" t="s">
        <v>121</v>
      </c>
      <c r="I48" s="67"/>
      <c r="J48" s="71">
        <f>IF(L48&gt;L47,IF(L47&lt;0,0,L47),IF(L48&lt;0,0,L48))</f>
        <v>0</v>
      </c>
      <c r="K48" s="112"/>
      <c r="L48" s="185">
        <f>SUM((J11+J47)-D18)*0.9</f>
        <v>0</v>
      </c>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87"/>
      <c r="BG48" s="87"/>
    </row>
    <row r="49" spans="1:59" s="6" customFormat="1" ht="20.25" customHeight="1" thickBot="1" x14ac:dyDescent="0.25">
      <c r="A49" s="111"/>
      <c r="B49" s="137" t="s">
        <v>112</v>
      </c>
      <c r="C49" s="227">
        <v>0</v>
      </c>
      <c r="D49" s="223"/>
      <c r="E49" s="100"/>
      <c r="F49" s="5"/>
      <c r="G49" s="5"/>
      <c r="H49" s="100"/>
      <c r="I49" s="100"/>
      <c r="J49" s="108"/>
      <c r="K49" s="112"/>
      <c r="L49" s="186"/>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87"/>
      <c r="BG49" s="87"/>
    </row>
    <row r="50" spans="1:59" s="6" customFormat="1" ht="18.75" customHeight="1" thickBot="1" x14ac:dyDescent="0.3">
      <c r="A50" s="106"/>
      <c r="B50" s="100"/>
      <c r="C50" s="100"/>
      <c r="D50" s="100"/>
      <c r="E50" s="100"/>
      <c r="H50" s="220" t="s">
        <v>115</v>
      </c>
      <c r="I50" s="221"/>
      <c r="J50" s="71">
        <f>IF(SUM(C47*(669.8-61.35),C48*(654.5-61.35),C49*(721-61.35))&lt;50,0,SUM(C47*(669.8-61.35),C48*(654.5-61.35),C49*(721-61.35)))</f>
        <v>0</v>
      </c>
      <c r="K50" s="112"/>
      <c r="L50" s="186"/>
      <c r="M50" s="186"/>
      <c r="N50" s="186"/>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row>
    <row r="51" spans="1:59" s="6" customFormat="1" ht="24" customHeight="1" thickBot="1" x14ac:dyDescent="0.25">
      <c r="A51" s="111"/>
      <c r="B51" s="341" t="s">
        <v>117</v>
      </c>
      <c r="C51" s="342"/>
      <c r="D51" s="343"/>
      <c r="E51" s="101"/>
      <c r="H51" s="100"/>
      <c r="I51" s="100"/>
      <c r="J51" s="100"/>
      <c r="K51" s="112"/>
    </row>
    <row r="52" spans="1:59" s="6" customFormat="1" ht="18.75" customHeight="1" thickBot="1" x14ac:dyDescent="0.25">
      <c r="A52" s="111"/>
      <c r="B52" s="344"/>
      <c r="C52" s="345"/>
      <c r="D52" s="346"/>
      <c r="E52" s="101"/>
      <c r="H52" s="175" t="s">
        <v>31</v>
      </c>
      <c r="I52" s="138"/>
      <c r="J52" s="189">
        <f>SUM(J9,J14,J17,J18,J43,J48,J50)</f>
        <v>0</v>
      </c>
      <c r="K52" s="112"/>
    </row>
    <row r="53" spans="1:59" s="6" customFormat="1" ht="19.5" customHeight="1" x14ac:dyDescent="0.2">
      <c r="A53" s="111"/>
      <c r="B53" s="344"/>
      <c r="C53" s="345"/>
      <c r="D53" s="346"/>
      <c r="E53" s="101"/>
      <c r="H53" s="387" t="s">
        <v>143</v>
      </c>
      <c r="I53" s="351"/>
      <c r="J53" s="129">
        <f>SUM(C7*20.5,C19*20.45,C24*25,C27*3.66,C33*35.04)</f>
        <v>0</v>
      </c>
      <c r="K53" s="112"/>
    </row>
    <row r="54" spans="1:59" s="6" customFormat="1" ht="19.5" customHeight="1" thickBot="1" x14ac:dyDescent="0.25">
      <c r="A54" s="111"/>
      <c r="B54" s="344"/>
      <c r="C54" s="345"/>
      <c r="D54" s="346"/>
      <c r="E54" s="101"/>
      <c r="H54" s="352" t="s">
        <v>51</v>
      </c>
      <c r="I54" s="353"/>
      <c r="J54" s="89">
        <f>J53-J52+J50</f>
        <v>0</v>
      </c>
      <c r="K54" s="112"/>
    </row>
    <row r="55" spans="1:59" s="6" customFormat="1" ht="21" customHeight="1" thickBot="1" x14ac:dyDescent="0.25">
      <c r="A55" s="111"/>
      <c r="B55" s="344"/>
      <c r="C55" s="345"/>
      <c r="D55" s="346"/>
      <c r="E55" s="101"/>
      <c r="H55" s="101"/>
      <c r="I55" s="101"/>
      <c r="J55" s="101"/>
      <c r="K55" s="112"/>
    </row>
    <row r="56" spans="1:59" s="6" customFormat="1" ht="24.75" customHeight="1" x14ac:dyDescent="0.2">
      <c r="A56" s="111"/>
      <c r="B56" s="344"/>
      <c r="C56" s="345"/>
      <c r="D56" s="346"/>
      <c r="E56" s="101"/>
      <c r="F56" s="101"/>
      <c r="G56" s="101"/>
      <c r="H56" s="354" t="s">
        <v>83</v>
      </c>
      <c r="I56" s="355"/>
      <c r="J56" s="356"/>
      <c r="K56" s="112"/>
    </row>
    <row r="57" spans="1:59" s="6" customFormat="1" ht="24.75" customHeight="1" x14ac:dyDescent="0.2">
      <c r="A57" s="111"/>
      <c r="B57" s="344"/>
      <c r="C57" s="345"/>
      <c r="D57" s="346"/>
      <c r="E57" s="101"/>
      <c r="F57" s="101"/>
      <c r="G57" s="101"/>
      <c r="H57" s="357"/>
      <c r="I57" s="358"/>
      <c r="J57" s="359"/>
      <c r="K57" s="112"/>
    </row>
    <row r="58" spans="1:59" s="6" customFormat="1" ht="24" customHeight="1" thickBot="1" x14ac:dyDescent="0.25">
      <c r="A58" s="111"/>
      <c r="B58" s="347"/>
      <c r="C58" s="348"/>
      <c r="D58" s="349"/>
      <c r="E58" s="101"/>
      <c r="H58" s="360"/>
      <c r="I58" s="361"/>
      <c r="J58" s="362"/>
      <c r="K58" s="112"/>
    </row>
    <row r="59" spans="1:59" s="6" customFormat="1" ht="16.5" customHeight="1" thickBot="1" x14ac:dyDescent="0.25">
      <c r="A59" s="111"/>
      <c r="B59" s="101"/>
      <c r="C59" s="101"/>
      <c r="D59" s="101"/>
      <c r="E59" s="101"/>
      <c r="H59" s="101"/>
      <c r="I59" s="101"/>
      <c r="J59" s="101"/>
      <c r="K59" s="112"/>
    </row>
    <row r="60" spans="1:59" s="6" customFormat="1" ht="174" customHeight="1" thickBot="1" x14ac:dyDescent="0.25">
      <c r="A60" s="111"/>
      <c r="B60" s="363" t="s">
        <v>151</v>
      </c>
      <c r="C60" s="364"/>
      <c r="D60" s="365"/>
      <c r="E60" s="101"/>
      <c r="H60" s="293" t="s">
        <v>153</v>
      </c>
      <c r="I60" s="294"/>
      <c r="J60" s="295"/>
      <c r="K60" s="112"/>
    </row>
    <row r="61" spans="1:59" s="8" customFormat="1" ht="13.5" thickBot="1" x14ac:dyDescent="0.25">
      <c r="A61" s="113"/>
      <c r="B61" s="115"/>
      <c r="C61" s="115"/>
      <c r="D61" s="115"/>
      <c r="E61" s="115"/>
      <c r="F61" s="126"/>
      <c r="G61" s="126"/>
      <c r="H61" s="114"/>
      <c r="I61" s="114"/>
      <c r="J61" s="114"/>
      <c r="K61" s="116"/>
    </row>
    <row r="62" spans="1:59" s="6" customFormat="1" ht="6.75" customHeight="1" x14ac:dyDescent="0.2">
      <c r="A62" s="9"/>
      <c r="B62" s="151"/>
      <c r="C62" s="152"/>
      <c r="D62" s="152"/>
      <c r="E62" s="9"/>
      <c r="F62" s="7"/>
      <c r="G62" s="7"/>
      <c r="H62" s="7"/>
      <c r="I62" s="7"/>
      <c r="J62" s="7"/>
      <c r="K62" s="9"/>
    </row>
    <row r="63" spans="1:59" s="6" customFormat="1" x14ac:dyDescent="0.2">
      <c r="A63" s="9"/>
      <c r="B63" s="152"/>
      <c r="C63" s="152"/>
      <c r="D63" s="152"/>
      <c r="E63" s="9"/>
      <c r="F63" s="7"/>
      <c r="G63" s="7"/>
      <c r="H63" s="7"/>
      <c r="I63" s="7"/>
      <c r="J63" s="7"/>
      <c r="K63" s="9"/>
    </row>
    <row r="64" spans="1:59" s="6" customFormat="1" ht="17.25" customHeight="1" x14ac:dyDescent="0.2">
      <c r="A64" s="9"/>
      <c r="B64" s="151"/>
      <c r="C64" s="152"/>
      <c r="D64" s="152"/>
      <c r="E64" s="9"/>
      <c r="F64" s="7"/>
      <c r="G64" s="7"/>
      <c r="H64" s="7"/>
      <c r="I64" s="7"/>
      <c r="J64" s="7"/>
      <c r="K64" s="9"/>
    </row>
    <row r="65" spans="1:11" s="6" customFormat="1" x14ac:dyDescent="0.2">
      <c r="A65" s="9"/>
      <c r="B65" s="152"/>
      <c r="C65" s="152"/>
      <c r="D65" s="152"/>
      <c r="E65" s="9"/>
      <c r="F65" s="7"/>
      <c r="G65" s="7"/>
      <c r="H65" s="7"/>
      <c r="I65" s="7"/>
      <c r="J65" s="7"/>
      <c r="K65" s="9"/>
    </row>
    <row r="66" spans="1:11" s="6" customFormat="1" x14ac:dyDescent="0.2">
      <c r="A66" s="9"/>
      <c r="B66" s="152"/>
      <c r="C66" s="152"/>
      <c r="D66" s="152"/>
      <c r="E66" s="9"/>
      <c r="F66" s="7"/>
      <c r="G66" s="7"/>
      <c r="H66" s="291"/>
      <c r="I66" s="292"/>
      <c r="J66" s="292"/>
      <c r="K66" s="9"/>
    </row>
    <row r="67" spans="1:11" s="6" customFormat="1" x14ac:dyDescent="0.2">
      <c r="A67" s="9"/>
      <c r="B67" s="152"/>
      <c r="C67" s="152"/>
      <c r="D67" s="152"/>
      <c r="E67" s="9"/>
      <c r="F67" s="7"/>
      <c r="G67" s="7"/>
      <c r="H67" s="292"/>
      <c r="I67" s="292"/>
      <c r="J67" s="292"/>
      <c r="K67" s="9"/>
    </row>
    <row r="68" spans="1:11" s="6" customFormat="1" x14ac:dyDescent="0.2">
      <c r="A68" s="8"/>
      <c r="B68" s="152"/>
      <c r="C68" s="152"/>
      <c r="D68" s="152"/>
      <c r="E68" s="8"/>
      <c r="H68" s="292"/>
      <c r="I68" s="292"/>
      <c r="J68" s="292"/>
    </row>
    <row r="69" spans="1:11" s="6" customFormat="1" x14ac:dyDescent="0.2">
      <c r="H69" s="292"/>
      <c r="I69" s="292"/>
      <c r="J69" s="292"/>
    </row>
    <row r="70" spans="1:11" s="6" customFormat="1" x14ac:dyDescent="0.2">
      <c r="H70" s="292"/>
      <c r="I70" s="292"/>
      <c r="J70" s="292"/>
    </row>
    <row r="71" spans="1:11" s="6" customFormat="1" x14ac:dyDescent="0.2">
      <c r="H71" s="292"/>
      <c r="I71" s="292"/>
      <c r="J71" s="292"/>
    </row>
    <row r="72" spans="1:11" s="6" customFormat="1" x14ac:dyDescent="0.2">
      <c r="H72" s="292"/>
      <c r="I72" s="292"/>
      <c r="J72" s="292"/>
    </row>
    <row r="73" spans="1:11" s="6" customFormat="1" x14ac:dyDescent="0.2">
      <c r="H73" s="292"/>
      <c r="I73" s="292"/>
      <c r="J73" s="292"/>
    </row>
    <row r="74" spans="1:11" s="6" customFormat="1" x14ac:dyDescent="0.2">
      <c r="H74" s="292"/>
      <c r="I74" s="292"/>
      <c r="J74" s="292"/>
    </row>
    <row r="75" spans="1:11" s="6" customFormat="1" x14ac:dyDescent="0.2">
      <c r="H75" s="292"/>
      <c r="I75" s="292"/>
      <c r="J75" s="292"/>
    </row>
    <row r="76" spans="1:11" s="6" customFormat="1" x14ac:dyDescent="0.2">
      <c r="H76" s="292"/>
      <c r="I76" s="292"/>
      <c r="J76" s="292"/>
    </row>
    <row r="77" spans="1:11" s="6" customFormat="1" x14ac:dyDescent="0.2">
      <c r="H77" s="292"/>
      <c r="I77" s="292"/>
      <c r="J77" s="292"/>
    </row>
    <row r="78" spans="1:11" s="6" customFormat="1" x14ac:dyDescent="0.2">
      <c r="H78" s="292"/>
      <c r="I78" s="292"/>
      <c r="J78" s="292"/>
    </row>
    <row r="79" spans="1:11" s="6" customFormat="1" x14ac:dyDescent="0.2">
      <c r="H79" s="292"/>
      <c r="I79" s="292"/>
      <c r="J79" s="292"/>
    </row>
    <row r="80" spans="1:11" s="6" customFormat="1" x14ac:dyDescent="0.2">
      <c r="H80" s="292"/>
      <c r="I80" s="292"/>
      <c r="J80" s="292"/>
    </row>
    <row r="81" spans="8:10" s="6" customFormat="1" x14ac:dyDescent="0.2">
      <c r="H81" s="292"/>
      <c r="I81" s="292"/>
      <c r="J81" s="292"/>
    </row>
    <row r="82" spans="8:10" s="6" customFormat="1" x14ac:dyDescent="0.2">
      <c r="H82" s="292"/>
      <c r="I82" s="292"/>
      <c r="J82" s="292"/>
    </row>
    <row r="83" spans="8:10" s="6" customFormat="1" x14ac:dyDescent="0.2"/>
    <row r="84" spans="8:10" s="6" customFormat="1" x14ac:dyDescent="0.2"/>
    <row r="85" spans="8:10" s="6" customFormat="1" x14ac:dyDescent="0.2"/>
    <row r="86" spans="8:10" s="6" customFormat="1" x14ac:dyDescent="0.2"/>
    <row r="87" spans="8:10" s="6" customFormat="1" x14ac:dyDescent="0.2"/>
    <row r="88" spans="8:10" s="6" customFormat="1" x14ac:dyDescent="0.2"/>
    <row r="89" spans="8:10" s="6" customFormat="1" x14ac:dyDescent="0.2"/>
    <row r="90" spans="8:10" s="6" customFormat="1" x14ac:dyDescent="0.2"/>
    <row r="91" spans="8:10" s="6" customFormat="1" x14ac:dyDescent="0.2"/>
    <row r="92" spans="8:10" s="6" customFormat="1" x14ac:dyDescent="0.2"/>
    <row r="93" spans="8:10" s="6" customFormat="1" x14ac:dyDescent="0.2"/>
    <row r="94" spans="8:10" s="6" customFormat="1" x14ac:dyDescent="0.2"/>
    <row r="95" spans="8:10" s="6" customFormat="1" x14ac:dyDescent="0.2"/>
    <row r="96" spans="8:10"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sheetData>
  <sheetProtection password="C6AA" sheet="1" formatCells="0" formatColumns="0" formatRows="0" insertColumns="0" insertRows="0" insertHyperlinks="0" deleteColumns="0" deleteRows="0" sort="0" autoFilter="0" pivotTables="0"/>
  <mergeCells count="11">
    <mergeCell ref="B60:D60"/>
    <mergeCell ref="H60:J60"/>
    <mergeCell ref="H66:J82"/>
    <mergeCell ref="B2:J2"/>
    <mergeCell ref="D19:D38"/>
    <mergeCell ref="B40:D40"/>
    <mergeCell ref="B41:B42"/>
    <mergeCell ref="B51:D58"/>
    <mergeCell ref="H53:I53"/>
    <mergeCell ref="H54:I54"/>
    <mergeCell ref="H56:J58"/>
  </mergeCells>
  <pageMargins left="0.43307086614173229" right="0.43307086614173229" top="0.98425196850393704" bottom="0.98425196850393704" header="0.51181102362204722" footer="0.51181102362204722"/>
  <pageSetup paperSize="9" scale="70"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249977111117893"/>
  </sheetPr>
  <dimension ref="A1:BG268"/>
  <sheetViews>
    <sheetView zoomScaleNormal="100" workbookViewId="0">
      <selection activeCell="C7" sqref="C7"/>
    </sheetView>
  </sheetViews>
  <sheetFormatPr baseColWidth="10" defaultRowHeight="12.75" x14ac:dyDescent="0.2"/>
  <cols>
    <col min="1" max="1" width="2.140625" style="8" customWidth="1"/>
    <col min="2" max="2" width="76" customWidth="1"/>
    <col min="3" max="3" width="18.140625" customWidth="1"/>
    <col min="4" max="4" width="1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36.75" customHeight="1" thickBot="1" x14ac:dyDescent="0.25">
      <c r="A2" s="104"/>
      <c r="B2" s="97" t="s">
        <v>65</v>
      </c>
      <c r="C2" s="120"/>
      <c r="D2" s="122"/>
      <c r="E2" s="124"/>
      <c r="F2" s="121"/>
      <c r="G2" s="121"/>
      <c r="H2" s="123"/>
      <c r="I2" s="98"/>
      <c r="J2" s="99"/>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13" t="s">
        <v>3</v>
      </c>
      <c r="C5" s="14" t="s">
        <v>4</v>
      </c>
      <c r="D5" s="69"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15"/>
      <c r="C6" s="16"/>
      <c r="D6" s="70"/>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99" t="s">
        <v>10</v>
      </c>
      <c r="C7" s="182">
        <v>0</v>
      </c>
      <c r="D7" s="20"/>
      <c r="E7" s="100"/>
      <c r="F7" s="41"/>
      <c r="H7" s="78" t="s">
        <v>43</v>
      </c>
      <c r="I7" s="77" t="s">
        <v>52</v>
      </c>
      <c r="J7" s="24">
        <f>PRODUCT($C$10,5.13)</f>
        <v>0</v>
      </c>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200" t="s">
        <v>29</v>
      </c>
      <c r="C8" s="179">
        <v>0</v>
      </c>
      <c r="D8" s="21"/>
      <c r="E8" s="100"/>
      <c r="F8" s="41"/>
      <c r="H8" s="80" t="s">
        <v>44</v>
      </c>
      <c r="I8" s="35" t="s">
        <v>53</v>
      </c>
      <c r="J8" s="25">
        <v>250</v>
      </c>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200" t="s">
        <v>87</v>
      </c>
      <c r="C9" s="179">
        <v>0</v>
      </c>
      <c r="D9" s="21"/>
      <c r="E9" s="100"/>
      <c r="F9" s="41"/>
      <c r="H9" s="213" t="s">
        <v>45</v>
      </c>
      <c r="I9" s="215"/>
      <c r="J9" s="192">
        <f>IF(J7&lt;250.01,0,SUM(J7,-J8))</f>
        <v>0</v>
      </c>
      <c r="K9" s="110"/>
      <c r="L9" s="102">
        <f>IF(C13&gt;19.5,19.5,C13)</f>
        <v>19.5</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201" t="s">
        <v>50</v>
      </c>
      <c r="C10" s="198">
        <f>C7-C8-C9</f>
        <v>0</v>
      </c>
      <c r="D10" s="22"/>
      <c r="E10" s="100"/>
      <c r="F10" s="41"/>
      <c r="H10" s="172" t="s">
        <v>46</v>
      </c>
      <c r="I10" s="173"/>
      <c r="J10" s="129">
        <f>IF($C$10&lt;48.732943,PRODUCT($C$10,20.5),(PRODUCT($C$10,20.5)-J9))</f>
        <v>0</v>
      </c>
      <c r="K10" s="110"/>
      <c r="L10" s="102">
        <f>IF(C16&gt;25.9,25.9,C16)</f>
        <v>25.9</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208" t="s">
        <v>37</v>
      </c>
      <c r="C11" s="205">
        <v>0</v>
      </c>
      <c r="D11" s="59">
        <f>(C11*D13)/(C13)</f>
        <v>0</v>
      </c>
      <c r="E11" s="100"/>
      <c r="F11" s="41"/>
      <c r="H11" s="214" t="s">
        <v>60</v>
      </c>
      <c r="I11" s="216"/>
      <c r="J11" s="28">
        <f>IF(J10&lt;1000,0,SUM(J10,-1000))</f>
        <v>0</v>
      </c>
      <c r="K11" s="110"/>
      <c r="L11" s="102">
        <f>IF(C17&gt;16.15,16.15,C17)</f>
        <v>16.149999999999999</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209" t="s">
        <v>38</v>
      </c>
      <c r="C12" s="205">
        <v>0</v>
      </c>
      <c r="D12" s="60">
        <f>(C12*D13)/(C13)</f>
        <v>0</v>
      </c>
      <c r="E12" s="100"/>
      <c r="F12" s="41"/>
      <c r="H12" s="74" t="s">
        <v>12</v>
      </c>
      <c r="I12" s="75"/>
      <c r="J12" s="76">
        <f>-D18</f>
        <v>0</v>
      </c>
      <c r="K12" s="110"/>
      <c r="L12" s="102"/>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210" t="s">
        <v>62</v>
      </c>
      <c r="C13" s="58">
        <v>19.600000000000001</v>
      </c>
      <c r="D13" s="61">
        <f>L9</f>
        <v>19.5</v>
      </c>
      <c r="E13" s="100"/>
      <c r="F13" s="41"/>
      <c r="H13" s="29" t="s">
        <v>11</v>
      </c>
      <c r="I13" s="30"/>
      <c r="J13" s="31">
        <f>J11-D18</f>
        <v>0</v>
      </c>
      <c r="K13" s="110"/>
      <c r="L13" s="102"/>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211" t="s">
        <v>39</v>
      </c>
      <c r="C14" s="205">
        <v>0</v>
      </c>
      <c r="D14" s="60">
        <f>(C14*D17)/(C17)</f>
        <v>0</v>
      </c>
      <c r="E14" s="100"/>
      <c r="F14" s="41"/>
      <c r="H14" s="81" t="s">
        <v>122</v>
      </c>
      <c r="I14" s="50"/>
      <c r="J14" s="71">
        <f>IF(L15&lt;0,0,L15)</f>
        <v>0</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209" t="s">
        <v>40</v>
      </c>
      <c r="C15" s="206">
        <v>0</v>
      </c>
      <c r="D15" s="60">
        <f>(C15*D16)/(C16)</f>
        <v>0</v>
      </c>
      <c r="E15" s="100"/>
      <c r="F15" s="41"/>
      <c r="H15" s="72" t="s">
        <v>1</v>
      </c>
      <c r="I15" s="73"/>
      <c r="J15" s="33">
        <f>(C10*20.5)-J9-J14</f>
        <v>0</v>
      </c>
      <c r="K15" s="110"/>
      <c r="L15" s="102">
        <f>J13*0.9</f>
        <v>0</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210" t="s">
        <v>63</v>
      </c>
      <c r="C16" s="90">
        <v>26</v>
      </c>
      <c r="D16" s="61">
        <f>L10</f>
        <v>25.9</v>
      </c>
      <c r="E16" s="100"/>
      <c r="F16" s="41"/>
      <c r="G16" s="41"/>
      <c r="H16" s="100"/>
      <c r="I16" s="100"/>
      <c r="J16" s="100"/>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210" t="s">
        <v>64</v>
      </c>
      <c r="C17" s="75">
        <v>16.2</v>
      </c>
      <c r="D17" s="62">
        <f>L11</f>
        <v>16.149999999999999</v>
      </c>
      <c r="E17" s="100"/>
      <c r="F17" s="41"/>
      <c r="H17" s="49" t="s">
        <v>30</v>
      </c>
      <c r="I17" s="51"/>
      <c r="J17" s="71">
        <f>C8*20.5</f>
        <v>0</v>
      </c>
      <c r="K17" s="110"/>
      <c r="L17" s="102">
        <f>IF(L15&lt;L13,L15,L13)</f>
        <v>0</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212" t="s">
        <v>14</v>
      </c>
      <c r="C18" s="207"/>
      <c r="D18" s="68">
        <f>(D11*20.3/D13-D11)+(D12*20.3/D13-D12)+(D14*16.75/D17-D14)+(D15*26.9/D16-D15)</f>
        <v>0</v>
      </c>
      <c r="E18" s="100"/>
      <c r="F18" s="41"/>
      <c r="H18" s="81" t="s">
        <v>88</v>
      </c>
      <c r="I18" s="51"/>
      <c r="J18" s="71">
        <f>C9*20.5</f>
        <v>0</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199" t="s">
        <v>36</v>
      </c>
      <c r="C19" s="182">
        <v>0</v>
      </c>
      <c r="D19" s="176"/>
      <c r="E19" s="100"/>
      <c r="F19" s="41"/>
      <c r="G19" s="41"/>
      <c r="H19" s="100"/>
      <c r="I19" s="100"/>
      <c r="J19" s="100"/>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thickBot="1" x14ac:dyDescent="0.25">
      <c r="A20" s="106"/>
      <c r="B20" s="134" t="s">
        <v>18</v>
      </c>
      <c r="C20" s="179">
        <v>0</v>
      </c>
      <c r="D20" s="177"/>
      <c r="E20" s="100"/>
      <c r="F20" s="41"/>
      <c r="G20" s="41"/>
      <c r="H20" s="100"/>
      <c r="I20" s="100"/>
      <c r="J20" s="100"/>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89</v>
      </c>
      <c r="C21" s="179">
        <v>0</v>
      </c>
      <c r="D21" s="177"/>
      <c r="E21" s="100"/>
      <c r="F21" s="41"/>
      <c r="G21" s="107"/>
      <c r="H21" s="52" t="s">
        <v>128</v>
      </c>
      <c r="I21" s="53"/>
      <c r="J21" s="54"/>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thickBot="1" x14ac:dyDescent="0.25">
      <c r="A22" s="106"/>
      <c r="B22" s="134" t="s">
        <v>91</v>
      </c>
      <c r="C22" s="179">
        <v>0</v>
      </c>
      <c r="D22" s="177"/>
      <c r="E22" s="100"/>
      <c r="F22" s="41"/>
      <c r="H22" s="153"/>
      <c r="I22" s="154"/>
      <c r="J22" s="155"/>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5" t="s">
        <v>102</v>
      </c>
      <c r="C23" s="179">
        <v>0</v>
      </c>
      <c r="D23" s="177"/>
      <c r="E23" s="100"/>
      <c r="F23" s="41"/>
      <c r="H23" s="158" t="s">
        <v>24</v>
      </c>
      <c r="I23" s="34" t="s">
        <v>55</v>
      </c>
      <c r="J23" s="23">
        <f>PRODUCT(SUM(C19,-C20,-C21,-C22,-C23,-C24),15.34)</f>
        <v>0</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135" t="s">
        <v>90</v>
      </c>
      <c r="C24" s="179">
        <v>0</v>
      </c>
      <c r="D24" s="177"/>
      <c r="E24" s="100"/>
      <c r="F24" s="41"/>
      <c r="H24" s="80" t="s">
        <v>20</v>
      </c>
      <c r="I24" s="35" t="s">
        <v>33</v>
      </c>
      <c r="J24" s="36">
        <f>PRODUCT(C20,61.35)</f>
        <v>0</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thickBot="1" x14ac:dyDescent="0.25">
      <c r="A25" s="106"/>
      <c r="B25" s="204" t="s">
        <v>139</v>
      </c>
      <c r="C25" s="182">
        <v>0</v>
      </c>
      <c r="D25" s="177"/>
      <c r="E25" s="100"/>
      <c r="F25" s="41"/>
      <c r="H25" s="80" t="s">
        <v>21</v>
      </c>
      <c r="I25" s="35" t="s">
        <v>33</v>
      </c>
      <c r="J25" s="36">
        <f>PRODUCT(SUM(C21,C22),61.35)</f>
        <v>0</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4" t="s">
        <v>126</v>
      </c>
      <c r="C26" s="202">
        <v>0</v>
      </c>
      <c r="D26" s="177"/>
      <c r="E26" s="100"/>
      <c r="F26" s="41"/>
      <c r="H26" s="80" t="s">
        <v>105</v>
      </c>
      <c r="I26" s="35" t="s">
        <v>33</v>
      </c>
      <c r="J26" s="161">
        <f>PRODUCT(C22,61.35)</f>
        <v>0</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136" t="s">
        <v>127</v>
      </c>
      <c r="C27" s="202">
        <v>0</v>
      </c>
      <c r="D27" s="177"/>
      <c r="E27" s="100"/>
      <c r="F27" s="41"/>
      <c r="H27" s="80" t="s">
        <v>106</v>
      </c>
      <c r="I27" s="35" t="s">
        <v>69</v>
      </c>
      <c r="J27" s="161">
        <f>PRODUCT(C23,40.35)</f>
        <v>0</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thickBot="1" x14ac:dyDescent="0.25">
      <c r="A28" s="106"/>
      <c r="B28" s="204" t="s">
        <v>8</v>
      </c>
      <c r="C28" s="203">
        <v>0</v>
      </c>
      <c r="D28" s="177"/>
      <c r="E28" s="100"/>
      <c r="F28" s="41"/>
      <c r="H28" s="80" t="s">
        <v>108</v>
      </c>
      <c r="I28" s="35" t="s">
        <v>70</v>
      </c>
      <c r="J28" s="161">
        <f>PRODUCT(SUM(C25,-C26,-C27),25)</f>
        <v>0</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thickBot="1" x14ac:dyDescent="0.25">
      <c r="A29" s="106"/>
      <c r="B29" s="134" t="s">
        <v>18</v>
      </c>
      <c r="C29" s="179">
        <v>0</v>
      </c>
      <c r="D29" s="177"/>
      <c r="E29" s="100"/>
      <c r="F29" s="41"/>
      <c r="H29" s="80" t="s">
        <v>129</v>
      </c>
      <c r="I29" s="35" t="s">
        <v>123</v>
      </c>
      <c r="J29" s="161">
        <f>PRODUCT(C26,10)</f>
        <v>0</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thickBot="1" x14ac:dyDescent="0.25">
      <c r="A30" s="106"/>
      <c r="B30" s="134" t="s">
        <v>89</v>
      </c>
      <c r="C30" s="179">
        <v>0</v>
      </c>
      <c r="D30" s="177"/>
      <c r="E30" s="100"/>
      <c r="F30" s="41"/>
      <c r="H30" s="80" t="s">
        <v>130</v>
      </c>
      <c r="I30" s="35" t="s">
        <v>124</v>
      </c>
      <c r="J30" s="161">
        <f>PRODUCT(C27,4)</f>
        <v>0</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thickBot="1" x14ac:dyDescent="0.25">
      <c r="A31" s="106"/>
      <c r="B31" s="134" t="s">
        <v>91</v>
      </c>
      <c r="C31" s="179">
        <v>0</v>
      </c>
      <c r="D31" s="177"/>
      <c r="E31" s="100"/>
      <c r="F31" s="41"/>
      <c r="H31" s="159" t="s">
        <v>25</v>
      </c>
      <c r="I31" s="35" t="s">
        <v>56</v>
      </c>
      <c r="J31" s="37">
        <f>PRODUCT(SUM(C28,-C29,-C30,-C31,-C32,-C33,-C34),1.38)</f>
        <v>0</v>
      </c>
      <c r="K31" s="108"/>
      <c r="L31" s="102"/>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5" t="s">
        <v>103</v>
      </c>
      <c r="C32" s="179">
        <v>0</v>
      </c>
      <c r="D32" s="177"/>
      <c r="E32" s="100"/>
      <c r="F32" s="41"/>
      <c r="H32" s="80" t="s">
        <v>22</v>
      </c>
      <c r="I32" s="35" t="s">
        <v>34</v>
      </c>
      <c r="J32" s="36">
        <f>PRODUCT(C29,5.5)</f>
        <v>0</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135" t="s">
        <v>92</v>
      </c>
      <c r="C33" s="179">
        <v>0</v>
      </c>
      <c r="D33" s="177"/>
      <c r="E33" s="100"/>
      <c r="F33" s="41"/>
      <c r="H33" s="80" t="s">
        <v>23</v>
      </c>
      <c r="I33" s="35" t="s">
        <v>34</v>
      </c>
      <c r="J33" s="36">
        <f>PRODUCT(SUM(C30,C31),5.5)</f>
        <v>0</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thickBot="1" x14ac:dyDescent="0.25">
      <c r="A34" s="106"/>
      <c r="B34" s="135" t="s">
        <v>93</v>
      </c>
      <c r="C34" s="179">
        <v>0</v>
      </c>
      <c r="D34" s="177"/>
      <c r="E34" s="100"/>
      <c r="F34" s="41"/>
      <c r="H34" s="80" t="s">
        <v>104</v>
      </c>
      <c r="I34" s="35" t="s">
        <v>34</v>
      </c>
      <c r="J34" s="36">
        <f>PRODUCT(C32,5.5)</f>
        <v>0</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thickBot="1" x14ac:dyDescent="0.25">
      <c r="A35" s="106"/>
      <c r="B35" s="204" t="s">
        <v>9</v>
      </c>
      <c r="C35" s="182">
        <v>0</v>
      </c>
      <c r="D35" s="177"/>
      <c r="E35" s="100"/>
      <c r="F35" s="41"/>
      <c r="H35" s="80" t="s">
        <v>95</v>
      </c>
      <c r="I35" s="35" t="s">
        <v>73</v>
      </c>
      <c r="J35" s="161">
        <f>PRODUCT(C33,4.96)</f>
        <v>0</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thickBot="1" x14ac:dyDescent="0.25">
      <c r="A36" s="106"/>
      <c r="B36" s="133" t="s">
        <v>18</v>
      </c>
      <c r="C36" s="179">
        <v>0</v>
      </c>
      <c r="D36" s="177"/>
      <c r="E36" s="100"/>
      <c r="F36" s="8"/>
      <c r="G36" s="8"/>
      <c r="H36" s="80" t="s">
        <v>96</v>
      </c>
      <c r="I36" s="35" t="s">
        <v>80</v>
      </c>
      <c r="J36" s="161">
        <f>PRODUCT(C34,4.42)</f>
        <v>0</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thickBot="1" x14ac:dyDescent="0.25">
      <c r="A37" s="106"/>
      <c r="B37" s="134" t="s">
        <v>89</v>
      </c>
      <c r="C37" s="179">
        <v>0</v>
      </c>
      <c r="D37" s="177"/>
      <c r="E37" s="100"/>
      <c r="F37" s="41"/>
      <c r="H37" s="159" t="s">
        <v>26</v>
      </c>
      <c r="I37" s="35" t="s">
        <v>57</v>
      </c>
      <c r="J37" s="37">
        <f>PRODUCT(SUM(C35,-C36,-C37,-C38,-C39,-C40,-C41),15.15)</f>
        <v>0</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4" t="s">
        <v>91</v>
      </c>
      <c r="C38" s="179">
        <v>0</v>
      </c>
      <c r="D38" s="177"/>
      <c r="E38" s="100"/>
      <c r="F38" s="41"/>
      <c r="H38" s="80" t="s">
        <v>27</v>
      </c>
      <c r="I38" s="35" t="s">
        <v>35</v>
      </c>
      <c r="J38" s="36">
        <f>PRODUCT(C36,60.6)</f>
        <v>0</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6"/>
      <c r="B39" s="134" t="s">
        <v>103</v>
      </c>
      <c r="C39" s="179">
        <v>0</v>
      </c>
      <c r="D39" s="177"/>
      <c r="E39" s="100"/>
      <c r="F39" s="41"/>
      <c r="H39" s="80" t="s">
        <v>28</v>
      </c>
      <c r="I39" s="35" t="s">
        <v>35</v>
      </c>
      <c r="J39" s="36">
        <f>PRODUCT(SUM(C37,C38),60.6)</f>
        <v>0</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thickBot="1" x14ac:dyDescent="0.25">
      <c r="A40" s="106"/>
      <c r="B40" s="134" t="s">
        <v>94</v>
      </c>
      <c r="C40" s="179">
        <v>0</v>
      </c>
      <c r="D40" s="177"/>
      <c r="E40" s="100"/>
      <c r="F40" s="41"/>
      <c r="H40" s="80" t="s">
        <v>107</v>
      </c>
      <c r="I40" s="35" t="s">
        <v>35</v>
      </c>
      <c r="J40" s="36">
        <f>PRODUCT(C39,60.6)</f>
        <v>0</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18" customHeight="1" thickBot="1" x14ac:dyDescent="0.25">
      <c r="A41" s="106"/>
      <c r="B41" s="137" t="s">
        <v>93</v>
      </c>
      <c r="C41" s="179">
        <v>0</v>
      </c>
      <c r="D41" s="178"/>
      <c r="E41" s="100"/>
      <c r="F41" s="8"/>
      <c r="G41" s="8"/>
      <c r="H41" s="80" t="s">
        <v>97</v>
      </c>
      <c r="I41" s="35" t="s">
        <v>35</v>
      </c>
      <c r="J41" s="161">
        <f>PRODUCT(C40,60.6)</f>
        <v>0</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18" customHeight="1" thickBot="1" x14ac:dyDescent="0.25">
      <c r="A42" s="106"/>
      <c r="B42" s="100"/>
      <c r="C42" s="100"/>
      <c r="D42" s="100"/>
      <c r="E42" s="100"/>
      <c r="F42" s="100"/>
      <c r="G42" s="100"/>
      <c r="H42" s="80" t="s">
        <v>98</v>
      </c>
      <c r="I42" s="35" t="s">
        <v>77</v>
      </c>
      <c r="J42" s="161">
        <f>PRODUCT(C41,19.6)</f>
        <v>0</v>
      </c>
      <c r="K42" s="108"/>
      <c r="L42" s="103"/>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0.25" customHeight="1" thickBot="1" x14ac:dyDescent="0.25">
      <c r="A43" s="106"/>
      <c r="B43" s="331" t="s">
        <v>119</v>
      </c>
      <c r="C43" s="333"/>
      <c r="D43" s="332"/>
      <c r="E43" s="100"/>
      <c r="F43" s="41"/>
      <c r="G43" s="41"/>
      <c r="H43" s="160" t="s">
        <v>5</v>
      </c>
      <c r="I43" s="194"/>
      <c r="J43" s="195">
        <v>-250</v>
      </c>
      <c r="K43" s="108"/>
      <c r="L43" s="102"/>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26.25" customHeight="1" thickBot="1" x14ac:dyDescent="0.3">
      <c r="A44" s="106"/>
      <c r="B44" s="309" t="s">
        <v>120</v>
      </c>
      <c r="C44" s="241" t="s">
        <v>118</v>
      </c>
      <c r="D44" s="240"/>
      <c r="E44" s="100"/>
      <c r="F44" s="41"/>
      <c r="G44" s="41"/>
      <c r="H44" s="193" t="s">
        <v>41</v>
      </c>
      <c r="I44" s="156"/>
      <c r="J44" s="157">
        <f>IF(SUM(J23,J31,J37)&gt;250,SUM(J23:J43),SUM(J24:J30,J32:J36,J38:J42))</f>
        <v>0</v>
      </c>
      <c r="K44" s="108"/>
      <c r="L44" s="87"/>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21" customHeight="1" thickBot="1" x14ac:dyDescent="0.25">
      <c r="A45" s="106"/>
      <c r="B45" s="340"/>
      <c r="C45" s="232">
        <f>SUM(C50:C52)</f>
        <v>0</v>
      </c>
      <c r="D45" s="239" t="s">
        <v>114</v>
      </c>
      <c r="E45" s="100"/>
      <c r="F45" s="100"/>
      <c r="G45" s="100"/>
      <c r="H45" s="100"/>
      <c r="I45" s="100"/>
      <c r="J45" s="100"/>
      <c r="K45" s="108"/>
      <c r="L45" s="185">
        <f>J50*0.9</f>
        <v>0</v>
      </c>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133" t="s">
        <v>89</v>
      </c>
      <c r="C46" s="228">
        <v>0</v>
      </c>
      <c r="D46" s="21"/>
      <c r="E46" s="100"/>
      <c r="F46" s="41"/>
      <c r="G46" s="41"/>
      <c r="H46" s="219" t="s">
        <v>99</v>
      </c>
      <c r="I46" s="217"/>
      <c r="J46" s="218"/>
      <c r="K46" s="108"/>
      <c r="L46" s="185">
        <f>SUM((J7+J46)-D14)*0.9</f>
        <v>0</v>
      </c>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85"/>
      <c r="AL46" s="85"/>
      <c r="AM46" s="85"/>
      <c r="AN46" s="85"/>
      <c r="AO46" s="85"/>
      <c r="AP46" s="85"/>
      <c r="AQ46" s="85"/>
      <c r="AR46" s="85"/>
      <c r="AS46" s="85"/>
      <c r="AT46" s="85"/>
      <c r="AU46" s="85"/>
      <c r="AV46" s="85"/>
      <c r="AW46" s="85"/>
      <c r="AX46" s="85"/>
      <c r="AY46" s="85"/>
      <c r="AZ46" s="85"/>
      <c r="BA46" s="85"/>
      <c r="BB46" s="85"/>
      <c r="BC46" s="85"/>
      <c r="BD46" s="85"/>
      <c r="BE46" s="85"/>
      <c r="BF46" s="85"/>
      <c r="BG46" s="85"/>
    </row>
    <row r="47" spans="1:59" ht="18" hidden="1" customHeight="1" x14ac:dyDescent="0.2">
      <c r="A47" s="106"/>
      <c r="B47" s="134" t="s">
        <v>103</v>
      </c>
      <c r="C47" s="226">
        <v>0</v>
      </c>
      <c r="D47" s="21"/>
      <c r="E47" s="100"/>
      <c r="F47" s="41"/>
      <c r="H47" s="32" t="s">
        <v>49</v>
      </c>
      <c r="I47" s="197"/>
      <c r="J47" s="187">
        <f>SUM(PRODUCT(SUM(C22,-C23,-C24,-C25,-C27),5.11),PRODUCT(SUM(C30,-C31,-C32,-C33,-C34,-C35),2.28),PRODUCT(SUM(C36,-C37,-C38,-C39,-C40,-C41),19.89),0)</f>
        <v>0</v>
      </c>
      <c r="K47" s="108"/>
      <c r="L47" s="190"/>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85"/>
      <c r="AL47" s="85"/>
      <c r="AM47" s="85"/>
      <c r="AN47" s="85"/>
      <c r="AO47" s="85"/>
      <c r="AP47" s="85"/>
      <c r="AQ47" s="85"/>
      <c r="AR47" s="85"/>
      <c r="AS47" s="85"/>
      <c r="AT47" s="85"/>
      <c r="AU47" s="85"/>
      <c r="AV47" s="85"/>
      <c r="AW47" s="85"/>
      <c r="AX47" s="85"/>
      <c r="AY47" s="85"/>
      <c r="AZ47" s="85"/>
      <c r="BA47" s="85"/>
      <c r="BB47" s="85"/>
      <c r="BC47" s="85"/>
      <c r="BD47" s="85"/>
      <c r="BE47" s="85"/>
      <c r="BF47" s="85"/>
      <c r="BG47" s="85"/>
    </row>
    <row r="48" spans="1:59" ht="18" hidden="1" customHeight="1" x14ac:dyDescent="0.25">
      <c r="A48" s="106"/>
      <c r="B48" s="224"/>
      <c r="C48" s="224"/>
      <c r="D48" s="108"/>
      <c r="E48" s="100"/>
      <c r="F48" s="41"/>
      <c r="H48" s="168" t="s">
        <v>0</v>
      </c>
      <c r="I48" s="196"/>
      <c r="J48" s="157">
        <f>IF(L52&gt;L48,IF(L48&lt;0,0,L48),IF(L52&lt;0,0,L52))</f>
        <v>0</v>
      </c>
      <c r="K48" s="108"/>
      <c r="L48" s="190"/>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85"/>
      <c r="AL48" s="85"/>
      <c r="AM48" s="85"/>
      <c r="AN48" s="85"/>
      <c r="AO48" s="85"/>
      <c r="AP48" s="85"/>
      <c r="AQ48" s="85"/>
      <c r="AR48" s="85"/>
      <c r="AS48" s="85"/>
      <c r="AT48" s="85"/>
      <c r="AU48" s="85"/>
      <c r="AV48" s="85"/>
      <c r="AW48" s="85"/>
      <c r="AX48" s="85"/>
      <c r="AY48" s="85"/>
      <c r="AZ48" s="85"/>
      <c r="BA48" s="85"/>
      <c r="BB48" s="85"/>
      <c r="BC48" s="85"/>
      <c r="BD48" s="85"/>
      <c r="BE48" s="85"/>
      <c r="BF48" s="85"/>
      <c r="BG48" s="85"/>
    </row>
    <row r="49" spans="1:59" s="6" customFormat="1" ht="21.75" customHeight="1" thickBot="1" x14ac:dyDescent="0.3">
      <c r="A49" s="111"/>
      <c r="B49" s="229" t="s">
        <v>113</v>
      </c>
      <c r="C49" s="230"/>
      <c r="D49" s="231"/>
      <c r="E49" s="100"/>
      <c r="F49" s="100"/>
      <c r="G49" s="100"/>
      <c r="H49" s="220" t="s">
        <v>121</v>
      </c>
      <c r="I49" s="221"/>
      <c r="J49" s="71">
        <f>IF(L49&gt;L45,IF(L45&lt;0,0,L45),IF(L49&lt;0,0,L49))</f>
        <v>0</v>
      </c>
      <c r="K49" s="108"/>
      <c r="L49" s="185">
        <f>SUM((J11+J50)-D18)*0.9</f>
        <v>0</v>
      </c>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85"/>
      <c r="AL49" s="85"/>
      <c r="AM49" s="85"/>
      <c r="AN49" s="85"/>
      <c r="AO49" s="85"/>
      <c r="AP49" s="85"/>
      <c r="AQ49" s="85"/>
      <c r="AR49" s="85"/>
      <c r="AS49" s="85"/>
      <c r="AT49" s="85"/>
      <c r="AU49" s="85"/>
      <c r="AV49" s="85"/>
      <c r="AW49" s="85"/>
      <c r="AX49" s="85"/>
      <c r="AY49" s="85"/>
      <c r="AZ49" s="85"/>
      <c r="BA49" s="85"/>
      <c r="BB49" s="85"/>
      <c r="BC49" s="85"/>
      <c r="BD49" s="85"/>
      <c r="BE49" s="85"/>
      <c r="BF49" s="85"/>
      <c r="BG49" s="85"/>
    </row>
    <row r="50" spans="1:59" s="6" customFormat="1" ht="21.75" customHeight="1" thickBot="1" x14ac:dyDescent="0.25">
      <c r="A50" s="111"/>
      <c r="B50" s="150" t="s">
        <v>110</v>
      </c>
      <c r="C50" s="225">
        <v>0</v>
      </c>
      <c r="D50" s="20"/>
      <c r="E50" s="100"/>
      <c r="F50" s="100"/>
      <c r="G50" s="100"/>
      <c r="H50" s="32" t="s">
        <v>47</v>
      </c>
      <c r="I50" s="38"/>
      <c r="J50" s="233">
        <f>IF(SUM(PRODUCT(SUM(C19-C20-C21-C22-C23-C24),5.11),PRODUCT(SUM(C28-C29-C30-C31-C32,-C33,-C34),2.28),PRODUCT(SUM(C35-C36-C37,-C38,-C39-C40-C41),19.89),-750)&lt;0,0,SUM(PRODUCT(SUM(C19-C20-C21-C22-C23-C24),5.11),PRODUCT(SUM(C28-C29-C30-C31-C32,-C33,-C34),2.28),PRODUCT(SUM(C35-C36-C37,-C38,-C39-C40-C41),19.89),-750))</f>
        <v>0</v>
      </c>
      <c r="K50" s="112"/>
      <c r="L50" s="186"/>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87"/>
      <c r="AL50" s="87"/>
      <c r="AM50" s="87"/>
      <c r="AN50" s="87"/>
      <c r="AO50" s="87"/>
      <c r="AP50" s="87"/>
      <c r="AQ50" s="87"/>
      <c r="AR50" s="87"/>
      <c r="AS50" s="87"/>
      <c r="AT50" s="87"/>
      <c r="AU50" s="87"/>
      <c r="AV50" s="87"/>
      <c r="AW50" s="87"/>
      <c r="AX50" s="87"/>
      <c r="AY50" s="87"/>
      <c r="AZ50" s="87"/>
      <c r="BA50" s="87"/>
      <c r="BB50" s="87"/>
      <c r="BC50" s="87"/>
      <c r="BD50" s="87"/>
      <c r="BE50" s="87"/>
      <c r="BF50" s="87"/>
      <c r="BG50" s="87"/>
    </row>
    <row r="51" spans="1:59" s="6" customFormat="1" ht="21.75" customHeight="1" thickBot="1" x14ac:dyDescent="0.25">
      <c r="A51" s="111"/>
      <c r="B51" s="134" t="s">
        <v>111</v>
      </c>
      <c r="C51" s="226">
        <v>0</v>
      </c>
      <c r="D51" s="21"/>
      <c r="E51" s="100"/>
      <c r="F51" s="100"/>
      <c r="G51" s="100"/>
      <c r="H51" s="100"/>
      <c r="I51" s="100"/>
      <c r="J51" s="100"/>
      <c r="K51" s="112"/>
      <c r="L51" s="186"/>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87"/>
      <c r="AL51" s="87"/>
      <c r="AM51" s="87"/>
      <c r="AN51" s="87"/>
      <c r="AO51" s="87"/>
      <c r="AP51" s="87"/>
      <c r="AQ51" s="87"/>
      <c r="AR51" s="87"/>
      <c r="AS51" s="87"/>
      <c r="AT51" s="87"/>
      <c r="AU51" s="87"/>
      <c r="AV51" s="87"/>
      <c r="AW51" s="87"/>
      <c r="AX51" s="87"/>
      <c r="AY51" s="87"/>
      <c r="AZ51" s="87"/>
      <c r="BA51" s="87"/>
      <c r="BB51" s="87"/>
      <c r="BC51" s="87"/>
      <c r="BD51" s="87"/>
      <c r="BE51" s="87"/>
      <c r="BF51" s="87"/>
      <c r="BG51" s="87"/>
    </row>
    <row r="52" spans="1:59" s="6" customFormat="1" ht="24.75" customHeight="1" thickBot="1" x14ac:dyDescent="0.3">
      <c r="A52" s="111"/>
      <c r="B52" s="137" t="s">
        <v>112</v>
      </c>
      <c r="C52" s="227">
        <v>0</v>
      </c>
      <c r="D52" s="223"/>
      <c r="E52" s="100"/>
      <c r="F52" s="100"/>
      <c r="G52" s="100"/>
      <c r="H52" s="220" t="s">
        <v>115</v>
      </c>
      <c r="I52" s="221"/>
      <c r="J52" s="71">
        <f>IF(SUM(C50*(669.8-61.35),C51*(654.5-61.35),C52*(721-61.35))&lt;50,0,SUM(C50*(669.8-61.35),C51*(654.5-61.35),C52*(721-61.35)))</f>
        <v>0</v>
      </c>
      <c r="K52" s="112"/>
      <c r="L52" s="8"/>
      <c r="M52" s="8"/>
      <c r="N52" s="8"/>
      <c r="O52" s="8"/>
      <c r="P52" s="8"/>
      <c r="Q52" s="8"/>
      <c r="R52" s="8"/>
      <c r="S52" s="8"/>
      <c r="T52" s="8"/>
      <c r="U52" s="8"/>
      <c r="V52" s="8"/>
      <c r="W52" s="8"/>
      <c r="X52" s="8"/>
      <c r="Y52" s="8"/>
      <c r="Z52" s="8"/>
      <c r="AA52" s="8"/>
      <c r="AB52" s="8"/>
      <c r="AC52" s="8"/>
      <c r="AD52" s="8"/>
      <c r="AE52" s="8"/>
      <c r="AF52" s="8"/>
      <c r="AG52" s="8"/>
      <c r="AH52" s="8"/>
      <c r="AI52" s="8"/>
      <c r="AJ52" s="8"/>
    </row>
    <row r="53" spans="1:59" s="6" customFormat="1" ht="12.75" customHeight="1" thickBot="1" x14ac:dyDescent="0.25">
      <c r="A53" s="111"/>
      <c r="B53" s="100"/>
      <c r="C53" s="100"/>
      <c r="D53" s="100"/>
      <c r="E53" s="100"/>
      <c r="F53" s="100"/>
      <c r="G53" s="100"/>
      <c r="H53" s="100"/>
      <c r="I53" s="100"/>
      <c r="J53" s="100"/>
      <c r="K53" s="112"/>
      <c r="L53" s="8"/>
      <c r="M53" s="8"/>
      <c r="N53" s="8"/>
      <c r="O53" s="8"/>
      <c r="P53" s="8"/>
      <c r="Q53" s="8"/>
      <c r="R53" s="8"/>
      <c r="S53" s="8"/>
      <c r="T53" s="8"/>
      <c r="U53" s="8"/>
      <c r="V53" s="8"/>
      <c r="W53" s="8"/>
      <c r="X53" s="8"/>
      <c r="Y53" s="8"/>
      <c r="Z53" s="8"/>
      <c r="AA53" s="8"/>
      <c r="AB53" s="8"/>
      <c r="AC53" s="8"/>
      <c r="AD53" s="8"/>
      <c r="AE53" s="8"/>
      <c r="AF53" s="8"/>
      <c r="AG53" s="8"/>
      <c r="AH53" s="8"/>
      <c r="AI53" s="8"/>
      <c r="AJ53" s="8"/>
    </row>
    <row r="54" spans="1:59" s="6" customFormat="1" ht="16.5" customHeight="1" thickBot="1" x14ac:dyDescent="0.25">
      <c r="A54" s="111"/>
      <c r="B54" s="100"/>
      <c r="C54" s="100"/>
      <c r="D54" s="100"/>
      <c r="E54" s="101"/>
      <c r="F54" s="100"/>
      <c r="G54" s="100"/>
      <c r="H54" s="170" t="s">
        <v>31</v>
      </c>
      <c r="I54" s="171"/>
      <c r="J54" s="88">
        <f>SUM(J9,J14,J17,J18,J44,J49,J52)</f>
        <v>0</v>
      </c>
      <c r="K54" s="112"/>
      <c r="L54" s="8"/>
      <c r="M54" s="8"/>
      <c r="N54" s="8"/>
      <c r="O54" s="8"/>
      <c r="P54" s="8"/>
      <c r="Q54" s="8"/>
      <c r="R54" s="8"/>
      <c r="S54" s="8"/>
      <c r="T54" s="8"/>
      <c r="U54" s="8"/>
      <c r="V54" s="8"/>
      <c r="W54" s="8"/>
      <c r="X54" s="8"/>
      <c r="Y54" s="8"/>
      <c r="Z54" s="8"/>
      <c r="AA54" s="8"/>
      <c r="AB54" s="8"/>
      <c r="AC54" s="8"/>
      <c r="AD54" s="8"/>
      <c r="AE54" s="8"/>
      <c r="AF54" s="8"/>
      <c r="AG54" s="8"/>
      <c r="AH54" s="8"/>
      <c r="AI54" s="8"/>
      <c r="AJ54" s="8"/>
    </row>
    <row r="55" spans="1:59" s="6" customFormat="1" ht="18" customHeight="1" x14ac:dyDescent="0.2">
      <c r="A55" s="111"/>
      <c r="B55" s="100"/>
      <c r="C55" s="100"/>
      <c r="D55" s="100"/>
      <c r="E55" s="101"/>
      <c r="F55" s="100"/>
      <c r="G55" s="100"/>
      <c r="H55" s="172" t="s">
        <v>61</v>
      </c>
      <c r="I55" s="173"/>
      <c r="J55" s="129">
        <f>SUM(C7*20.5,C19*20.45,C25*25,C28*5.5,C35*60.6)</f>
        <v>0</v>
      </c>
      <c r="K55" s="112"/>
      <c r="L55" s="8"/>
      <c r="M55" s="8"/>
      <c r="N55" s="8"/>
      <c r="O55" s="8"/>
      <c r="P55" s="8"/>
      <c r="Q55" s="8"/>
      <c r="R55" s="8"/>
      <c r="S55" s="8"/>
      <c r="T55" s="8"/>
      <c r="U55" s="8"/>
      <c r="V55" s="8"/>
      <c r="W55" s="8"/>
      <c r="X55" s="8"/>
      <c r="Y55" s="8"/>
      <c r="Z55" s="8"/>
      <c r="AA55" s="8"/>
      <c r="AB55" s="8"/>
      <c r="AC55" s="8"/>
      <c r="AD55" s="8"/>
      <c r="AE55" s="8"/>
      <c r="AF55" s="8"/>
      <c r="AG55" s="8"/>
      <c r="AH55" s="8"/>
      <c r="AI55" s="8"/>
      <c r="AJ55" s="8"/>
    </row>
    <row r="56" spans="1:59" s="6" customFormat="1" ht="18" customHeight="1" thickBot="1" x14ac:dyDescent="0.25">
      <c r="A56" s="111"/>
      <c r="B56" s="222"/>
      <c r="C56" s="100"/>
      <c r="D56" s="100"/>
      <c r="E56" s="101"/>
      <c r="F56" s="100"/>
      <c r="G56" s="100"/>
      <c r="H56" s="79" t="s">
        <v>51</v>
      </c>
      <c r="I56" s="174"/>
      <c r="J56" s="89">
        <f>J55-J54+J52</f>
        <v>0</v>
      </c>
      <c r="K56" s="112"/>
      <c r="L56" s="8"/>
      <c r="M56" s="8"/>
      <c r="N56" s="8"/>
      <c r="O56" s="8"/>
      <c r="P56" s="8"/>
      <c r="Q56" s="8"/>
      <c r="R56" s="8"/>
      <c r="S56" s="8"/>
      <c r="T56" s="8"/>
      <c r="U56" s="8"/>
      <c r="V56" s="8"/>
      <c r="W56" s="8"/>
      <c r="X56" s="8"/>
      <c r="Y56" s="8"/>
      <c r="Z56" s="8"/>
      <c r="AA56" s="8"/>
      <c r="AB56" s="8"/>
      <c r="AC56" s="8"/>
      <c r="AD56" s="8"/>
      <c r="AE56" s="8"/>
      <c r="AF56" s="8"/>
      <c r="AG56" s="8"/>
      <c r="AH56" s="8"/>
      <c r="AI56" s="8"/>
      <c r="AJ56" s="8"/>
    </row>
    <row r="57" spans="1:59" s="6" customFormat="1" x14ac:dyDescent="0.2">
      <c r="A57" s="111"/>
      <c r="B57" s="100"/>
      <c r="C57" s="100"/>
      <c r="D57" s="100"/>
      <c r="E57" s="101"/>
      <c r="G57" s="101"/>
      <c r="H57" s="101"/>
      <c r="I57" s="100"/>
      <c r="J57" s="100"/>
      <c r="K57" s="112"/>
      <c r="L57" s="8"/>
      <c r="M57" s="8"/>
      <c r="N57" s="8"/>
      <c r="O57" s="8"/>
      <c r="P57" s="8"/>
      <c r="Q57" s="8"/>
      <c r="R57" s="8"/>
      <c r="S57" s="8"/>
      <c r="T57" s="8"/>
      <c r="U57" s="8"/>
      <c r="V57" s="8"/>
      <c r="W57" s="8"/>
      <c r="X57" s="8"/>
      <c r="Y57" s="8"/>
      <c r="Z57" s="8"/>
      <c r="AA57" s="8"/>
      <c r="AB57" s="8"/>
      <c r="AC57" s="8"/>
      <c r="AD57" s="8"/>
      <c r="AE57" s="8"/>
      <c r="AF57" s="8"/>
      <c r="AG57" s="8"/>
      <c r="AH57" s="8"/>
      <c r="AI57" s="8"/>
      <c r="AJ57" s="8"/>
    </row>
    <row r="58" spans="1:59" s="6" customFormat="1" ht="13.5" customHeight="1" thickBot="1" x14ac:dyDescent="0.25">
      <c r="A58" s="111"/>
      <c r="B58" s="100"/>
      <c r="C58" s="100"/>
      <c r="D58" s="100"/>
      <c r="E58" s="101"/>
      <c r="F58" s="100"/>
      <c r="G58" s="100"/>
      <c r="H58" s="100"/>
      <c r="I58" s="100"/>
      <c r="J58" s="100"/>
      <c r="K58" s="112"/>
      <c r="L58" s="8"/>
      <c r="M58" s="8"/>
      <c r="N58" s="8"/>
      <c r="O58" s="8"/>
      <c r="P58" s="8"/>
      <c r="Q58" s="8"/>
      <c r="R58" s="8"/>
      <c r="S58" s="8"/>
      <c r="T58" s="8"/>
      <c r="U58" s="8"/>
      <c r="V58" s="8"/>
      <c r="W58" s="8"/>
      <c r="X58" s="8"/>
      <c r="Y58" s="8"/>
      <c r="Z58" s="8"/>
      <c r="AA58" s="8"/>
      <c r="AB58" s="8"/>
      <c r="AC58" s="8"/>
      <c r="AD58" s="8"/>
      <c r="AE58" s="8"/>
      <c r="AF58" s="8"/>
      <c r="AG58" s="8"/>
      <c r="AH58" s="8"/>
      <c r="AI58" s="8"/>
      <c r="AJ58" s="8"/>
    </row>
    <row r="59" spans="1:59" ht="179.25" customHeight="1" thickBot="1" x14ac:dyDescent="0.25">
      <c r="A59" s="111"/>
      <c r="B59" s="402" t="s">
        <v>109</v>
      </c>
      <c r="C59" s="403"/>
      <c r="D59" s="404"/>
      <c r="E59" s="101"/>
      <c r="H59" s="394" t="s">
        <v>101</v>
      </c>
      <c r="I59" s="395"/>
      <c r="J59" s="396"/>
      <c r="K59" s="112"/>
      <c r="L59" s="8"/>
      <c r="M59" s="8"/>
      <c r="N59" s="8"/>
      <c r="O59" s="8"/>
      <c r="P59" s="8"/>
      <c r="Q59" s="8"/>
      <c r="R59" s="8"/>
      <c r="S59" s="8"/>
      <c r="T59" s="8"/>
      <c r="U59" s="8"/>
      <c r="V59" s="8"/>
      <c r="W59" s="8"/>
      <c r="X59" s="8"/>
      <c r="Y59" s="8"/>
      <c r="Z59" s="8"/>
      <c r="AA59" s="8"/>
      <c r="AB59" s="8"/>
      <c r="AC59" s="8"/>
      <c r="AD59" s="8"/>
      <c r="AE59" s="8"/>
      <c r="AF59" s="8"/>
      <c r="AG59" s="8"/>
      <c r="AH59" s="8"/>
      <c r="AI59" s="8"/>
      <c r="AJ59" s="8"/>
    </row>
    <row r="60" spans="1:59" ht="14.25" customHeight="1" thickBot="1" x14ac:dyDescent="0.25">
      <c r="A60" s="111"/>
      <c r="B60" s="100"/>
      <c r="C60" s="100"/>
      <c r="D60" s="100"/>
      <c r="E60" s="101"/>
      <c r="H60" s="388" t="s">
        <v>136</v>
      </c>
      <c r="I60" s="389"/>
      <c r="J60" s="338"/>
      <c r="K60" s="112"/>
      <c r="L60" s="8"/>
      <c r="M60" s="8"/>
      <c r="N60" s="8"/>
      <c r="O60" s="8"/>
      <c r="P60" s="8"/>
      <c r="Q60" s="8"/>
      <c r="R60" s="8"/>
      <c r="S60" s="8"/>
      <c r="T60" s="8"/>
      <c r="U60" s="8"/>
      <c r="V60" s="8"/>
      <c r="W60" s="8"/>
      <c r="X60" s="8"/>
      <c r="Y60" s="8"/>
      <c r="Z60" s="8"/>
      <c r="AA60" s="8"/>
      <c r="AB60" s="8"/>
      <c r="AC60" s="8"/>
      <c r="AD60" s="8"/>
      <c r="AE60" s="8"/>
      <c r="AF60" s="8"/>
      <c r="AG60" s="8"/>
      <c r="AH60" s="8"/>
      <c r="AI60" s="8"/>
      <c r="AJ60" s="8"/>
    </row>
    <row r="61" spans="1:59" ht="179.25" customHeight="1" thickBot="1" x14ac:dyDescent="0.25">
      <c r="A61" s="111"/>
      <c r="B61" s="397" t="s">
        <v>141</v>
      </c>
      <c r="C61" s="398"/>
      <c r="D61" s="399"/>
      <c r="E61" s="101"/>
      <c r="F61" s="101"/>
      <c r="G61" s="101"/>
      <c r="H61" s="390"/>
      <c r="I61" s="391"/>
      <c r="J61" s="339"/>
      <c r="K61" s="112"/>
      <c r="L61" s="8"/>
      <c r="M61" s="8"/>
      <c r="N61" s="8"/>
      <c r="O61" s="8"/>
      <c r="P61" s="8"/>
      <c r="Q61" s="8"/>
      <c r="R61" s="8"/>
      <c r="S61" s="8"/>
      <c r="T61" s="8"/>
      <c r="U61" s="8"/>
      <c r="V61" s="8"/>
      <c r="W61" s="8"/>
      <c r="X61" s="8"/>
      <c r="Y61" s="8"/>
      <c r="Z61" s="8"/>
      <c r="AA61" s="8"/>
      <c r="AB61" s="8"/>
      <c r="AC61" s="8"/>
      <c r="AD61" s="8"/>
      <c r="AE61" s="8"/>
      <c r="AF61" s="8"/>
      <c r="AG61" s="8"/>
      <c r="AH61" s="8"/>
      <c r="AI61" s="8"/>
      <c r="AJ61" s="8"/>
    </row>
    <row r="62" spans="1:59" s="8" customFormat="1" ht="13.5" thickBot="1" x14ac:dyDescent="0.25">
      <c r="A62" s="113"/>
      <c r="B62" s="115"/>
      <c r="C62" s="115"/>
      <c r="D62" s="115"/>
      <c r="E62" s="115"/>
      <c r="F62" s="115"/>
      <c r="G62" s="115"/>
      <c r="H62" s="115"/>
      <c r="I62" s="115"/>
      <c r="J62" s="115"/>
      <c r="K62" s="116"/>
    </row>
    <row r="63" spans="1:59" s="6" customFormat="1" ht="6.75" customHeight="1" x14ac:dyDescent="0.2">
      <c r="A63" s="9"/>
      <c r="B63" s="9"/>
      <c r="C63" s="9"/>
      <c r="D63" s="9"/>
      <c r="E63" s="9"/>
      <c r="F63" s="9"/>
      <c r="G63" s="9"/>
      <c r="H63" s="9"/>
      <c r="I63" s="9"/>
      <c r="J63" s="9"/>
      <c r="K63" s="9"/>
      <c r="L63" s="9"/>
      <c r="M63" s="8"/>
      <c r="N63" s="8"/>
      <c r="O63" s="8"/>
      <c r="P63" s="8"/>
      <c r="Q63" s="8"/>
      <c r="R63" s="8"/>
      <c r="S63" s="8"/>
      <c r="T63" s="8"/>
      <c r="U63" s="8"/>
      <c r="V63" s="8"/>
      <c r="W63" s="8"/>
      <c r="X63" s="8"/>
      <c r="Y63" s="8"/>
      <c r="Z63" s="8"/>
      <c r="AA63" s="8"/>
      <c r="AB63" s="8"/>
      <c r="AC63" s="8"/>
      <c r="AD63" s="8"/>
      <c r="AE63" s="8"/>
      <c r="AF63" s="8"/>
      <c r="AG63" s="8"/>
      <c r="AH63" s="8"/>
      <c r="AI63" s="8"/>
      <c r="AJ63" s="8"/>
    </row>
    <row r="64" spans="1:59" s="6" customFormat="1" ht="20.25" customHeight="1" x14ac:dyDescent="0.2">
      <c r="A64" s="9"/>
      <c r="B64" s="9"/>
      <c r="C64" s="9"/>
      <c r="D64" s="9"/>
      <c r="E64" s="9"/>
      <c r="F64" s="9"/>
      <c r="G64" s="9"/>
      <c r="H64" s="9"/>
      <c r="I64" s="9"/>
      <c r="J64" s="9"/>
      <c r="K64" s="9"/>
      <c r="L64" s="9"/>
      <c r="M64" s="8"/>
      <c r="N64" s="8"/>
      <c r="O64" s="8"/>
      <c r="P64" s="8"/>
      <c r="Q64" s="8"/>
      <c r="R64" s="8"/>
      <c r="S64" s="8"/>
      <c r="T64" s="8"/>
      <c r="U64" s="8"/>
      <c r="V64" s="8"/>
      <c r="W64" s="8"/>
      <c r="X64" s="8"/>
      <c r="Y64" s="8"/>
      <c r="Z64" s="8"/>
      <c r="AA64" s="8"/>
      <c r="AB64" s="8"/>
      <c r="AC64" s="8"/>
      <c r="AD64" s="8"/>
      <c r="AE64" s="8"/>
      <c r="AF64" s="8"/>
      <c r="AG64" s="8"/>
      <c r="AH64" s="8"/>
      <c r="AI64" s="8"/>
      <c r="AJ64" s="8"/>
    </row>
    <row r="65" spans="1:36" s="6" customFormat="1" ht="21" customHeight="1" x14ac:dyDescent="0.2">
      <c r="A65" s="9"/>
      <c r="B65" s="7"/>
      <c r="C65" s="9"/>
      <c r="D65" s="9"/>
      <c r="E65" s="9"/>
      <c r="F65" s="9"/>
      <c r="G65" s="9"/>
      <c r="H65" s="8"/>
      <c r="I65" s="8"/>
      <c r="J65" s="8"/>
      <c r="K65" s="9"/>
      <c r="L65" s="8"/>
      <c r="M65" s="8"/>
      <c r="N65" s="8"/>
      <c r="O65" s="8"/>
      <c r="P65" s="8"/>
      <c r="Q65" s="8"/>
      <c r="R65" s="8"/>
      <c r="S65" s="8"/>
      <c r="T65" s="8"/>
      <c r="U65" s="8"/>
      <c r="V65" s="8"/>
      <c r="W65" s="8"/>
      <c r="X65" s="8"/>
      <c r="Y65" s="8"/>
      <c r="Z65" s="8"/>
      <c r="AA65" s="8"/>
      <c r="AB65" s="8"/>
      <c r="AC65" s="8"/>
      <c r="AD65" s="8"/>
      <c r="AE65" s="8"/>
      <c r="AF65" s="8"/>
      <c r="AG65" s="8"/>
      <c r="AH65" s="8"/>
      <c r="AI65" s="8"/>
      <c r="AJ65" s="8"/>
    </row>
    <row r="66" spans="1:36" s="6" customFormat="1" ht="26.25" customHeight="1" x14ac:dyDescent="0.2">
      <c r="A66" s="9"/>
      <c r="B66" s="7"/>
      <c r="C66" s="9"/>
      <c r="D66" s="9"/>
      <c r="E66" s="9"/>
      <c r="F66" s="9"/>
      <c r="G66" s="9"/>
      <c r="H66" s="8"/>
      <c r="I66" s="8"/>
      <c r="J66" s="8"/>
      <c r="K66" s="9"/>
      <c r="L66" s="8"/>
      <c r="M66" s="8"/>
      <c r="N66" s="8"/>
      <c r="O66" s="8"/>
      <c r="P66" s="8"/>
      <c r="Q66" s="8"/>
      <c r="R66" s="8"/>
      <c r="S66" s="8"/>
      <c r="T66" s="8"/>
      <c r="U66" s="8"/>
      <c r="V66" s="8"/>
      <c r="W66" s="8"/>
      <c r="X66" s="8"/>
      <c r="Y66" s="8"/>
      <c r="Z66" s="8"/>
      <c r="AA66" s="8"/>
      <c r="AB66" s="8"/>
      <c r="AC66" s="8"/>
      <c r="AD66" s="8"/>
      <c r="AE66" s="8"/>
      <c r="AF66" s="8"/>
      <c r="AG66" s="8"/>
      <c r="AH66" s="8"/>
      <c r="AI66" s="8"/>
      <c r="AJ66" s="8"/>
    </row>
    <row r="67" spans="1:36" s="6" customFormat="1" x14ac:dyDescent="0.2">
      <c r="A67" s="9"/>
      <c r="B67" s="7"/>
      <c r="C67" s="9"/>
      <c r="D67" s="9"/>
      <c r="E67" s="9"/>
      <c r="F67" s="9"/>
      <c r="G67" s="9"/>
      <c r="H67" s="8"/>
      <c r="I67" s="8"/>
      <c r="J67" s="8"/>
      <c r="K67" s="9"/>
      <c r="L67" s="8"/>
      <c r="M67" s="8"/>
      <c r="N67" s="8"/>
      <c r="O67" s="8"/>
      <c r="P67" s="8"/>
      <c r="Q67" s="8"/>
      <c r="R67" s="8"/>
      <c r="S67" s="8"/>
      <c r="T67" s="8"/>
      <c r="U67" s="8"/>
      <c r="V67" s="8"/>
      <c r="W67" s="8"/>
      <c r="X67" s="8"/>
      <c r="Y67" s="8"/>
      <c r="Z67" s="8"/>
      <c r="AA67" s="8"/>
      <c r="AB67" s="8"/>
      <c r="AC67" s="8"/>
      <c r="AD67" s="8"/>
      <c r="AE67" s="8"/>
      <c r="AF67" s="8"/>
      <c r="AG67" s="8"/>
      <c r="AH67" s="8"/>
      <c r="AI67" s="8"/>
      <c r="AJ67" s="8"/>
    </row>
    <row r="68" spans="1:36" s="6" customFormat="1" x14ac:dyDescent="0.2">
      <c r="A68" s="9"/>
      <c r="B68" s="7"/>
      <c r="C68" s="9"/>
      <c r="D68" s="9"/>
      <c r="E68" s="9"/>
      <c r="F68" s="9"/>
      <c r="G68" s="9"/>
      <c r="H68" s="8"/>
      <c r="I68" s="8"/>
      <c r="J68" s="8"/>
      <c r="K68" s="9"/>
      <c r="L68" s="8"/>
      <c r="M68" s="8"/>
      <c r="N68" s="8"/>
      <c r="O68" s="8"/>
      <c r="P68" s="8"/>
      <c r="Q68" s="8"/>
      <c r="R68" s="8"/>
      <c r="S68" s="8"/>
      <c r="T68" s="8"/>
      <c r="U68" s="8"/>
      <c r="V68" s="8"/>
      <c r="W68" s="8"/>
      <c r="X68" s="8"/>
      <c r="Y68" s="8"/>
      <c r="Z68" s="8"/>
      <c r="AA68" s="8"/>
      <c r="AB68" s="8"/>
      <c r="AC68" s="8"/>
      <c r="AD68" s="8"/>
      <c r="AE68" s="8"/>
      <c r="AF68" s="8"/>
      <c r="AG68" s="8"/>
      <c r="AH68" s="8"/>
      <c r="AI68" s="8"/>
      <c r="AJ68" s="8"/>
    </row>
    <row r="69" spans="1:36" s="6" customFormat="1" x14ac:dyDescent="0.2">
      <c r="A69" s="9"/>
      <c r="B69" s="7"/>
      <c r="C69" s="9"/>
      <c r="D69" s="9"/>
      <c r="E69" s="9"/>
      <c r="F69" s="9"/>
      <c r="G69" s="9"/>
      <c r="H69" s="8"/>
      <c r="I69" s="8"/>
      <c r="J69" s="8"/>
      <c r="K69" s="9"/>
      <c r="L69" s="8"/>
      <c r="M69" s="8"/>
      <c r="N69" s="8"/>
      <c r="O69" s="8"/>
      <c r="P69" s="8"/>
      <c r="Q69" s="8"/>
      <c r="R69" s="8"/>
      <c r="S69" s="8"/>
      <c r="T69" s="8"/>
      <c r="U69" s="8"/>
      <c r="V69" s="8"/>
      <c r="W69" s="8"/>
      <c r="X69" s="8"/>
      <c r="Y69" s="8"/>
      <c r="Z69" s="8"/>
      <c r="AA69" s="8"/>
      <c r="AB69" s="8"/>
      <c r="AC69" s="8"/>
      <c r="AD69" s="8"/>
      <c r="AE69" s="8"/>
      <c r="AF69" s="8"/>
      <c r="AG69" s="8"/>
      <c r="AH69" s="8"/>
      <c r="AI69" s="8"/>
      <c r="AJ69" s="8"/>
    </row>
    <row r="70" spans="1:36" s="6" customFormat="1" x14ac:dyDescent="0.2">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row>
    <row r="71" spans="1:36" s="6" customFormat="1" x14ac:dyDescent="0.2">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row>
    <row r="72" spans="1:36" s="6" customFormat="1" x14ac:dyDescent="0.2">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row>
    <row r="73" spans="1:36" s="6" customFormat="1" x14ac:dyDescent="0.2">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row>
    <row r="74" spans="1:36" s="6" customFormat="1" x14ac:dyDescent="0.2">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row>
    <row r="75" spans="1:36" s="6" customFormat="1" x14ac:dyDescent="0.2">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row>
    <row r="76" spans="1:36" s="6" customFormat="1" x14ac:dyDescent="0.2">
      <c r="C76" s="8"/>
      <c r="D76" s="8"/>
      <c r="E76" s="8"/>
      <c r="F76" s="8"/>
      <c r="G76" s="8"/>
      <c r="H76" s="400"/>
      <c r="I76" s="393"/>
      <c r="J76" s="393"/>
      <c r="K76" s="8"/>
      <c r="L76" s="8"/>
      <c r="M76" s="8"/>
      <c r="N76" s="8"/>
      <c r="O76" s="8"/>
      <c r="P76" s="8"/>
      <c r="Q76" s="8"/>
      <c r="R76" s="8"/>
      <c r="S76" s="8"/>
      <c r="T76" s="8"/>
      <c r="U76" s="8"/>
      <c r="V76" s="8"/>
      <c r="W76" s="8"/>
      <c r="X76" s="8"/>
      <c r="Y76" s="8"/>
      <c r="Z76" s="8"/>
      <c r="AA76" s="8"/>
      <c r="AB76" s="8"/>
      <c r="AC76" s="8"/>
      <c r="AD76" s="8"/>
      <c r="AE76" s="8"/>
      <c r="AF76" s="8"/>
      <c r="AG76" s="8"/>
      <c r="AH76" s="8"/>
      <c r="AI76" s="8"/>
      <c r="AJ76" s="8"/>
    </row>
    <row r="77" spans="1:36" s="6" customFormat="1" x14ac:dyDescent="0.2">
      <c r="C77" s="8"/>
      <c r="D77" s="8"/>
      <c r="E77" s="8"/>
      <c r="F77" s="8"/>
      <c r="G77" s="8"/>
      <c r="H77" s="393"/>
      <c r="I77" s="393"/>
      <c r="J77" s="393"/>
      <c r="K77" s="8"/>
      <c r="L77" s="8"/>
      <c r="M77" s="8"/>
      <c r="N77" s="8"/>
      <c r="O77" s="8"/>
      <c r="P77" s="8"/>
      <c r="Q77" s="8"/>
      <c r="R77" s="8"/>
      <c r="S77" s="8"/>
      <c r="T77" s="8"/>
      <c r="U77" s="8"/>
      <c r="V77" s="8"/>
      <c r="W77" s="8"/>
      <c r="X77" s="8"/>
      <c r="Y77" s="8"/>
      <c r="Z77" s="8"/>
      <c r="AA77" s="8"/>
      <c r="AB77" s="8"/>
      <c r="AC77" s="8"/>
      <c r="AD77" s="8"/>
      <c r="AE77" s="8"/>
      <c r="AF77" s="8"/>
      <c r="AG77" s="8"/>
      <c r="AH77" s="8"/>
      <c r="AI77" s="8"/>
      <c r="AJ77" s="8"/>
    </row>
    <row r="78" spans="1:36" s="6" customFormat="1" x14ac:dyDescent="0.2">
      <c r="C78" s="8"/>
      <c r="D78" s="8"/>
      <c r="E78" s="8"/>
      <c r="F78" s="8"/>
      <c r="G78" s="8"/>
      <c r="H78" s="393"/>
      <c r="I78" s="393"/>
      <c r="J78" s="393"/>
      <c r="K78" s="8"/>
      <c r="L78" s="8"/>
      <c r="M78" s="8"/>
      <c r="N78" s="8"/>
      <c r="O78" s="8"/>
      <c r="P78" s="8"/>
      <c r="Q78" s="8"/>
      <c r="R78" s="8"/>
      <c r="S78" s="8"/>
      <c r="T78" s="8"/>
      <c r="U78" s="8"/>
      <c r="V78" s="8"/>
      <c r="W78" s="8"/>
      <c r="X78" s="8"/>
      <c r="Y78" s="8"/>
      <c r="Z78" s="8"/>
      <c r="AA78" s="8"/>
      <c r="AB78" s="8"/>
      <c r="AC78" s="8"/>
      <c r="AD78" s="8"/>
      <c r="AE78" s="8"/>
      <c r="AF78" s="8"/>
      <c r="AG78" s="8"/>
      <c r="AH78" s="8"/>
      <c r="AI78" s="8"/>
      <c r="AJ78" s="8"/>
    </row>
    <row r="79" spans="1:36" s="6" customFormat="1" x14ac:dyDescent="0.2">
      <c r="C79" s="8"/>
      <c r="D79" s="8"/>
      <c r="E79" s="8"/>
      <c r="F79" s="8"/>
      <c r="G79" s="8"/>
      <c r="H79" s="393"/>
      <c r="I79" s="393"/>
      <c r="J79" s="393"/>
      <c r="K79" s="8"/>
      <c r="L79" s="8"/>
      <c r="M79" s="8"/>
      <c r="N79" s="8"/>
      <c r="O79" s="8"/>
      <c r="P79" s="8"/>
      <c r="Q79" s="8"/>
      <c r="R79" s="8"/>
      <c r="S79" s="8"/>
      <c r="T79" s="8"/>
      <c r="U79" s="8"/>
      <c r="V79" s="8"/>
      <c r="W79" s="8"/>
      <c r="X79" s="8"/>
      <c r="Y79" s="8"/>
      <c r="Z79" s="8"/>
      <c r="AA79" s="8"/>
      <c r="AB79" s="8"/>
      <c r="AC79" s="8"/>
      <c r="AD79" s="8"/>
      <c r="AE79" s="8"/>
      <c r="AF79" s="8"/>
      <c r="AG79" s="8"/>
      <c r="AH79" s="8"/>
      <c r="AI79" s="8"/>
      <c r="AJ79" s="8"/>
    </row>
    <row r="80" spans="1:36" s="6" customFormat="1" x14ac:dyDescent="0.2">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row>
    <row r="81" spans="3:36" s="6" customFormat="1" x14ac:dyDescent="0.2">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row>
    <row r="82" spans="3:36" s="6" customFormat="1" x14ac:dyDescent="0.2">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row>
    <row r="83" spans="3:36" s="6" customFormat="1" x14ac:dyDescent="0.2">
      <c r="C83" s="8"/>
      <c r="D83" s="8"/>
      <c r="E83" s="8"/>
      <c r="F83" s="8"/>
      <c r="G83" s="8"/>
      <c r="H83" s="191"/>
      <c r="I83" s="9"/>
      <c r="J83" s="9"/>
      <c r="K83" s="8"/>
      <c r="L83" s="8"/>
      <c r="M83" s="8"/>
      <c r="N83" s="8"/>
      <c r="O83" s="8"/>
      <c r="P83" s="8"/>
      <c r="Q83" s="8"/>
      <c r="R83" s="8"/>
      <c r="S83" s="8"/>
      <c r="T83" s="8"/>
      <c r="U83" s="8"/>
      <c r="V83" s="8"/>
      <c r="W83" s="8"/>
      <c r="X83" s="8"/>
      <c r="Y83" s="8"/>
      <c r="Z83" s="8"/>
      <c r="AA83" s="8"/>
      <c r="AB83" s="8"/>
      <c r="AC83" s="8"/>
      <c r="AD83" s="8"/>
      <c r="AE83" s="8"/>
      <c r="AF83" s="8"/>
      <c r="AG83" s="8"/>
      <c r="AH83" s="8"/>
      <c r="AI83" s="8"/>
      <c r="AJ83" s="8"/>
    </row>
    <row r="84" spans="3:36" s="6" customFormat="1" x14ac:dyDescent="0.2">
      <c r="C84" s="8"/>
      <c r="D84" s="8"/>
      <c r="E84" s="8"/>
      <c r="F84" s="8"/>
      <c r="G84" s="8"/>
      <c r="H84" s="401"/>
      <c r="I84" s="401"/>
      <c r="J84" s="401"/>
      <c r="K84" s="8"/>
      <c r="L84" s="8"/>
      <c r="M84" s="8"/>
      <c r="N84" s="8"/>
      <c r="O84" s="8"/>
      <c r="P84" s="8"/>
      <c r="Q84" s="8"/>
      <c r="R84" s="8"/>
      <c r="S84" s="8"/>
      <c r="T84" s="8"/>
      <c r="U84" s="8"/>
      <c r="V84" s="8"/>
      <c r="W84" s="8"/>
      <c r="X84" s="8"/>
      <c r="Y84" s="8"/>
      <c r="Z84" s="8"/>
      <c r="AA84" s="8"/>
      <c r="AB84" s="8"/>
      <c r="AC84" s="8"/>
      <c r="AD84" s="8"/>
      <c r="AE84" s="8"/>
      <c r="AF84" s="8"/>
      <c r="AG84" s="8"/>
      <c r="AH84" s="8"/>
      <c r="AI84" s="8"/>
      <c r="AJ84" s="8"/>
    </row>
    <row r="85" spans="3:36" s="6" customFormat="1" x14ac:dyDescent="0.2">
      <c r="C85" s="8"/>
      <c r="D85" s="8"/>
      <c r="E85" s="8"/>
      <c r="F85" s="8"/>
      <c r="G85" s="8"/>
      <c r="H85" s="392"/>
      <c r="I85" s="393"/>
      <c r="J85" s="393"/>
      <c r="K85" s="8"/>
      <c r="L85" s="8"/>
      <c r="M85" s="8"/>
      <c r="N85" s="8"/>
      <c r="O85" s="8"/>
      <c r="P85" s="8"/>
      <c r="Q85" s="8"/>
      <c r="R85" s="8"/>
      <c r="S85" s="8"/>
      <c r="T85" s="8"/>
      <c r="U85" s="8"/>
      <c r="V85" s="8"/>
      <c r="W85" s="8"/>
      <c r="X85" s="8"/>
      <c r="Y85" s="8"/>
      <c r="Z85" s="8"/>
      <c r="AA85" s="8"/>
      <c r="AB85" s="8"/>
      <c r="AC85" s="8"/>
      <c r="AD85" s="8"/>
      <c r="AE85" s="8"/>
      <c r="AF85" s="8"/>
      <c r="AG85" s="8"/>
      <c r="AH85" s="8"/>
      <c r="AI85" s="8"/>
      <c r="AJ85" s="8"/>
    </row>
    <row r="86" spans="3:36" s="6" customFormat="1" x14ac:dyDescent="0.2">
      <c r="C86" s="8"/>
      <c r="D86" s="8"/>
      <c r="E86" s="8"/>
      <c r="F86" s="8"/>
      <c r="G86" s="8"/>
      <c r="H86" s="393"/>
      <c r="I86" s="393"/>
      <c r="J86" s="393"/>
      <c r="K86" s="8"/>
      <c r="L86" s="8"/>
      <c r="M86" s="8"/>
      <c r="N86" s="8"/>
      <c r="O86" s="8"/>
      <c r="P86" s="8"/>
      <c r="Q86" s="8"/>
      <c r="R86" s="8"/>
      <c r="S86" s="8"/>
      <c r="T86" s="8"/>
      <c r="U86" s="8"/>
      <c r="V86" s="8"/>
      <c r="W86" s="8"/>
      <c r="X86" s="8"/>
      <c r="Y86" s="8"/>
      <c r="Z86" s="8"/>
      <c r="AA86" s="8"/>
      <c r="AB86" s="8"/>
      <c r="AC86" s="8"/>
      <c r="AD86" s="8"/>
      <c r="AE86" s="8"/>
      <c r="AF86" s="8"/>
      <c r="AG86" s="8"/>
      <c r="AH86" s="8"/>
      <c r="AI86" s="8"/>
      <c r="AJ86" s="8"/>
    </row>
    <row r="87" spans="3:36" s="6" customFormat="1" x14ac:dyDescent="0.2">
      <c r="C87" s="8"/>
      <c r="D87" s="8"/>
      <c r="E87" s="8"/>
      <c r="F87" s="8"/>
      <c r="G87" s="8"/>
      <c r="H87" s="393"/>
      <c r="I87" s="393"/>
      <c r="J87" s="393"/>
      <c r="K87" s="8"/>
      <c r="L87" s="8"/>
      <c r="M87" s="8"/>
      <c r="N87" s="8"/>
      <c r="O87" s="8"/>
      <c r="P87" s="8"/>
      <c r="Q87" s="8"/>
      <c r="R87" s="8"/>
      <c r="S87" s="8"/>
      <c r="T87" s="8"/>
      <c r="U87" s="8"/>
      <c r="V87" s="8"/>
      <c r="W87" s="8"/>
      <c r="X87" s="8"/>
      <c r="Y87" s="8"/>
      <c r="Z87" s="8"/>
      <c r="AA87" s="8"/>
      <c r="AB87" s="8"/>
      <c r="AC87" s="8"/>
      <c r="AD87" s="8"/>
      <c r="AE87" s="8"/>
      <c r="AF87" s="8"/>
      <c r="AG87" s="8"/>
      <c r="AH87" s="8"/>
      <c r="AI87" s="8"/>
      <c r="AJ87" s="8"/>
    </row>
    <row r="88" spans="3:36" s="6" customFormat="1" x14ac:dyDescent="0.2">
      <c r="C88" s="8"/>
      <c r="D88" s="8"/>
      <c r="E88" s="8"/>
      <c r="F88" s="8"/>
      <c r="G88" s="8"/>
      <c r="H88" s="393"/>
      <c r="I88" s="393"/>
      <c r="J88" s="393"/>
      <c r="K88" s="8"/>
      <c r="L88" s="8"/>
      <c r="M88" s="8"/>
      <c r="N88" s="8"/>
      <c r="O88" s="8"/>
      <c r="P88" s="8"/>
      <c r="Q88" s="8"/>
      <c r="R88" s="8"/>
      <c r="S88" s="8"/>
      <c r="T88" s="8"/>
      <c r="U88" s="8"/>
      <c r="V88" s="8"/>
      <c r="W88" s="8"/>
      <c r="X88" s="8"/>
      <c r="Y88" s="8"/>
      <c r="Z88" s="8"/>
      <c r="AA88" s="8"/>
      <c r="AB88" s="8"/>
      <c r="AC88" s="8"/>
      <c r="AD88" s="8"/>
      <c r="AE88" s="8"/>
      <c r="AF88" s="8"/>
      <c r="AG88" s="8"/>
      <c r="AH88" s="8"/>
      <c r="AI88" s="8"/>
      <c r="AJ88" s="8"/>
    </row>
    <row r="89" spans="3:36" s="6" customFormat="1" x14ac:dyDescent="0.2">
      <c r="C89" s="8"/>
      <c r="D89" s="8"/>
      <c r="E89" s="8"/>
      <c r="F89" s="8"/>
      <c r="G89" s="8"/>
      <c r="H89" s="393"/>
      <c r="I89" s="393"/>
      <c r="J89" s="393"/>
      <c r="K89" s="8"/>
      <c r="L89" s="8"/>
      <c r="M89" s="8"/>
      <c r="N89" s="8"/>
      <c r="O89" s="8"/>
      <c r="P89" s="8"/>
      <c r="Q89" s="8"/>
      <c r="R89" s="8"/>
      <c r="S89" s="8"/>
      <c r="T89" s="8"/>
      <c r="U89" s="8"/>
      <c r="V89" s="8"/>
      <c r="W89" s="8"/>
      <c r="X89" s="8"/>
      <c r="Y89" s="8"/>
      <c r="Z89" s="8"/>
      <c r="AA89" s="8"/>
      <c r="AB89" s="8"/>
      <c r="AC89" s="8"/>
      <c r="AD89" s="8"/>
      <c r="AE89" s="8"/>
      <c r="AF89" s="8"/>
      <c r="AG89" s="8"/>
      <c r="AH89" s="8"/>
      <c r="AI89" s="8"/>
      <c r="AJ89" s="8"/>
    </row>
    <row r="90" spans="3:36" s="6" customFormat="1" x14ac:dyDescent="0.2">
      <c r="C90" s="8"/>
      <c r="D90" s="8"/>
      <c r="E90" s="8"/>
      <c r="F90" s="8"/>
      <c r="G90" s="8"/>
      <c r="H90" s="393"/>
      <c r="I90" s="393"/>
      <c r="J90" s="393"/>
      <c r="K90" s="8"/>
      <c r="L90" s="8"/>
      <c r="M90" s="8"/>
      <c r="N90" s="8"/>
      <c r="O90" s="8"/>
      <c r="P90" s="8"/>
      <c r="Q90" s="8"/>
      <c r="R90" s="8"/>
      <c r="S90" s="8"/>
      <c r="T90" s="8"/>
      <c r="U90" s="8"/>
      <c r="V90" s="8"/>
      <c r="W90" s="8"/>
      <c r="X90" s="8"/>
      <c r="Y90" s="8"/>
      <c r="Z90" s="8"/>
      <c r="AA90" s="8"/>
      <c r="AB90" s="8"/>
      <c r="AC90" s="8"/>
      <c r="AD90" s="8"/>
      <c r="AE90" s="8"/>
      <c r="AF90" s="8"/>
      <c r="AG90" s="8"/>
      <c r="AH90" s="8"/>
      <c r="AI90" s="8"/>
      <c r="AJ90" s="8"/>
    </row>
    <row r="91" spans="3:36" s="6" customFormat="1" x14ac:dyDescent="0.2">
      <c r="C91" s="8"/>
      <c r="D91" s="8"/>
      <c r="E91" s="8"/>
      <c r="F91" s="8"/>
      <c r="G91" s="8"/>
      <c r="H91" s="393"/>
      <c r="I91" s="393"/>
      <c r="J91" s="393"/>
      <c r="K91" s="8"/>
      <c r="L91" s="8"/>
      <c r="M91" s="8"/>
      <c r="N91" s="8"/>
      <c r="O91" s="8"/>
      <c r="P91" s="8"/>
      <c r="Q91" s="8"/>
      <c r="R91" s="8"/>
      <c r="S91" s="8"/>
      <c r="T91" s="8"/>
      <c r="U91" s="8"/>
      <c r="V91" s="8"/>
      <c r="W91" s="8"/>
      <c r="X91" s="8"/>
      <c r="Y91" s="8"/>
      <c r="Z91" s="8"/>
      <c r="AA91" s="8"/>
      <c r="AB91" s="8"/>
      <c r="AC91" s="8"/>
      <c r="AD91" s="8"/>
      <c r="AE91" s="8"/>
      <c r="AF91" s="8"/>
      <c r="AG91" s="8"/>
      <c r="AH91" s="8"/>
      <c r="AI91" s="8"/>
      <c r="AJ91" s="8"/>
    </row>
    <row r="92" spans="3:36" s="6" customFormat="1" x14ac:dyDescent="0.2">
      <c r="C92" s="8"/>
      <c r="D92" s="8"/>
      <c r="E92" s="8"/>
      <c r="F92" s="8"/>
      <c r="G92" s="8"/>
      <c r="H92" s="393"/>
      <c r="I92" s="393"/>
      <c r="J92" s="393"/>
      <c r="K92" s="8"/>
      <c r="L92" s="8"/>
      <c r="M92" s="8"/>
      <c r="N92" s="8"/>
      <c r="O92" s="8"/>
      <c r="P92" s="8"/>
      <c r="Q92" s="8"/>
      <c r="R92" s="8"/>
      <c r="S92" s="8"/>
      <c r="T92" s="8"/>
      <c r="U92" s="8"/>
      <c r="V92" s="8"/>
      <c r="W92" s="8"/>
      <c r="X92" s="8"/>
      <c r="Y92" s="8"/>
      <c r="Z92" s="8"/>
      <c r="AA92" s="8"/>
      <c r="AB92" s="8"/>
      <c r="AC92" s="8"/>
      <c r="AD92" s="8"/>
      <c r="AE92" s="8"/>
      <c r="AF92" s="8"/>
      <c r="AG92" s="8"/>
      <c r="AH92" s="8"/>
      <c r="AI92" s="8"/>
      <c r="AJ92" s="8"/>
    </row>
    <row r="93" spans="3:36" s="6" customFormat="1" x14ac:dyDescent="0.2">
      <c r="C93" s="8"/>
      <c r="D93" s="8"/>
      <c r="E93" s="8"/>
      <c r="F93" s="8"/>
      <c r="G93" s="8"/>
      <c r="H93" s="393"/>
      <c r="I93" s="393"/>
      <c r="J93" s="393"/>
      <c r="K93" s="8"/>
      <c r="L93" s="8"/>
      <c r="M93" s="8"/>
      <c r="N93" s="8"/>
      <c r="O93" s="8"/>
      <c r="P93" s="8"/>
      <c r="Q93" s="8"/>
      <c r="R93" s="8"/>
      <c r="S93" s="8"/>
      <c r="T93" s="8"/>
      <c r="U93" s="8"/>
      <c r="V93" s="8"/>
      <c r="W93" s="8"/>
      <c r="X93" s="8"/>
      <c r="Y93" s="8"/>
      <c r="Z93" s="8"/>
      <c r="AA93" s="8"/>
      <c r="AB93" s="8"/>
      <c r="AC93" s="8"/>
      <c r="AD93" s="8"/>
      <c r="AE93" s="8"/>
      <c r="AF93" s="8"/>
      <c r="AG93" s="8"/>
      <c r="AH93" s="8"/>
      <c r="AI93" s="8"/>
      <c r="AJ93" s="8"/>
    </row>
    <row r="94" spans="3:36" s="6" customFormat="1" x14ac:dyDescent="0.2">
      <c r="C94" s="8"/>
      <c r="D94" s="8"/>
      <c r="E94" s="8"/>
      <c r="F94" s="8"/>
      <c r="G94" s="8"/>
      <c r="H94" s="393"/>
      <c r="I94" s="393"/>
      <c r="J94" s="393"/>
      <c r="K94" s="8"/>
      <c r="L94" s="8"/>
      <c r="M94" s="8"/>
      <c r="N94" s="8"/>
      <c r="O94" s="8"/>
      <c r="P94" s="8"/>
      <c r="Q94" s="8"/>
      <c r="R94" s="8"/>
      <c r="S94" s="8"/>
      <c r="T94" s="8"/>
      <c r="U94" s="8"/>
      <c r="V94" s="8"/>
      <c r="W94" s="8"/>
      <c r="X94" s="8"/>
      <c r="Y94" s="8"/>
      <c r="Z94" s="8"/>
      <c r="AA94" s="8"/>
      <c r="AB94" s="8"/>
      <c r="AC94" s="8"/>
      <c r="AD94" s="8"/>
      <c r="AE94" s="8"/>
      <c r="AF94" s="8"/>
      <c r="AG94" s="8"/>
      <c r="AH94" s="8"/>
      <c r="AI94" s="8"/>
      <c r="AJ94" s="8"/>
    </row>
    <row r="95" spans="3:36" s="6" customFormat="1" x14ac:dyDescent="0.2">
      <c r="C95" s="8"/>
      <c r="D95" s="8"/>
      <c r="E95" s="8"/>
      <c r="F95" s="8"/>
      <c r="G95" s="8"/>
      <c r="H95" s="393"/>
      <c r="I95" s="393"/>
      <c r="J95" s="393"/>
      <c r="K95" s="8"/>
      <c r="L95" s="8"/>
      <c r="M95" s="8"/>
      <c r="N95" s="8"/>
      <c r="O95" s="8"/>
      <c r="P95" s="8"/>
      <c r="Q95" s="8"/>
      <c r="R95" s="8"/>
      <c r="S95" s="8"/>
      <c r="T95" s="8"/>
      <c r="U95" s="8"/>
      <c r="V95" s="8"/>
      <c r="W95" s="8"/>
      <c r="X95" s="8"/>
      <c r="Y95" s="8"/>
      <c r="Z95" s="8"/>
      <c r="AA95" s="8"/>
      <c r="AB95" s="8"/>
      <c r="AC95" s="8"/>
      <c r="AD95" s="8"/>
      <c r="AE95" s="8"/>
      <c r="AF95" s="8"/>
      <c r="AG95" s="8"/>
      <c r="AH95" s="8"/>
      <c r="AI95" s="8"/>
      <c r="AJ95" s="8"/>
    </row>
    <row r="96" spans="3:36" s="6" customFormat="1" x14ac:dyDescent="0.2">
      <c r="C96" s="8"/>
      <c r="D96" s="8"/>
      <c r="E96" s="8"/>
      <c r="F96" s="8"/>
      <c r="G96" s="8"/>
      <c r="H96" s="152"/>
      <c r="I96" s="152"/>
      <c r="J96" s="152"/>
      <c r="K96" s="8"/>
      <c r="L96" s="8"/>
      <c r="M96" s="8"/>
      <c r="N96" s="8"/>
      <c r="O96" s="8"/>
      <c r="P96" s="8"/>
      <c r="Q96" s="8"/>
      <c r="R96" s="8"/>
      <c r="S96" s="8"/>
      <c r="T96" s="8"/>
      <c r="U96" s="8"/>
      <c r="V96" s="8"/>
      <c r="W96" s="8"/>
      <c r="X96" s="8"/>
      <c r="Y96" s="8"/>
      <c r="Z96" s="8"/>
      <c r="AA96" s="8"/>
      <c r="AB96" s="8"/>
      <c r="AC96" s="8"/>
      <c r="AD96" s="8"/>
      <c r="AE96" s="8"/>
      <c r="AF96" s="8"/>
      <c r="AG96" s="8"/>
      <c r="AH96" s="8"/>
      <c r="AI96" s="8"/>
      <c r="AJ96" s="8"/>
    </row>
    <row r="97" spans="3:36" s="6" customFormat="1" x14ac:dyDescent="0.2">
      <c r="C97" s="8"/>
      <c r="D97" s="8"/>
      <c r="E97" s="8"/>
      <c r="F97" s="8"/>
      <c r="G97" s="8"/>
      <c r="H97" s="152"/>
      <c r="I97" s="152"/>
      <c r="J97" s="152"/>
      <c r="K97" s="8"/>
      <c r="L97" s="8"/>
      <c r="M97" s="8"/>
      <c r="N97" s="8"/>
      <c r="O97" s="8"/>
      <c r="P97" s="8"/>
      <c r="Q97" s="8"/>
      <c r="R97" s="8"/>
      <c r="S97" s="8"/>
      <c r="T97" s="8"/>
      <c r="U97" s="8"/>
      <c r="V97" s="8"/>
      <c r="W97" s="8"/>
      <c r="X97" s="8"/>
      <c r="Y97" s="8"/>
      <c r="Z97" s="8"/>
      <c r="AA97" s="8"/>
      <c r="AB97" s="8"/>
      <c r="AC97" s="8"/>
      <c r="AD97" s="8"/>
      <c r="AE97" s="8"/>
      <c r="AF97" s="8"/>
      <c r="AG97" s="8"/>
      <c r="AH97" s="8"/>
      <c r="AI97" s="8"/>
      <c r="AJ97" s="8"/>
    </row>
    <row r="98" spans="3:36" s="6" customFormat="1" x14ac:dyDescent="0.2">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row>
    <row r="99" spans="3:36" s="6" customFormat="1" x14ac:dyDescent="0.2">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row>
    <row r="100" spans="3:36" s="6" customFormat="1" x14ac:dyDescent="0.2">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row>
    <row r="101" spans="3:36" s="6" customFormat="1" x14ac:dyDescent="0.2">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row>
    <row r="102" spans="3:36" s="6" customFormat="1" x14ac:dyDescent="0.2">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row>
    <row r="103" spans="3:36" s="6" customFormat="1" x14ac:dyDescent="0.2">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row>
    <row r="104" spans="3:36" s="6" customFormat="1" x14ac:dyDescent="0.2">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row>
    <row r="105" spans="3:36" s="6" customFormat="1" x14ac:dyDescent="0.2">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row>
    <row r="106" spans="3:36" s="6" customFormat="1" x14ac:dyDescent="0.2">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row>
    <row r="107" spans="3:36" s="6" customFormat="1" x14ac:dyDescent="0.2">
      <c r="C107" s="8"/>
      <c r="D107" s="8"/>
      <c r="E107" s="8"/>
      <c r="F107" s="8"/>
      <c r="G107" s="8"/>
      <c r="H107" s="8"/>
      <c r="I107" s="8"/>
      <c r="J107" s="8"/>
      <c r="K107" s="8"/>
      <c r="L107" s="8"/>
      <c r="M107" s="8"/>
      <c r="N107" s="8"/>
      <c r="O107" s="8"/>
      <c r="P107" s="8"/>
      <c r="Q107" s="8"/>
      <c r="R107" s="8"/>
      <c r="S107" s="8"/>
      <c r="T107" s="8"/>
      <c r="U107" s="8"/>
      <c r="V107" s="8"/>
      <c r="W107" s="8"/>
      <c r="X107" s="8"/>
      <c r="Y107" s="8"/>
    </row>
    <row r="108" spans="3:36" s="6" customFormat="1" x14ac:dyDescent="0.2">
      <c r="C108" s="8"/>
      <c r="D108" s="8"/>
      <c r="E108" s="8"/>
      <c r="F108" s="8"/>
      <c r="G108" s="8"/>
      <c r="H108" s="8"/>
      <c r="I108" s="8"/>
      <c r="J108" s="8"/>
      <c r="K108" s="8"/>
      <c r="L108" s="8"/>
      <c r="M108" s="8"/>
      <c r="N108" s="8"/>
      <c r="O108" s="8"/>
      <c r="P108" s="8"/>
      <c r="Q108" s="8"/>
      <c r="R108" s="8"/>
      <c r="S108" s="8"/>
      <c r="T108" s="8"/>
      <c r="U108" s="8"/>
      <c r="V108" s="8"/>
      <c r="W108" s="8"/>
      <c r="X108" s="8"/>
      <c r="Y108" s="8"/>
    </row>
    <row r="109" spans="3:36" s="6" customFormat="1" x14ac:dyDescent="0.2">
      <c r="C109" s="8"/>
      <c r="D109" s="8"/>
      <c r="E109" s="8"/>
      <c r="F109" s="8"/>
      <c r="G109" s="8"/>
      <c r="H109" s="8"/>
      <c r="I109" s="8"/>
      <c r="J109" s="8"/>
      <c r="K109" s="8"/>
      <c r="L109" s="8"/>
      <c r="M109" s="8"/>
      <c r="N109" s="8"/>
      <c r="O109" s="8"/>
      <c r="P109" s="8"/>
      <c r="Q109" s="8"/>
      <c r="R109" s="8"/>
      <c r="S109" s="8"/>
      <c r="T109" s="8"/>
      <c r="U109" s="8"/>
      <c r="V109" s="8"/>
      <c r="W109" s="8"/>
      <c r="X109" s="8"/>
      <c r="Y109" s="8"/>
    </row>
    <row r="110" spans="3:36" s="6" customFormat="1" x14ac:dyDescent="0.2">
      <c r="C110" s="8"/>
      <c r="D110" s="8"/>
      <c r="E110" s="8"/>
      <c r="F110" s="8"/>
      <c r="G110" s="8"/>
      <c r="H110" s="8"/>
      <c r="I110" s="8"/>
      <c r="J110" s="8"/>
      <c r="K110" s="8"/>
      <c r="L110" s="8"/>
      <c r="M110" s="8"/>
      <c r="N110" s="8"/>
      <c r="O110" s="8"/>
      <c r="P110" s="8"/>
      <c r="Q110" s="8"/>
      <c r="R110" s="8"/>
      <c r="S110" s="8"/>
      <c r="T110" s="8"/>
      <c r="U110" s="8"/>
      <c r="V110" s="8"/>
      <c r="W110" s="8"/>
      <c r="X110" s="8"/>
      <c r="Y110" s="8"/>
    </row>
    <row r="111" spans="3:36" s="6" customFormat="1" x14ac:dyDescent="0.2"/>
    <row r="112" spans="3:36"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pans="8:10" s="6" customFormat="1" x14ac:dyDescent="0.2"/>
    <row r="258" spans="8:10" s="6" customFormat="1" x14ac:dyDescent="0.2"/>
    <row r="259" spans="8:10" s="6" customFormat="1" x14ac:dyDescent="0.2"/>
    <row r="260" spans="8:10" s="6" customFormat="1" x14ac:dyDescent="0.2"/>
    <row r="261" spans="8:10" s="6" customFormat="1" x14ac:dyDescent="0.2"/>
    <row r="262" spans="8:10" s="6" customFormat="1" x14ac:dyDescent="0.2"/>
    <row r="263" spans="8:10" s="6" customFormat="1" x14ac:dyDescent="0.2"/>
    <row r="264" spans="8:10" s="6" customFormat="1" x14ac:dyDescent="0.2"/>
    <row r="265" spans="8:10" s="6" customFormat="1" x14ac:dyDescent="0.2"/>
    <row r="266" spans="8:10" s="6" customFormat="1" x14ac:dyDescent="0.2"/>
    <row r="267" spans="8:10" s="6" customFormat="1" x14ac:dyDescent="0.2"/>
    <row r="268" spans="8:10" x14ac:dyDescent="0.2">
      <c r="H268" s="6"/>
      <c r="I268" s="6"/>
      <c r="J268" s="6"/>
    </row>
  </sheetData>
  <sheetProtection password="C6AA" sheet="1" formatCells="0" formatColumns="0" formatRows="0" insertColumns="0" insertRows="0" insertHyperlinks="0" deleteColumns="0" deleteRows="0" sort="0" autoFilter="0" pivotTables="0"/>
  <mergeCells count="9">
    <mergeCell ref="B43:D43"/>
    <mergeCell ref="B44:B45"/>
    <mergeCell ref="H60:J61"/>
    <mergeCell ref="H85:J95"/>
    <mergeCell ref="H59:J59"/>
    <mergeCell ref="B61:D61"/>
    <mergeCell ref="H76:J79"/>
    <mergeCell ref="H84:J84"/>
    <mergeCell ref="B59:D59"/>
  </mergeCells>
  <pageMargins left="0.43307086614173229" right="0.43307086614173229" top="0.98425196850393704" bottom="0.98425196850393704" header="0.51181102362204722" footer="0.51181102362204722"/>
  <pageSetup paperSize="9" scale="70"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249977111117893"/>
  </sheetPr>
  <dimension ref="A1:BG268"/>
  <sheetViews>
    <sheetView zoomScaleNormal="100" workbookViewId="0">
      <selection activeCell="C7" sqref="C7"/>
    </sheetView>
  </sheetViews>
  <sheetFormatPr baseColWidth="10" defaultRowHeight="12.75" x14ac:dyDescent="0.2"/>
  <cols>
    <col min="1" max="1" width="2.140625" style="8" customWidth="1"/>
    <col min="2" max="2" width="76" customWidth="1"/>
    <col min="3" max="3" width="18.140625" customWidth="1"/>
    <col min="4" max="4" width="1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36.75" customHeight="1" thickBot="1" x14ac:dyDescent="0.25">
      <c r="A2" s="104"/>
      <c r="B2" s="97" t="s">
        <v>65</v>
      </c>
      <c r="C2" s="120"/>
      <c r="D2" s="122"/>
      <c r="E2" s="124"/>
      <c r="F2" s="121"/>
      <c r="G2" s="121"/>
      <c r="H2" s="123"/>
      <c r="I2" s="98"/>
      <c r="J2" s="99"/>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13" t="s">
        <v>3</v>
      </c>
      <c r="C5" s="14" t="s">
        <v>4</v>
      </c>
      <c r="D5" s="69"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15"/>
      <c r="C6" s="16"/>
      <c r="D6" s="70"/>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99" t="s">
        <v>10</v>
      </c>
      <c r="C7" s="182">
        <v>0</v>
      </c>
      <c r="D7" s="20"/>
      <c r="E7" s="100"/>
      <c r="F7" s="41"/>
      <c r="H7" s="78"/>
      <c r="I7" s="77"/>
      <c r="J7" s="24"/>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200" t="s">
        <v>29</v>
      </c>
      <c r="C8" s="179">
        <v>0</v>
      </c>
      <c r="D8" s="21"/>
      <c r="E8" s="100"/>
      <c r="F8" s="41"/>
      <c r="H8" s="80" t="s">
        <v>58</v>
      </c>
      <c r="I8" s="35"/>
      <c r="J8" s="25"/>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200" t="s">
        <v>87</v>
      </c>
      <c r="C9" s="179">
        <v>0</v>
      </c>
      <c r="D9" s="21"/>
      <c r="E9" s="100"/>
      <c r="F9" s="41"/>
      <c r="H9" s="81" t="s">
        <v>45</v>
      </c>
      <c r="I9" s="50"/>
      <c r="J9" s="71">
        <f>PRODUCT($C$10,5.13)</f>
        <v>0</v>
      </c>
      <c r="K9" s="110"/>
      <c r="L9" s="102">
        <f>IF(C13&gt;19.5,19.5,C13)</f>
        <v>19.5</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201" t="s">
        <v>50</v>
      </c>
      <c r="C10" s="198">
        <f>C7-C8-C9</f>
        <v>0</v>
      </c>
      <c r="D10" s="22"/>
      <c r="E10" s="100"/>
      <c r="F10" s="41"/>
      <c r="H10" s="78" t="s">
        <v>59</v>
      </c>
      <c r="I10" s="77"/>
      <c r="J10" s="24"/>
      <c r="K10" s="110"/>
      <c r="L10" s="102">
        <f>IF(C16&gt;25.9,25.9,C16)</f>
        <v>25.9</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208" t="s">
        <v>37</v>
      </c>
      <c r="C11" s="205">
        <v>0</v>
      </c>
      <c r="D11" s="59">
        <f>(C11*D13)/(C13)</f>
        <v>0</v>
      </c>
      <c r="E11" s="100"/>
      <c r="F11" s="41"/>
      <c r="H11" s="26" t="s">
        <v>46</v>
      </c>
      <c r="I11" s="27"/>
      <c r="J11" s="28">
        <f>PRODUCT($C$10,20.5)-J9</f>
        <v>0</v>
      </c>
      <c r="K11" s="110"/>
      <c r="L11" s="102">
        <f>IF(C17&gt;16.15,16.15,C17)</f>
        <v>16.149999999999999</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209" t="s">
        <v>38</v>
      </c>
      <c r="C12" s="205">
        <v>0</v>
      </c>
      <c r="D12" s="60">
        <f>(C12*D13)/(C13)</f>
        <v>0</v>
      </c>
      <c r="E12" s="100"/>
      <c r="F12" s="41"/>
      <c r="H12" s="74" t="s">
        <v>12</v>
      </c>
      <c r="I12" s="75"/>
      <c r="J12" s="76">
        <f>-D18</f>
        <v>0</v>
      </c>
      <c r="K12" s="110"/>
      <c r="L12" s="102"/>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210" t="s">
        <v>62</v>
      </c>
      <c r="C13" s="58">
        <v>19.600000000000001</v>
      </c>
      <c r="D13" s="61">
        <f>L9</f>
        <v>19.5</v>
      </c>
      <c r="E13" s="100"/>
      <c r="F13" s="41"/>
      <c r="H13" s="29" t="s">
        <v>11</v>
      </c>
      <c r="I13" s="30"/>
      <c r="J13" s="31">
        <f>J11-D18</f>
        <v>0</v>
      </c>
      <c r="K13" s="110"/>
      <c r="L13" s="102"/>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211" t="s">
        <v>39</v>
      </c>
      <c r="C14" s="205">
        <v>0</v>
      </c>
      <c r="D14" s="60">
        <f>(C14*D17)/(C17)</f>
        <v>0</v>
      </c>
      <c r="E14" s="100"/>
      <c r="F14" s="41"/>
      <c r="H14" s="81" t="s">
        <v>122</v>
      </c>
      <c r="I14" s="50"/>
      <c r="J14" s="71">
        <f>IF(L15&lt;0,0,L15)</f>
        <v>0</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209" t="s">
        <v>40</v>
      </c>
      <c r="C15" s="206">
        <v>0</v>
      </c>
      <c r="D15" s="60">
        <f>(C15*D16)/(C16)</f>
        <v>0</v>
      </c>
      <c r="E15" s="100"/>
      <c r="F15" s="41"/>
      <c r="H15" s="72" t="s">
        <v>1</v>
      </c>
      <c r="I15" s="73"/>
      <c r="J15" s="33">
        <f>(C10*20.5)-J9-J14</f>
        <v>0</v>
      </c>
      <c r="K15" s="110"/>
      <c r="L15" s="102">
        <f>J13*0.9</f>
        <v>0</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210" t="s">
        <v>63</v>
      </c>
      <c r="C16" s="90">
        <v>26</v>
      </c>
      <c r="D16" s="61">
        <f>L10</f>
        <v>25.9</v>
      </c>
      <c r="E16" s="100"/>
      <c r="F16" s="41"/>
      <c r="G16" s="41"/>
      <c r="H16" s="100"/>
      <c r="I16" s="100"/>
      <c r="J16" s="100"/>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210" t="s">
        <v>64</v>
      </c>
      <c r="C17" s="75">
        <v>16.2</v>
      </c>
      <c r="D17" s="62">
        <f>L11</f>
        <v>16.149999999999999</v>
      </c>
      <c r="E17" s="100"/>
      <c r="F17" s="41"/>
      <c r="H17" s="49" t="s">
        <v>30</v>
      </c>
      <c r="I17" s="51"/>
      <c r="J17" s="71">
        <f>C8*20.5</f>
        <v>0</v>
      </c>
      <c r="K17" s="110"/>
      <c r="L17" s="102">
        <f>IF(L15&lt;L13,L15,L13)</f>
        <v>0</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212" t="s">
        <v>14</v>
      </c>
      <c r="C18" s="207"/>
      <c r="D18" s="68">
        <f>(D11*20.3/D13-D11)+(D12*20.3/D13-D12)+(D14*16.75/D17-D14)+(D15*26.9/D16-D15)</f>
        <v>0</v>
      </c>
      <c r="E18" s="100"/>
      <c r="F18" s="41"/>
      <c r="H18" s="81" t="s">
        <v>88</v>
      </c>
      <c r="I18" s="51"/>
      <c r="J18" s="71">
        <f>C9*20.5</f>
        <v>0</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199" t="s">
        <v>36</v>
      </c>
      <c r="C19" s="182">
        <v>0</v>
      </c>
      <c r="D19" s="176"/>
      <c r="E19" s="100"/>
      <c r="F19" s="41"/>
      <c r="G19" s="41"/>
      <c r="H19" s="100"/>
      <c r="I19" s="100"/>
      <c r="J19" s="100"/>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thickBot="1" x14ac:dyDescent="0.25">
      <c r="A20" s="106"/>
      <c r="B20" s="134" t="s">
        <v>18</v>
      </c>
      <c r="C20" s="179">
        <v>0</v>
      </c>
      <c r="D20" s="177"/>
      <c r="E20" s="100"/>
      <c r="F20" s="41"/>
      <c r="G20" s="41"/>
      <c r="H20" s="100"/>
      <c r="I20" s="100"/>
      <c r="J20" s="100"/>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89</v>
      </c>
      <c r="C21" s="179">
        <v>0</v>
      </c>
      <c r="D21" s="177"/>
      <c r="E21" s="100"/>
      <c r="F21" s="41"/>
      <c r="G21" s="107"/>
      <c r="H21" s="52" t="s">
        <v>128</v>
      </c>
      <c r="I21" s="53"/>
      <c r="J21" s="54"/>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thickBot="1" x14ac:dyDescent="0.25">
      <c r="A22" s="106"/>
      <c r="B22" s="134" t="s">
        <v>91</v>
      </c>
      <c r="C22" s="179">
        <v>0</v>
      </c>
      <c r="D22" s="177"/>
      <c r="E22" s="100"/>
      <c r="F22" s="41"/>
      <c r="H22" s="153"/>
      <c r="I22" s="154"/>
      <c r="J22" s="155"/>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5" t="s">
        <v>102</v>
      </c>
      <c r="C23" s="179">
        <v>0</v>
      </c>
      <c r="D23" s="177"/>
      <c r="E23" s="100"/>
      <c r="F23" s="41"/>
      <c r="H23" s="158" t="s">
        <v>24</v>
      </c>
      <c r="I23" s="34" t="s">
        <v>55</v>
      </c>
      <c r="J23" s="23">
        <f>PRODUCT(SUM(C19,-C20,-C21,-C22,-C23,-C24),15.34)</f>
        <v>0</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135" t="s">
        <v>90</v>
      </c>
      <c r="C24" s="179">
        <v>0</v>
      </c>
      <c r="D24" s="177"/>
      <c r="E24" s="100"/>
      <c r="F24" s="41"/>
      <c r="H24" s="80" t="s">
        <v>20</v>
      </c>
      <c r="I24" s="35" t="s">
        <v>33</v>
      </c>
      <c r="J24" s="36">
        <f>PRODUCT(C20,61.35)</f>
        <v>0</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thickBot="1" x14ac:dyDescent="0.25">
      <c r="A25" s="106"/>
      <c r="B25" s="204" t="s">
        <v>138</v>
      </c>
      <c r="C25" s="182">
        <v>0</v>
      </c>
      <c r="D25" s="177"/>
      <c r="E25" s="100"/>
      <c r="F25" s="41"/>
      <c r="H25" s="80" t="s">
        <v>21</v>
      </c>
      <c r="I25" s="35" t="s">
        <v>33</v>
      </c>
      <c r="J25" s="36">
        <f>PRODUCT(SUM(C21,C22),61.35)</f>
        <v>0</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4" t="s">
        <v>126</v>
      </c>
      <c r="C26" s="202">
        <v>0</v>
      </c>
      <c r="D26" s="177"/>
      <c r="E26" s="100"/>
      <c r="F26" s="41"/>
      <c r="H26" s="80" t="s">
        <v>105</v>
      </c>
      <c r="I26" s="35" t="s">
        <v>33</v>
      </c>
      <c r="J26" s="161">
        <f>PRODUCT(C22,61.35)</f>
        <v>0</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134" t="s">
        <v>126</v>
      </c>
      <c r="C27" s="202">
        <v>0</v>
      </c>
      <c r="D27" s="177"/>
      <c r="E27" s="100"/>
      <c r="F27" s="41"/>
      <c r="H27" s="80" t="s">
        <v>106</v>
      </c>
      <c r="I27" s="35" t="s">
        <v>69</v>
      </c>
      <c r="J27" s="161">
        <f>PRODUCT(C23,40.35)</f>
        <v>0</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thickBot="1" x14ac:dyDescent="0.25">
      <c r="A28" s="106"/>
      <c r="B28" s="136" t="s">
        <v>127</v>
      </c>
      <c r="C28" s="202">
        <v>0</v>
      </c>
      <c r="D28" s="177"/>
      <c r="E28" s="100"/>
      <c r="F28" s="41"/>
      <c r="H28" s="80" t="s">
        <v>108</v>
      </c>
      <c r="I28" s="35" t="s">
        <v>70</v>
      </c>
      <c r="J28" s="161">
        <f>PRODUCT(SUM(C25,-C26,-C27),25)</f>
        <v>0</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thickBot="1" x14ac:dyDescent="0.25">
      <c r="A29" s="106"/>
      <c r="B29" s="204" t="s">
        <v>8</v>
      </c>
      <c r="C29" s="203">
        <v>0</v>
      </c>
      <c r="D29" s="177"/>
      <c r="E29" s="100"/>
      <c r="F29" s="41"/>
      <c r="H29" s="80" t="s">
        <v>129</v>
      </c>
      <c r="I29" s="35" t="s">
        <v>123</v>
      </c>
      <c r="J29" s="161">
        <f>PRODUCT(C26,10)</f>
        <v>0</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thickBot="1" x14ac:dyDescent="0.25">
      <c r="A30" s="106"/>
      <c r="B30" s="134" t="s">
        <v>18</v>
      </c>
      <c r="C30" s="179">
        <v>0</v>
      </c>
      <c r="D30" s="177"/>
      <c r="E30" s="100"/>
      <c r="F30" s="41"/>
      <c r="H30" s="80" t="s">
        <v>130</v>
      </c>
      <c r="I30" s="35" t="s">
        <v>124</v>
      </c>
      <c r="J30" s="161">
        <f>PRODUCT(C27,4)</f>
        <v>0</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thickBot="1" x14ac:dyDescent="0.25">
      <c r="A31" s="106"/>
      <c r="B31" s="134" t="s">
        <v>89</v>
      </c>
      <c r="C31" s="179">
        <v>0</v>
      </c>
      <c r="D31" s="177"/>
      <c r="E31" s="100"/>
      <c r="F31" s="41"/>
      <c r="H31" s="159" t="s">
        <v>25</v>
      </c>
      <c r="I31" s="35" t="s">
        <v>56</v>
      </c>
      <c r="J31" s="37">
        <f>PRODUCT(SUM(C28,-C29,-C30,-C31,-C32,-C33,-C34),1.38)</f>
        <v>0</v>
      </c>
      <c r="K31" s="108"/>
      <c r="L31" s="102"/>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4" t="s">
        <v>91</v>
      </c>
      <c r="C32" s="179">
        <v>0</v>
      </c>
      <c r="D32" s="177"/>
      <c r="E32" s="100"/>
      <c r="F32" s="41"/>
      <c r="H32" s="80" t="s">
        <v>22</v>
      </c>
      <c r="I32" s="35" t="s">
        <v>34</v>
      </c>
      <c r="J32" s="36">
        <f>PRODUCT(C29,5.5)</f>
        <v>0</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135" t="s">
        <v>103</v>
      </c>
      <c r="C33" s="179">
        <v>0</v>
      </c>
      <c r="D33" s="177"/>
      <c r="E33" s="100"/>
      <c r="F33" s="41"/>
      <c r="H33" s="80" t="s">
        <v>23</v>
      </c>
      <c r="I33" s="35" t="s">
        <v>34</v>
      </c>
      <c r="J33" s="36">
        <f>PRODUCT(SUM(C30,C31),5.5)</f>
        <v>0</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thickBot="1" x14ac:dyDescent="0.25">
      <c r="A34" s="106"/>
      <c r="B34" s="135" t="s">
        <v>92</v>
      </c>
      <c r="C34" s="179">
        <v>0</v>
      </c>
      <c r="D34" s="177"/>
      <c r="E34" s="100"/>
      <c r="F34" s="41"/>
      <c r="H34" s="80" t="s">
        <v>104</v>
      </c>
      <c r="I34" s="35" t="s">
        <v>34</v>
      </c>
      <c r="J34" s="36">
        <f>PRODUCT(C32,5.5)</f>
        <v>0</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thickBot="1" x14ac:dyDescent="0.25">
      <c r="A35" s="106"/>
      <c r="B35" s="135" t="s">
        <v>93</v>
      </c>
      <c r="C35" s="179">
        <v>0</v>
      </c>
      <c r="D35" s="177"/>
      <c r="E35" s="100"/>
      <c r="F35" s="41"/>
      <c r="H35" s="80" t="s">
        <v>95</v>
      </c>
      <c r="I35" s="35" t="s">
        <v>73</v>
      </c>
      <c r="J35" s="161">
        <f>PRODUCT(C33,4.96)</f>
        <v>0</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thickBot="1" x14ac:dyDescent="0.25">
      <c r="A36" s="106"/>
      <c r="B36" s="204" t="s">
        <v>9</v>
      </c>
      <c r="C36" s="182">
        <v>0</v>
      </c>
      <c r="D36" s="177"/>
      <c r="E36" s="100"/>
      <c r="F36" s="8"/>
      <c r="G36" s="8"/>
      <c r="H36" s="80" t="s">
        <v>96</v>
      </c>
      <c r="I36" s="35" t="s">
        <v>80</v>
      </c>
      <c r="J36" s="161">
        <f>PRODUCT(C34,4.42)</f>
        <v>0</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thickBot="1" x14ac:dyDescent="0.25">
      <c r="A37" s="106"/>
      <c r="B37" s="133" t="s">
        <v>18</v>
      </c>
      <c r="C37" s="179">
        <v>0</v>
      </c>
      <c r="D37" s="177"/>
      <c r="E37" s="100"/>
      <c r="F37" s="41"/>
      <c r="H37" s="159" t="s">
        <v>26</v>
      </c>
      <c r="I37" s="35" t="s">
        <v>57</v>
      </c>
      <c r="J37" s="37">
        <f>PRODUCT(SUM(C35,-C36,-C37,-C38,-C39,-C40,-C41),15.15)</f>
        <v>0</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4" t="s">
        <v>89</v>
      </c>
      <c r="C38" s="179">
        <v>0</v>
      </c>
      <c r="D38" s="177"/>
      <c r="E38" s="100"/>
      <c r="F38" s="41"/>
      <c r="H38" s="80" t="s">
        <v>27</v>
      </c>
      <c r="I38" s="35" t="s">
        <v>35</v>
      </c>
      <c r="J38" s="36">
        <f>PRODUCT(C36,60.6)</f>
        <v>0</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6"/>
      <c r="B39" s="134" t="s">
        <v>91</v>
      </c>
      <c r="C39" s="179">
        <v>0</v>
      </c>
      <c r="D39" s="177"/>
      <c r="E39" s="100"/>
      <c r="F39" s="41"/>
      <c r="H39" s="80" t="s">
        <v>28</v>
      </c>
      <c r="I39" s="35" t="s">
        <v>35</v>
      </c>
      <c r="J39" s="36">
        <f>PRODUCT(SUM(C37,C38),60.6)</f>
        <v>0</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thickBot="1" x14ac:dyDescent="0.25">
      <c r="A40" s="106"/>
      <c r="B40" s="134" t="s">
        <v>103</v>
      </c>
      <c r="C40" s="179">
        <v>0</v>
      </c>
      <c r="D40" s="177"/>
      <c r="E40" s="100"/>
      <c r="F40" s="41"/>
      <c r="H40" s="80" t="s">
        <v>107</v>
      </c>
      <c r="I40" s="35" t="s">
        <v>35</v>
      </c>
      <c r="J40" s="36">
        <f>PRODUCT(C39,60.6)</f>
        <v>0</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18" customHeight="1" thickBot="1" x14ac:dyDescent="0.25">
      <c r="A41" s="106"/>
      <c r="B41" s="134" t="s">
        <v>94</v>
      </c>
      <c r="C41" s="179">
        <v>0</v>
      </c>
      <c r="D41" s="177"/>
      <c r="E41" s="100"/>
      <c r="F41" s="8"/>
      <c r="G41" s="8"/>
      <c r="H41" s="80" t="s">
        <v>97</v>
      </c>
      <c r="I41" s="35" t="s">
        <v>35</v>
      </c>
      <c r="J41" s="161">
        <f>PRODUCT(C40,60.6)</f>
        <v>0</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18" customHeight="1" thickBot="1" x14ac:dyDescent="0.25">
      <c r="A42" s="106"/>
      <c r="B42" s="137" t="s">
        <v>93</v>
      </c>
      <c r="C42" s="179">
        <v>0</v>
      </c>
      <c r="D42" s="178"/>
      <c r="E42" s="100"/>
      <c r="F42" s="100"/>
      <c r="G42" s="100"/>
      <c r="H42" s="80" t="s">
        <v>98</v>
      </c>
      <c r="I42" s="35" t="s">
        <v>77</v>
      </c>
      <c r="J42" s="161">
        <f>PRODUCT(C41,19.6)</f>
        <v>0</v>
      </c>
      <c r="K42" s="108"/>
      <c r="L42" s="103"/>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0.25" customHeight="1" thickBot="1" x14ac:dyDescent="0.25">
      <c r="A43" s="106"/>
      <c r="B43" s="100"/>
      <c r="C43" s="100"/>
      <c r="D43" s="100"/>
      <c r="E43" s="100"/>
      <c r="F43" s="41"/>
      <c r="G43" s="41"/>
      <c r="H43" s="160" t="s">
        <v>48</v>
      </c>
      <c r="I43" s="194"/>
      <c r="J43" s="195">
        <v>0</v>
      </c>
      <c r="K43" s="108"/>
      <c r="L43" s="102"/>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34.5" customHeight="1" thickBot="1" x14ac:dyDescent="0.3">
      <c r="A44" s="106"/>
      <c r="B44" s="405" t="s">
        <v>140</v>
      </c>
      <c r="C44" s="243" t="s">
        <v>118</v>
      </c>
      <c r="D44" s="244"/>
      <c r="E44" s="100"/>
      <c r="F44" s="41"/>
      <c r="G44" s="41"/>
      <c r="H44" s="193" t="s">
        <v>41</v>
      </c>
      <c r="I44" s="156"/>
      <c r="J44" s="157">
        <f>IF(SUM(J23,J31,J37)&gt;0,SUM(J23:J43),SUM(J24:J30,J32:J36,J38:J42))</f>
        <v>0</v>
      </c>
      <c r="K44" s="108"/>
      <c r="L44" s="87"/>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21" customHeight="1" thickBot="1" x14ac:dyDescent="0.25">
      <c r="A45" s="106"/>
      <c r="B45" s="340"/>
      <c r="C45" s="232">
        <f>SUM(C50:C52)</f>
        <v>0</v>
      </c>
      <c r="D45" s="239" t="s">
        <v>114</v>
      </c>
      <c r="E45" s="100"/>
      <c r="F45" s="100"/>
      <c r="G45" s="100"/>
      <c r="H45" s="100"/>
      <c r="I45" s="100"/>
      <c r="J45" s="100"/>
      <c r="K45" s="108"/>
      <c r="L45" s="185">
        <f>J50*0.9</f>
        <v>0</v>
      </c>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133" t="s">
        <v>89</v>
      </c>
      <c r="C46" s="228">
        <v>0</v>
      </c>
      <c r="D46" s="21"/>
      <c r="E46" s="100"/>
      <c r="F46" s="41"/>
      <c r="G46" s="41"/>
      <c r="H46" s="219" t="s">
        <v>99</v>
      </c>
      <c r="I46" s="217"/>
      <c r="J46" s="218"/>
      <c r="K46" s="108"/>
      <c r="L46" s="185">
        <f>SUM((J7+J46)-D14)*0.9</f>
        <v>0</v>
      </c>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85"/>
      <c r="AL46" s="85"/>
      <c r="AM46" s="85"/>
      <c r="AN46" s="85"/>
      <c r="AO46" s="85"/>
      <c r="AP46" s="85"/>
      <c r="AQ46" s="85"/>
      <c r="AR46" s="85"/>
      <c r="AS46" s="85"/>
      <c r="AT46" s="85"/>
      <c r="AU46" s="85"/>
      <c r="AV46" s="85"/>
      <c r="AW46" s="85"/>
      <c r="AX46" s="85"/>
      <c r="AY46" s="85"/>
      <c r="AZ46" s="85"/>
      <c r="BA46" s="85"/>
      <c r="BB46" s="85"/>
      <c r="BC46" s="85"/>
      <c r="BD46" s="85"/>
      <c r="BE46" s="85"/>
      <c r="BF46" s="85"/>
      <c r="BG46" s="85"/>
    </row>
    <row r="47" spans="1:59" ht="18" hidden="1" customHeight="1" x14ac:dyDescent="0.2">
      <c r="A47" s="106"/>
      <c r="B47" s="134" t="s">
        <v>103</v>
      </c>
      <c r="C47" s="226">
        <v>0</v>
      </c>
      <c r="D47" s="21"/>
      <c r="E47" s="100"/>
      <c r="F47" s="41"/>
      <c r="H47" s="32" t="s">
        <v>49</v>
      </c>
      <c r="I47" s="197"/>
      <c r="J47" s="187">
        <f>SUM(PRODUCT(SUM(C22,-C23,-C24,-C25,-C27),5.11),PRODUCT(SUM(C30,-C31,-C32,-C33,-C34,-C35),2.28),PRODUCT(SUM(C36,-C37,-C38,-C39,-C40,-C41),19.89),0)</f>
        <v>0</v>
      </c>
      <c r="K47" s="108"/>
      <c r="L47" s="190"/>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85"/>
      <c r="AL47" s="85"/>
      <c r="AM47" s="85"/>
      <c r="AN47" s="85"/>
      <c r="AO47" s="85"/>
      <c r="AP47" s="85"/>
      <c r="AQ47" s="85"/>
      <c r="AR47" s="85"/>
      <c r="AS47" s="85"/>
      <c r="AT47" s="85"/>
      <c r="AU47" s="85"/>
      <c r="AV47" s="85"/>
      <c r="AW47" s="85"/>
      <c r="AX47" s="85"/>
      <c r="AY47" s="85"/>
      <c r="AZ47" s="85"/>
      <c r="BA47" s="85"/>
      <c r="BB47" s="85"/>
      <c r="BC47" s="85"/>
      <c r="BD47" s="85"/>
      <c r="BE47" s="85"/>
      <c r="BF47" s="85"/>
      <c r="BG47" s="85"/>
    </row>
    <row r="48" spans="1:59" ht="18" hidden="1" customHeight="1" x14ac:dyDescent="0.25">
      <c r="A48" s="106"/>
      <c r="B48" s="224"/>
      <c r="C48" s="224"/>
      <c r="D48" s="108"/>
      <c r="E48" s="100"/>
      <c r="F48" s="41"/>
      <c r="H48" s="168" t="s">
        <v>0</v>
      </c>
      <c r="I48" s="196"/>
      <c r="J48" s="157">
        <f>IF(L52&gt;L48,IF(L48&lt;0,0,L48),IF(L52&lt;0,0,L52))</f>
        <v>0</v>
      </c>
      <c r="K48" s="108"/>
      <c r="L48" s="190"/>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85"/>
      <c r="AL48" s="85"/>
      <c r="AM48" s="85"/>
      <c r="AN48" s="85"/>
      <c r="AO48" s="85"/>
      <c r="AP48" s="85"/>
      <c r="AQ48" s="85"/>
      <c r="AR48" s="85"/>
      <c r="AS48" s="85"/>
      <c r="AT48" s="85"/>
      <c r="AU48" s="85"/>
      <c r="AV48" s="85"/>
      <c r="AW48" s="85"/>
      <c r="AX48" s="85"/>
      <c r="AY48" s="85"/>
      <c r="AZ48" s="85"/>
      <c r="BA48" s="85"/>
      <c r="BB48" s="85"/>
      <c r="BC48" s="85"/>
      <c r="BD48" s="85"/>
      <c r="BE48" s="85"/>
      <c r="BF48" s="85"/>
      <c r="BG48" s="85"/>
    </row>
    <row r="49" spans="1:59" s="6" customFormat="1" ht="20.25" customHeight="1" thickBot="1" x14ac:dyDescent="0.3">
      <c r="A49" s="111"/>
      <c r="B49" s="229" t="s">
        <v>113</v>
      </c>
      <c r="C49" s="230"/>
      <c r="D49" s="231"/>
      <c r="E49" s="100"/>
      <c r="F49" s="100"/>
      <c r="G49" s="100"/>
      <c r="H49" s="220" t="s">
        <v>121</v>
      </c>
      <c r="I49" s="221"/>
      <c r="J49" s="71">
        <f>IF(L49&gt;L45,IF(L45&lt;0,0,L45),IF(L49&lt;0,0,L49))</f>
        <v>0</v>
      </c>
      <c r="K49" s="108"/>
      <c r="L49" s="185">
        <f>SUM((J11+J50)-D18)*0.9</f>
        <v>0</v>
      </c>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85"/>
      <c r="AL49" s="85"/>
      <c r="AM49" s="85"/>
      <c r="AN49" s="85"/>
      <c r="AO49" s="85"/>
      <c r="AP49" s="85"/>
      <c r="AQ49" s="85"/>
      <c r="AR49" s="85"/>
      <c r="AS49" s="85"/>
      <c r="AT49" s="85"/>
      <c r="AU49" s="85"/>
      <c r="AV49" s="85"/>
      <c r="AW49" s="85"/>
      <c r="AX49" s="85"/>
      <c r="AY49" s="85"/>
      <c r="AZ49" s="85"/>
      <c r="BA49" s="85"/>
      <c r="BB49" s="85"/>
      <c r="BC49" s="85"/>
      <c r="BD49" s="85"/>
      <c r="BE49" s="85"/>
      <c r="BF49" s="85"/>
      <c r="BG49" s="85"/>
    </row>
    <row r="50" spans="1:59" s="6" customFormat="1" ht="20.25" customHeight="1" thickBot="1" x14ac:dyDescent="0.25">
      <c r="A50" s="111"/>
      <c r="B50" s="150" t="s">
        <v>110</v>
      </c>
      <c r="C50" s="225">
        <v>0</v>
      </c>
      <c r="D50" s="20"/>
      <c r="E50" s="100"/>
      <c r="F50" s="100"/>
      <c r="G50" s="100"/>
      <c r="H50" s="32" t="s">
        <v>47</v>
      </c>
      <c r="I50" s="38"/>
      <c r="J50" s="233">
        <f>SUM(PRODUCT(SUM(C19-C20-C21-C22-C23-C24),5.11),PRODUCT(SUM(C28-C29-C30-C31-C32,-C33,-C34),2.28),PRODUCT(SUM(C35-C36-C37,-C38,-C39-C40-C41),19.89))</f>
        <v>0</v>
      </c>
      <c r="K50" s="112"/>
      <c r="L50" s="186"/>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87"/>
      <c r="AL50" s="87"/>
      <c r="AM50" s="87"/>
      <c r="AN50" s="87"/>
      <c r="AO50" s="87"/>
      <c r="AP50" s="87"/>
      <c r="AQ50" s="87"/>
      <c r="AR50" s="87"/>
      <c r="AS50" s="87"/>
      <c r="AT50" s="87"/>
      <c r="AU50" s="87"/>
      <c r="AV50" s="87"/>
      <c r="AW50" s="87"/>
      <c r="AX50" s="87"/>
      <c r="AY50" s="87"/>
      <c r="AZ50" s="87"/>
      <c r="BA50" s="87"/>
      <c r="BB50" s="87"/>
      <c r="BC50" s="87"/>
      <c r="BD50" s="87"/>
      <c r="BE50" s="87"/>
      <c r="BF50" s="87"/>
      <c r="BG50" s="87"/>
    </row>
    <row r="51" spans="1:59" s="6" customFormat="1" ht="20.25" customHeight="1" thickBot="1" x14ac:dyDescent="0.25">
      <c r="A51" s="111"/>
      <c r="B51" s="134" t="s">
        <v>111</v>
      </c>
      <c r="C51" s="226">
        <v>0</v>
      </c>
      <c r="D51" s="21"/>
      <c r="E51" s="100"/>
      <c r="F51" s="100"/>
      <c r="G51" s="100"/>
      <c r="H51" s="100"/>
      <c r="I51" s="100"/>
      <c r="J51" s="100"/>
      <c r="K51" s="112"/>
      <c r="L51" s="186"/>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87"/>
      <c r="AL51" s="87"/>
      <c r="AM51" s="87"/>
      <c r="AN51" s="87"/>
      <c r="AO51" s="87"/>
      <c r="AP51" s="87"/>
      <c r="AQ51" s="87"/>
      <c r="AR51" s="87"/>
      <c r="AS51" s="87"/>
      <c r="AT51" s="87"/>
      <c r="AU51" s="87"/>
      <c r="AV51" s="87"/>
      <c r="AW51" s="87"/>
      <c r="AX51" s="87"/>
      <c r="AY51" s="87"/>
      <c r="AZ51" s="87"/>
      <c r="BA51" s="87"/>
      <c r="BB51" s="87"/>
      <c r="BC51" s="87"/>
      <c r="BD51" s="87"/>
      <c r="BE51" s="87"/>
      <c r="BF51" s="87"/>
      <c r="BG51" s="87"/>
    </row>
    <row r="52" spans="1:59" s="6" customFormat="1" ht="21.75" customHeight="1" thickBot="1" x14ac:dyDescent="0.3">
      <c r="A52" s="111"/>
      <c r="B52" s="137" t="s">
        <v>112</v>
      </c>
      <c r="C52" s="227">
        <v>0</v>
      </c>
      <c r="D52" s="223"/>
      <c r="E52" s="100"/>
      <c r="F52" s="100"/>
      <c r="G52" s="100"/>
      <c r="H52" s="220" t="s">
        <v>115</v>
      </c>
      <c r="I52" s="221"/>
      <c r="J52" s="71">
        <f>IF(SUM(C50*(669.8-61.35),C51*(654.5-61.35),C52*(721-61.35))&lt;50,0,SUM(C50*(669.8-61.35),C51*(654.5-61.35),C52*(721-61.35)))</f>
        <v>0</v>
      </c>
      <c r="K52" s="112"/>
      <c r="L52" s="8"/>
      <c r="M52" s="8"/>
      <c r="N52" s="8"/>
      <c r="O52" s="8"/>
      <c r="P52" s="8"/>
      <c r="Q52" s="8"/>
      <c r="R52" s="8"/>
      <c r="S52" s="8"/>
      <c r="T52" s="8"/>
      <c r="U52" s="8"/>
      <c r="V52" s="8"/>
      <c r="W52" s="8"/>
      <c r="X52" s="8"/>
      <c r="Y52" s="8"/>
      <c r="Z52" s="8"/>
      <c r="AA52" s="8"/>
      <c r="AB52" s="8"/>
      <c r="AC52" s="8"/>
      <c r="AD52" s="8"/>
      <c r="AE52" s="8"/>
      <c r="AF52" s="8"/>
      <c r="AG52" s="8"/>
      <c r="AH52" s="8"/>
      <c r="AI52" s="8"/>
      <c r="AJ52" s="8"/>
    </row>
    <row r="53" spans="1:59" s="6" customFormat="1" ht="15.75" customHeight="1" thickBot="1" x14ac:dyDescent="0.25">
      <c r="A53" s="111"/>
      <c r="B53" s="100"/>
      <c r="C53" s="100"/>
      <c r="D53" s="100"/>
      <c r="E53" s="100"/>
      <c r="F53" s="100"/>
      <c r="G53" s="100"/>
      <c r="H53" s="100"/>
      <c r="I53" s="100"/>
      <c r="J53" s="100"/>
      <c r="K53" s="112"/>
      <c r="L53" s="8"/>
      <c r="M53" s="8"/>
      <c r="N53" s="8"/>
      <c r="O53" s="8"/>
      <c r="P53" s="8"/>
      <c r="Q53" s="8"/>
      <c r="R53" s="8"/>
      <c r="S53" s="8"/>
      <c r="T53" s="8"/>
      <c r="U53" s="8"/>
      <c r="V53" s="8"/>
      <c r="W53" s="8"/>
      <c r="X53" s="8"/>
      <c r="Y53" s="8"/>
      <c r="Z53" s="8"/>
      <c r="AA53" s="8"/>
      <c r="AB53" s="8"/>
      <c r="AC53" s="8"/>
      <c r="AD53" s="8"/>
      <c r="AE53" s="8"/>
      <c r="AF53" s="8"/>
      <c r="AG53" s="8"/>
      <c r="AH53" s="8"/>
      <c r="AI53" s="8"/>
      <c r="AJ53" s="8"/>
    </row>
    <row r="54" spans="1:59" s="6" customFormat="1" ht="16.5" customHeight="1" thickBot="1" x14ac:dyDescent="0.25">
      <c r="A54" s="111"/>
      <c r="B54" s="100"/>
      <c r="C54" s="100"/>
      <c r="D54" s="100"/>
      <c r="E54" s="101"/>
      <c r="F54" s="100"/>
      <c r="G54" s="100"/>
      <c r="H54" s="170" t="s">
        <v>31</v>
      </c>
      <c r="I54" s="171"/>
      <c r="J54" s="88">
        <f>SUM(J9,J14,J17,J18,J44,J49,J52)</f>
        <v>0</v>
      </c>
      <c r="K54" s="112"/>
      <c r="L54" s="8"/>
      <c r="M54" s="8"/>
      <c r="N54" s="8"/>
      <c r="O54" s="8"/>
      <c r="P54" s="8"/>
      <c r="Q54" s="8"/>
      <c r="R54" s="8"/>
      <c r="S54" s="8"/>
      <c r="T54" s="8"/>
      <c r="U54" s="8"/>
      <c r="V54" s="8"/>
      <c r="W54" s="8"/>
      <c r="X54" s="8"/>
      <c r="Y54" s="8"/>
      <c r="Z54" s="8"/>
      <c r="AA54" s="8"/>
      <c r="AB54" s="8"/>
      <c r="AC54" s="8"/>
      <c r="AD54" s="8"/>
      <c r="AE54" s="8"/>
      <c r="AF54" s="8"/>
      <c r="AG54" s="8"/>
      <c r="AH54" s="8"/>
      <c r="AI54" s="8"/>
      <c r="AJ54" s="8"/>
    </row>
    <row r="55" spans="1:59" s="6" customFormat="1" ht="18" customHeight="1" x14ac:dyDescent="0.2">
      <c r="A55" s="111"/>
      <c r="B55" s="100"/>
      <c r="C55" s="100"/>
      <c r="D55" s="100"/>
      <c r="E55" s="101"/>
      <c r="F55" s="100"/>
      <c r="G55" s="100"/>
      <c r="H55" s="172" t="s">
        <v>61</v>
      </c>
      <c r="I55" s="173"/>
      <c r="J55" s="129">
        <f>SUM(C7*20.5,C19*20.45,C25*25,C28*5.5,C35*60.6)</f>
        <v>0</v>
      </c>
      <c r="K55" s="112"/>
      <c r="L55" s="8"/>
      <c r="M55" s="8"/>
      <c r="N55" s="8"/>
      <c r="O55" s="8"/>
      <c r="P55" s="8"/>
      <c r="Q55" s="8"/>
      <c r="R55" s="8"/>
      <c r="S55" s="8"/>
      <c r="T55" s="8"/>
      <c r="U55" s="8"/>
      <c r="V55" s="8"/>
      <c r="W55" s="8"/>
      <c r="X55" s="8"/>
      <c r="Y55" s="8"/>
      <c r="Z55" s="8"/>
      <c r="AA55" s="8"/>
      <c r="AB55" s="8"/>
      <c r="AC55" s="8"/>
      <c r="AD55" s="8"/>
      <c r="AE55" s="8"/>
      <c r="AF55" s="8"/>
      <c r="AG55" s="8"/>
      <c r="AH55" s="8"/>
      <c r="AI55" s="8"/>
      <c r="AJ55" s="8"/>
    </row>
    <row r="56" spans="1:59" s="6" customFormat="1" ht="18" customHeight="1" thickBot="1" x14ac:dyDescent="0.25">
      <c r="A56" s="111"/>
      <c r="B56" s="222"/>
      <c r="C56" s="100"/>
      <c r="D56" s="100"/>
      <c r="E56" s="101"/>
      <c r="F56" s="100"/>
      <c r="G56" s="100"/>
      <c r="H56" s="79" t="s">
        <v>51</v>
      </c>
      <c r="I56" s="174"/>
      <c r="J56" s="89">
        <f>J55-J54+J52</f>
        <v>0</v>
      </c>
      <c r="K56" s="112"/>
      <c r="L56" s="8"/>
      <c r="M56" s="8"/>
      <c r="N56" s="8"/>
      <c r="O56" s="8"/>
      <c r="P56" s="8"/>
      <c r="Q56" s="8"/>
      <c r="R56" s="8"/>
      <c r="S56" s="8"/>
      <c r="T56" s="8"/>
      <c r="U56" s="8"/>
      <c r="V56" s="8"/>
      <c r="W56" s="8"/>
      <c r="X56" s="8"/>
      <c r="Y56" s="8"/>
      <c r="Z56" s="8"/>
      <c r="AA56" s="8"/>
      <c r="AB56" s="8"/>
      <c r="AC56" s="8"/>
      <c r="AD56" s="8"/>
      <c r="AE56" s="8"/>
      <c r="AF56" s="8"/>
      <c r="AG56" s="8"/>
      <c r="AH56" s="8"/>
      <c r="AI56" s="8"/>
      <c r="AJ56" s="8"/>
    </row>
    <row r="57" spans="1:59" s="6" customFormat="1" x14ac:dyDescent="0.2">
      <c r="A57" s="111"/>
      <c r="B57" s="100"/>
      <c r="C57" s="100"/>
      <c r="D57" s="100"/>
      <c r="E57" s="101"/>
      <c r="G57" s="101"/>
      <c r="H57" s="101"/>
      <c r="I57" s="100"/>
      <c r="J57" s="100"/>
      <c r="K57" s="112"/>
      <c r="L57" s="8"/>
      <c r="M57" s="8"/>
      <c r="N57" s="8"/>
      <c r="O57" s="8"/>
      <c r="P57" s="8"/>
      <c r="Q57" s="8"/>
      <c r="R57" s="8"/>
      <c r="S57" s="8"/>
      <c r="T57" s="8"/>
      <c r="U57" s="8"/>
      <c r="V57" s="8"/>
      <c r="W57" s="8"/>
      <c r="X57" s="8"/>
      <c r="Y57" s="8"/>
      <c r="Z57" s="8"/>
      <c r="AA57" s="8"/>
      <c r="AB57" s="8"/>
      <c r="AC57" s="8"/>
      <c r="AD57" s="8"/>
      <c r="AE57" s="8"/>
      <c r="AF57" s="8"/>
      <c r="AG57" s="8"/>
      <c r="AH57" s="8"/>
      <c r="AI57" s="8"/>
      <c r="AJ57" s="8"/>
    </row>
    <row r="58" spans="1:59" s="6" customFormat="1" ht="13.5" customHeight="1" thickBot="1" x14ac:dyDescent="0.25">
      <c r="A58" s="111"/>
      <c r="B58" s="100"/>
      <c r="C58" s="100"/>
      <c r="D58" s="100"/>
      <c r="E58" s="101"/>
      <c r="F58" s="100"/>
      <c r="G58" s="100"/>
      <c r="H58" s="100"/>
      <c r="I58" s="100"/>
      <c r="J58" s="100"/>
      <c r="K58" s="112"/>
      <c r="L58" s="8"/>
      <c r="M58" s="8"/>
      <c r="N58" s="8"/>
      <c r="O58" s="8"/>
      <c r="P58" s="8"/>
      <c r="Q58" s="8"/>
      <c r="R58" s="8"/>
      <c r="S58" s="8"/>
      <c r="T58" s="8"/>
      <c r="U58" s="8"/>
      <c r="V58" s="8"/>
      <c r="W58" s="8"/>
      <c r="X58" s="8"/>
      <c r="Y58" s="8"/>
      <c r="Z58" s="8"/>
      <c r="AA58" s="8"/>
      <c r="AB58" s="8"/>
      <c r="AC58" s="8"/>
      <c r="AD58" s="8"/>
      <c r="AE58" s="8"/>
      <c r="AF58" s="8"/>
      <c r="AG58" s="8"/>
      <c r="AH58" s="8"/>
      <c r="AI58" s="8"/>
      <c r="AJ58" s="8"/>
    </row>
    <row r="59" spans="1:59" ht="179.25" customHeight="1" thickBot="1" x14ac:dyDescent="0.25">
      <c r="A59" s="111"/>
      <c r="B59" s="402" t="s">
        <v>109</v>
      </c>
      <c r="C59" s="403"/>
      <c r="D59" s="404"/>
      <c r="E59" s="101"/>
      <c r="H59" s="394" t="s">
        <v>101</v>
      </c>
      <c r="I59" s="395"/>
      <c r="J59" s="396"/>
      <c r="K59" s="112"/>
      <c r="L59" s="8"/>
      <c r="M59" s="8"/>
      <c r="N59" s="8"/>
      <c r="O59" s="8"/>
      <c r="P59" s="8"/>
      <c r="Q59" s="8"/>
      <c r="R59" s="8"/>
      <c r="S59" s="8"/>
      <c r="T59" s="8"/>
      <c r="U59" s="8"/>
      <c r="V59" s="8"/>
      <c r="W59" s="8"/>
      <c r="X59" s="8"/>
      <c r="Y59" s="8"/>
      <c r="Z59" s="8"/>
      <c r="AA59" s="8"/>
      <c r="AB59" s="8"/>
      <c r="AC59" s="8"/>
      <c r="AD59" s="8"/>
      <c r="AE59" s="8"/>
      <c r="AF59" s="8"/>
      <c r="AG59" s="8"/>
      <c r="AH59" s="8"/>
      <c r="AI59" s="8"/>
      <c r="AJ59" s="8"/>
    </row>
    <row r="60" spans="1:59" ht="15" customHeight="1" thickBot="1" x14ac:dyDescent="0.25">
      <c r="A60" s="111"/>
      <c r="B60" s="100"/>
      <c r="C60" s="100"/>
      <c r="D60" s="100"/>
      <c r="E60" s="101"/>
      <c r="H60" s="388" t="s">
        <v>136</v>
      </c>
      <c r="I60" s="389"/>
      <c r="J60" s="338"/>
      <c r="K60" s="112"/>
      <c r="L60" s="8"/>
      <c r="M60" s="8"/>
      <c r="N60" s="8"/>
      <c r="O60" s="8"/>
      <c r="P60" s="8"/>
      <c r="Q60" s="8"/>
      <c r="R60" s="8"/>
      <c r="S60" s="8"/>
      <c r="T60" s="8"/>
      <c r="U60" s="8"/>
      <c r="V60" s="8"/>
      <c r="W60" s="8"/>
      <c r="X60" s="8"/>
      <c r="Y60" s="8"/>
      <c r="Z60" s="8"/>
      <c r="AA60" s="8"/>
      <c r="AB60" s="8"/>
      <c r="AC60" s="8"/>
      <c r="AD60" s="8"/>
      <c r="AE60" s="8"/>
      <c r="AF60" s="8"/>
      <c r="AG60" s="8"/>
      <c r="AH60" s="8"/>
      <c r="AI60" s="8"/>
      <c r="AJ60" s="8"/>
    </row>
    <row r="61" spans="1:59" ht="179.25" customHeight="1" thickBot="1" x14ac:dyDescent="0.25">
      <c r="A61" s="111"/>
      <c r="B61" s="397" t="s">
        <v>141</v>
      </c>
      <c r="C61" s="398"/>
      <c r="D61" s="399"/>
      <c r="E61" s="101"/>
      <c r="F61" s="101"/>
      <c r="G61" s="101"/>
      <c r="H61" s="390"/>
      <c r="I61" s="391"/>
      <c r="J61" s="339"/>
      <c r="K61" s="112"/>
      <c r="L61" s="8"/>
      <c r="M61" s="8"/>
      <c r="N61" s="8"/>
      <c r="O61" s="8"/>
      <c r="P61" s="8"/>
      <c r="Q61" s="8"/>
      <c r="R61" s="8"/>
      <c r="S61" s="8"/>
      <c r="T61" s="8"/>
      <c r="U61" s="8"/>
      <c r="V61" s="8"/>
      <c r="W61" s="8"/>
      <c r="X61" s="8"/>
      <c r="Y61" s="8"/>
      <c r="Z61" s="8"/>
      <c r="AA61" s="8"/>
      <c r="AB61" s="8"/>
      <c r="AC61" s="8"/>
      <c r="AD61" s="8"/>
      <c r="AE61" s="8"/>
      <c r="AF61" s="8"/>
      <c r="AG61" s="8"/>
      <c r="AH61" s="8"/>
      <c r="AI61" s="8"/>
      <c r="AJ61" s="8"/>
    </row>
    <row r="62" spans="1:59" s="8" customFormat="1" ht="13.5" thickBot="1" x14ac:dyDescent="0.25">
      <c r="A62" s="113"/>
      <c r="B62" s="115"/>
      <c r="C62" s="115"/>
      <c r="D62" s="115"/>
      <c r="E62" s="115"/>
      <c r="F62" s="115"/>
      <c r="G62" s="115"/>
      <c r="H62" s="115"/>
      <c r="I62" s="115"/>
      <c r="J62" s="115"/>
      <c r="K62" s="116"/>
    </row>
    <row r="63" spans="1:59" s="6" customFormat="1" ht="6.75" customHeight="1" x14ac:dyDescent="0.2">
      <c r="A63" s="9"/>
      <c r="B63" s="9"/>
      <c r="C63" s="9"/>
      <c r="D63" s="9"/>
      <c r="E63" s="9"/>
      <c r="F63" s="9"/>
      <c r="G63" s="9"/>
      <c r="H63" s="9"/>
      <c r="I63" s="9"/>
      <c r="J63" s="9"/>
      <c r="K63" s="9"/>
      <c r="L63" s="9"/>
      <c r="M63" s="8"/>
      <c r="N63" s="8"/>
      <c r="O63" s="8"/>
      <c r="P63" s="8"/>
      <c r="Q63" s="8"/>
      <c r="R63" s="8"/>
      <c r="S63" s="8"/>
      <c r="T63" s="8"/>
      <c r="U63" s="8"/>
      <c r="V63" s="8"/>
      <c r="W63" s="8"/>
      <c r="X63" s="8"/>
      <c r="Y63" s="8"/>
      <c r="Z63" s="8"/>
      <c r="AA63" s="8"/>
      <c r="AB63" s="8"/>
      <c r="AC63" s="8"/>
      <c r="AD63" s="8"/>
      <c r="AE63" s="8"/>
      <c r="AF63" s="8"/>
      <c r="AG63" s="8"/>
      <c r="AH63" s="8"/>
      <c r="AI63" s="8"/>
      <c r="AJ63" s="8"/>
    </row>
    <row r="64" spans="1:59" s="6" customFormat="1" ht="20.25" customHeight="1" x14ac:dyDescent="0.2">
      <c r="A64" s="9"/>
      <c r="B64" s="9"/>
      <c r="C64" s="9"/>
      <c r="D64" s="9"/>
      <c r="E64" s="9"/>
      <c r="F64" s="9"/>
      <c r="G64" s="9"/>
      <c r="H64" s="9"/>
      <c r="I64" s="9"/>
      <c r="J64" s="9"/>
      <c r="K64" s="9"/>
      <c r="L64" s="9"/>
      <c r="M64" s="8"/>
      <c r="N64" s="8"/>
      <c r="O64" s="8"/>
      <c r="P64" s="8"/>
      <c r="Q64" s="8"/>
      <c r="R64" s="8"/>
      <c r="S64" s="8"/>
      <c r="T64" s="8"/>
      <c r="U64" s="8"/>
      <c r="V64" s="8"/>
      <c r="W64" s="8"/>
      <c r="X64" s="8"/>
      <c r="Y64" s="8"/>
      <c r="Z64" s="8"/>
      <c r="AA64" s="8"/>
      <c r="AB64" s="8"/>
      <c r="AC64" s="8"/>
      <c r="AD64" s="8"/>
      <c r="AE64" s="8"/>
      <c r="AF64" s="8"/>
      <c r="AG64" s="8"/>
      <c r="AH64" s="8"/>
      <c r="AI64" s="8"/>
      <c r="AJ64" s="8"/>
    </row>
    <row r="65" spans="1:36" s="6" customFormat="1" ht="21" customHeight="1" x14ac:dyDescent="0.2">
      <c r="A65" s="9"/>
      <c r="B65" s="7"/>
      <c r="C65" s="9"/>
      <c r="D65" s="9"/>
      <c r="E65" s="9"/>
      <c r="F65" s="9"/>
      <c r="G65" s="9"/>
      <c r="H65" s="8"/>
      <c r="I65" s="8"/>
      <c r="J65" s="8"/>
      <c r="K65" s="9"/>
      <c r="L65" s="8"/>
      <c r="M65" s="8"/>
      <c r="N65" s="8"/>
      <c r="O65" s="8"/>
      <c r="P65" s="8"/>
      <c r="Q65" s="8"/>
      <c r="R65" s="8"/>
      <c r="S65" s="8"/>
      <c r="T65" s="8"/>
      <c r="U65" s="8"/>
      <c r="V65" s="8"/>
      <c r="W65" s="8"/>
      <c r="X65" s="8"/>
      <c r="Y65" s="8"/>
      <c r="Z65" s="8"/>
      <c r="AA65" s="8"/>
      <c r="AB65" s="8"/>
      <c r="AC65" s="8"/>
      <c r="AD65" s="8"/>
      <c r="AE65" s="8"/>
      <c r="AF65" s="8"/>
      <c r="AG65" s="8"/>
      <c r="AH65" s="8"/>
      <c r="AI65" s="8"/>
      <c r="AJ65" s="8"/>
    </row>
    <row r="66" spans="1:36" s="6" customFormat="1" ht="26.25" customHeight="1" x14ac:dyDescent="0.2">
      <c r="A66" s="9"/>
      <c r="B66" s="7"/>
      <c r="C66" s="9"/>
      <c r="D66" s="9"/>
      <c r="E66" s="9"/>
      <c r="F66" s="9"/>
      <c r="G66" s="9"/>
      <c r="H66" s="8"/>
      <c r="I66" s="8"/>
      <c r="J66" s="8"/>
      <c r="K66" s="9"/>
      <c r="L66" s="8"/>
      <c r="M66" s="8"/>
      <c r="N66" s="8"/>
      <c r="O66" s="8"/>
      <c r="P66" s="8"/>
      <c r="Q66" s="8"/>
      <c r="R66" s="8"/>
      <c r="S66" s="8"/>
      <c r="T66" s="8"/>
      <c r="U66" s="8"/>
      <c r="V66" s="8"/>
      <c r="W66" s="8"/>
      <c r="X66" s="8"/>
      <c r="Y66" s="8"/>
      <c r="Z66" s="8"/>
      <c r="AA66" s="8"/>
      <c r="AB66" s="8"/>
      <c r="AC66" s="8"/>
      <c r="AD66" s="8"/>
      <c r="AE66" s="8"/>
      <c r="AF66" s="8"/>
      <c r="AG66" s="8"/>
      <c r="AH66" s="8"/>
      <c r="AI66" s="8"/>
      <c r="AJ66" s="8"/>
    </row>
    <row r="67" spans="1:36" s="6" customFormat="1" x14ac:dyDescent="0.2">
      <c r="A67" s="9"/>
      <c r="B67" s="7"/>
      <c r="C67" s="9"/>
      <c r="D67" s="9"/>
      <c r="E67" s="9"/>
      <c r="F67" s="9"/>
      <c r="G67" s="9"/>
      <c r="H67" s="8"/>
      <c r="I67" s="8"/>
      <c r="J67" s="8"/>
      <c r="K67" s="9"/>
      <c r="L67" s="8"/>
      <c r="M67" s="8"/>
      <c r="N67" s="8"/>
      <c r="O67" s="8"/>
      <c r="P67" s="8"/>
      <c r="Q67" s="8"/>
      <c r="R67" s="8"/>
      <c r="S67" s="8"/>
      <c r="T67" s="8"/>
      <c r="U67" s="8"/>
      <c r="V67" s="8"/>
      <c r="W67" s="8"/>
      <c r="X67" s="8"/>
      <c r="Y67" s="8"/>
      <c r="Z67" s="8"/>
      <c r="AA67" s="8"/>
      <c r="AB67" s="8"/>
      <c r="AC67" s="8"/>
      <c r="AD67" s="8"/>
      <c r="AE67" s="8"/>
      <c r="AF67" s="8"/>
      <c r="AG67" s="8"/>
      <c r="AH67" s="8"/>
      <c r="AI67" s="8"/>
      <c r="AJ67" s="8"/>
    </row>
    <row r="68" spans="1:36" s="6" customFormat="1" x14ac:dyDescent="0.2">
      <c r="A68" s="9"/>
      <c r="B68" s="7"/>
      <c r="C68" s="9"/>
      <c r="D68" s="9"/>
      <c r="E68" s="9"/>
      <c r="F68" s="9"/>
      <c r="G68" s="9"/>
      <c r="H68" s="8"/>
      <c r="I68" s="8"/>
      <c r="J68" s="8"/>
      <c r="K68" s="9"/>
      <c r="L68" s="8"/>
      <c r="M68" s="8"/>
      <c r="N68" s="8"/>
      <c r="O68" s="8"/>
      <c r="P68" s="8"/>
      <c r="Q68" s="8"/>
      <c r="R68" s="8"/>
      <c r="S68" s="8"/>
      <c r="T68" s="8"/>
      <c r="U68" s="8"/>
      <c r="V68" s="8"/>
      <c r="W68" s="8"/>
      <c r="X68" s="8"/>
      <c r="Y68" s="8"/>
      <c r="Z68" s="8"/>
      <c r="AA68" s="8"/>
      <c r="AB68" s="8"/>
      <c r="AC68" s="8"/>
      <c r="AD68" s="8"/>
      <c r="AE68" s="8"/>
      <c r="AF68" s="8"/>
      <c r="AG68" s="8"/>
      <c r="AH68" s="8"/>
      <c r="AI68" s="8"/>
      <c r="AJ68" s="8"/>
    </row>
    <row r="69" spans="1:36" s="6" customFormat="1" x14ac:dyDescent="0.2">
      <c r="A69" s="9"/>
      <c r="B69" s="7"/>
      <c r="C69" s="9"/>
      <c r="D69" s="9"/>
      <c r="E69" s="9"/>
      <c r="F69" s="9"/>
      <c r="G69" s="9"/>
      <c r="H69" s="8"/>
      <c r="I69" s="8"/>
      <c r="J69" s="8"/>
      <c r="K69" s="9"/>
      <c r="L69" s="8"/>
      <c r="M69" s="8"/>
      <c r="N69" s="8"/>
      <c r="O69" s="8"/>
      <c r="P69" s="8"/>
      <c r="Q69" s="8"/>
      <c r="R69" s="8"/>
      <c r="S69" s="8"/>
      <c r="T69" s="8"/>
      <c r="U69" s="8"/>
      <c r="V69" s="8"/>
      <c r="W69" s="8"/>
      <c r="X69" s="8"/>
      <c r="Y69" s="8"/>
      <c r="Z69" s="8"/>
      <c r="AA69" s="8"/>
      <c r="AB69" s="8"/>
      <c r="AC69" s="8"/>
      <c r="AD69" s="8"/>
      <c r="AE69" s="8"/>
      <c r="AF69" s="8"/>
      <c r="AG69" s="8"/>
      <c r="AH69" s="8"/>
      <c r="AI69" s="8"/>
      <c r="AJ69" s="8"/>
    </row>
    <row r="70" spans="1:36" s="6" customFormat="1" x14ac:dyDescent="0.2">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row>
    <row r="71" spans="1:36" s="6" customFormat="1" x14ac:dyDescent="0.2">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row>
    <row r="72" spans="1:36" s="6" customFormat="1" x14ac:dyDescent="0.2">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row>
    <row r="73" spans="1:36" s="6" customFormat="1" x14ac:dyDescent="0.2">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row>
    <row r="74" spans="1:36" s="6" customFormat="1" x14ac:dyDescent="0.2">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row>
    <row r="75" spans="1:36" s="6" customFormat="1" x14ac:dyDescent="0.2">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row>
    <row r="76" spans="1:36" s="6" customFormat="1" x14ac:dyDescent="0.2">
      <c r="C76" s="8"/>
      <c r="D76" s="8"/>
      <c r="E76" s="8"/>
      <c r="F76" s="8"/>
      <c r="G76" s="8"/>
      <c r="H76" s="400"/>
      <c r="I76" s="393"/>
      <c r="J76" s="393"/>
      <c r="K76" s="8"/>
      <c r="L76" s="8"/>
      <c r="M76" s="8"/>
      <c r="N76" s="8"/>
      <c r="O76" s="8"/>
      <c r="P76" s="8"/>
      <c r="Q76" s="8"/>
      <c r="R76" s="8"/>
      <c r="S76" s="8"/>
      <c r="T76" s="8"/>
      <c r="U76" s="8"/>
      <c r="V76" s="8"/>
      <c r="W76" s="8"/>
      <c r="X76" s="8"/>
      <c r="Y76" s="8"/>
      <c r="Z76" s="8"/>
      <c r="AA76" s="8"/>
      <c r="AB76" s="8"/>
      <c r="AC76" s="8"/>
      <c r="AD76" s="8"/>
      <c r="AE76" s="8"/>
      <c r="AF76" s="8"/>
      <c r="AG76" s="8"/>
      <c r="AH76" s="8"/>
      <c r="AI76" s="8"/>
      <c r="AJ76" s="8"/>
    </row>
    <row r="77" spans="1:36" s="6" customFormat="1" x14ac:dyDescent="0.2">
      <c r="C77" s="8"/>
      <c r="D77" s="8"/>
      <c r="E77" s="8"/>
      <c r="F77" s="8"/>
      <c r="G77" s="8"/>
      <c r="H77" s="393"/>
      <c r="I77" s="393"/>
      <c r="J77" s="393"/>
      <c r="K77" s="8"/>
      <c r="L77" s="8"/>
      <c r="M77" s="8"/>
      <c r="N77" s="8"/>
      <c r="O77" s="8"/>
      <c r="P77" s="8"/>
      <c r="Q77" s="8"/>
      <c r="R77" s="8"/>
      <c r="S77" s="8"/>
      <c r="T77" s="8"/>
      <c r="U77" s="8"/>
      <c r="V77" s="8"/>
      <c r="W77" s="8"/>
      <c r="X77" s="8"/>
      <c r="Y77" s="8"/>
      <c r="Z77" s="8"/>
      <c r="AA77" s="8"/>
      <c r="AB77" s="8"/>
      <c r="AC77" s="8"/>
      <c r="AD77" s="8"/>
      <c r="AE77" s="8"/>
      <c r="AF77" s="8"/>
      <c r="AG77" s="8"/>
      <c r="AH77" s="8"/>
      <c r="AI77" s="8"/>
      <c r="AJ77" s="8"/>
    </row>
    <row r="78" spans="1:36" s="6" customFormat="1" x14ac:dyDescent="0.2">
      <c r="C78" s="8"/>
      <c r="D78" s="8"/>
      <c r="E78" s="8"/>
      <c r="F78" s="8"/>
      <c r="G78" s="8"/>
      <c r="H78" s="393"/>
      <c r="I78" s="393"/>
      <c r="J78" s="393"/>
      <c r="K78" s="8"/>
      <c r="L78" s="8"/>
      <c r="M78" s="8"/>
      <c r="N78" s="8"/>
      <c r="O78" s="8"/>
      <c r="P78" s="8"/>
      <c r="Q78" s="8"/>
      <c r="R78" s="8"/>
      <c r="S78" s="8"/>
      <c r="T78" s="8"/>
      <c r="U78" s="8"/>
      <c r="V78" s="8"/>
      <c r="W78" s="8"/>
      <c r="X78" s="8"/>
      <c r="Y78" s="8"/>
      <c r="Z78" s="8"/>
      <c r="AA78" s="8"/>
      <c r="AB78" s="8"/>
      <c r="AC78" s="8"/>
      <c r="AD78" s="8"/>
      <c r="AE78" s="8"/>
      <c r="AF78" s="8"/>
      <c r="AG78" s="8"/>
      <c r="AH78" s="8"/>
      <c r="AI78" s="8"/>
      <c r="AJ78" s="8"/>
    </row>
    <row r="79" spans="1:36" s="6" customFormat="1" x14ac:dyDescent="0.2">
      <c r="C79" s="8"/>
      <c r="D79" s="8"/>
      <c r="E79" s="8"/>
      <c r="F79" s="8"/>
      <c r="G79" s="8"/>
      <c r="H79" s="393"/>
      <c r="I79" s="393"/>
      <c r="J79" s="393"/>
      <c r="K79" s="8"/>
      <c r="L79" s="8"/>
      <c r="M79" s="8"/>
      <c r="N79" s="8"/>
      <c r="O79" s="8"/>
      <c r="P79" s="8"/>
      <c r="Q79" s="8"/>
      <c r="R79" s="8"/>
      <c r="S79" s="8"/>
      <c r="T79" s="8"/>
      <c r="U79" s="8"/>
      <c r="V79" s="8"/>
      <c r="W79" s="8"/>
      <c r="X79" s="8"/>
      <c r="Y79" s="8"/>
      <c r="Z79" s="8"/>
      <c r="AA79" s="8"/>
      <c r="AB79" s="8"/>
      <c r="AC79" s="8"/>
      <c r="AD79" s="8"/>
      <c r="AE79" s="8"/>
      <c r="AF79" s="8"/>
      <c r="AG79" s="8"/>
      <c r="AH79" s="8"/>
      <c r="AI79" s="8"/>
      <c r="AJ79" s="8"/>
    </row>
    <row r="80" spans="1:36" s="6" customFormat="1" x14ac:dyDescent="0.2">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row>
    <row r="81" spans="3:36" s="6" customFormat="1" x14ac:dyDescent="0.2">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row>
    <row r="82" spans="3:36" s="6" customFormat="1" x14ac:dyDescent="0.2">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row>
    <row r="83" spans="3:36" s="6" customFormat="1" x14ac:dyDescent="0.2">
      <c r="C83" s="8"/>
      <c r="D83" s="8"/>
      <c r="E83" s="8"/>
      <c r="F83" s="8"/>
      <c r="G83" s="8"/>
      <c r="H83" s="191"/>
      <c r="I83" s="9"/>
      <c r="J83" s="9"/>
      <c r="K83" s="8"/>
      <c r="L83" s="8"/>
      <c r="M83" s="8"/>
      <c r="N83" s="8"/>
      <c r="O83" s="8"/>
      <c r="P83" s="8"/>
      <c r="Q83" s="8"/>
      <c r="R83" s="8"/>
      <c r="S83" s="8"/>
      <c r="T83" s="8"/>
      <c r="U83" s="8"/>
      <c r="V83" s="8"/>
      <c r="W83" s="8"/>
      <c r="X83" s="8"/>
      <c r="Y83" s="8"/>
      <c r="Z83" s="8"/>
      <c r="AA83" s="8"/>
      <c r="AB83" s="8"/>
      <c r="AC83" s="8"/>
      <c r="AD83" s="8"/>
      <c r="AE83" s="8"/>
      <c r="AF83" s="8"/>
      <c r="AG83" s="8"/>
      <c r="AH83" s="8"/>
      <c r="AI83" s="8"/>
      <c r="AJ83" s="8"/>
    </row>
    <row r="84" spans="3:36" s="6" customFormat="1" x14ac:dyDescent="0.2">
      <c r="C84" s="8"/>
      <c r="D84" s="8"/>
      <c r="E84" s="8"/>
      <c r="F84" s="8"/>
      <c r="G84" s="8"/>
      <c r="H84" s="401"/>
      <c r="I84" s="401"/>
      <c r="J84" s="401"/>
      <c r="K84" s="8"/>
      <c r="L84" s="8"/>
      <c r="M84" s="8"/>
      <c r="N84" s="8"/>
      <c r="O84" s="8"/>
      <c r="P84" s="8"/>
      <c r="Q84" s="8"/>
      <c r="R84" s="8"/>
      <c r="S84" s="8"/>
      <c r="T84" s="8"/>
      <c r="U84" s="8"/>
      <c r="V84" s="8"/>
      <c r="W84" s="8"/>
      <c r="X84" s="8"/>
      <c r="Y84" s="8"/>
      <c r="Z84" s="8"/>
      <c r="AA84" s="8"/>
      <c r="AB84" s="8"/>
      <c r="AC84" s="8"/>
      <c r="AD84" s="8"/>
      <c r="AE84" s="8"/>
      <c r="AF84" s="8"/>
      <c r="AG84" s="8"/>
      <c r="AH84" s="8"/>
      <c r="AI84" s="8"/>
      <c r="AJ84" s="8"/>
    </row>
    <row r="85" spans="3:36" s="6" customFormat="1" x14ac:dyDescent="0.2">
      <c r="C85" s="8"/>
      <c r="D85" s="8"/>
      <c r="E85" s="8"/>
      <c r="F85" s="8"/>
      <c r="G85" s="8"/>
      <c r="H85" s="392"/>
      <c r="I85" s="393"/>
      <c r="J85" s="393"/>
      <c r="K85" s="8"/>
      <c r="L85" s="8"/>
      <c r="M85" s="8"/>
      <c r="N85" s="8"/>
      <c r="O85" s="8"/>
      <c r="P85" s="8"/>
      <c r="Q85" s="8"/>
      <c r="R85" s="8"/>
      <c r="S85" s="8"/>
      <c r="T85" s="8"/>
      <c r="U85" s="8"/>
      <c r="V85" s="8"/>
      <c r="W85" s="8"/>
      <c r="X85" s="8"/>
      <c r="Y85" s="8"/>
      <c r="Z85" s="8"/>
      <c r="AA85" s="8"/>
      <c r="AB85" s="8"/>
      <c r="AC85" s="8"/>
      <c r="AD85" s="8"/>
      <c r="AE85" s="8"/>
      <c r="AF85" s="8"/>
      <c r="AG85" s="8"/>
      <c r="AH85" s="8"/>
      <c r="AI85" s="8"/>
      <c r="AJ85" s="8"/>
    </row>
    <row r="86" spans="3:36" s="6" customFormat="1" x14ac:dyDescent="0.2">
      <c r="C86" s="8"/>
      <c r="D86" s="8"/>
      <c r="E86" s="8"/>
      <c r="F86" s="8"/>
      <c r="G86" s="8"/>
      <c r="H86" s="393"/>
      <c r="I86" s="393"/>
      <c r="J86" s="393"/>
      <c r="K86" s="8"/>
      <c r="L86" s="8"/>
      <c r="M86" s="8"/>
      <c r="N86" s="8"/>
      <c r="O86" s="8"/>
      <c r="P86" s="8"/>
      <c r="Q86" s="8"/>
      <c r="R86" s="8"/>
      <c r="S86" s="8"/>
      <c r="T86" s="8"/>
      <c r="U86" s="8"/>
      <c r="V86" s="8"/>
      <c r="W86" s="8"/>
      <c r="X86" s="8"/>
      <c r="Y86" s="8"/>
      <c r="Z86" s="8"/>
      <c r="AA86" s="8"/>
      <c r="AB86" s="8"/>
      <c r="AC86" s="8"/>
      <c r="AD86" s="8"/>
      <c r="AE86" s="8"/>
      <c r="AF86" s="8"/>
      <c r="AG86" s="8"/>
      <c r="AH86" s="8"/>
      <c r="AI86" s="8"/>
      <c r="AJ86" s="8"/>
    </row>
    <row r="87" spans="3:36" s="6" customFormat="1" x14ac:dyDescent="0.2">
      <c r="C87" s="8"/>
      <c r="D87" s="8"/>
      <c r="E87" s="8"/>
      <c r="F87" s="8"/>
      <c r="G87" s="8"/>
      <c r="H87" s="393"/>
      <c r="I87" s="393"/>
      <c r="J87" s="393"/>
      <c r="K87" s="8"/>
      <c r="L87" s="8"/>
      <c r="M87" s="8"/>
      <c r="N87" s="8"/>
      <c r="O87" s="8"/>
      <c r="P87" s="8"/>
      <c r="Q87" s="8"/>
      <c r="R87" s="8"/>
      <c r="S87" s="8"/>
      <c r="T87" s="8"/>
      <c r="U87" s="8"/>
      <c r="V87" s="8"/>
      <c r="W87" s="8"/>
      <c r="X87" s="8"/>
      <c r="Y87" s="8"/>
      <c r="Z87" s="8"/>
      <c r="AA87" s="8"/>
      <c r="AB87" s="8"/>
      <c r="AC87" s="8"/>
      <c r="AD87" s="8"/>
      <c r="AE87" s="8"/>
      <c r="AF87" s="8"/>
      <c r="AG87" s="8"/>
      <c r="AH87" s="8"/>
      <c r="AI87" s="8"/>
      <c r="AJ87" s="8"/>
    </row>
    <row r="88" spans="3:36" s="6" customFormat="1" x14ac:dyDescent="0.2">
      <c r="C88" s="8"/>
      <c r="D88" s="8"/>
      <c r="E88" s="8"/>
      <c r="F88" s="8"/>
      <c r="G88" s="8"/>
      <c r="H88" s="393"/>
      <c r="I88" s="393"/>
      <c r="J88" s="393"/>
      <c r="K88" s="8"/>
      <c r="L88" s="8"/>
      <c r="M88" s="8"/>
      <c r="N88" s="8"/>
      <c r="O88" s="8"/>
      <c r="P88" s="8"/>
      <c r="Q88" s="8"/>
      <c r="R88" s="8"/>
      <c r="S88" s="8"/>
      <c r="T88" s="8"/>
      <c r="U88" s="8"/>
      <c r="V88" s="8"/>
      <c r="W88" s="8"/>
      <c r="X88" s="8"/>
      <c r="Y88" s="8"/>
      <c r="Z88" s="8"/>
      <c r="AA88" s="8"/>
      <c r="AB88" s="8"/>
      <c r="AC88" s="8"/>
      <c r="AD88" s="8"/>
      <c r="AE88" s="8"/>
      <c r="AF88" s="8"/>
      <c r="AG88" s="8"/>
      <c r="AH88" s="8"/>
      <c r="AI88" s="8"/>
      <c r="AJ88" s="8"/>
    </row>
    <row r="89" spans="3:36" s="6" customFormat="1" x14ac:dyDescent="0.2">
      <c r="C89" s="8"/>
      <c r="D89" s="8"/>
      <c r="E89" s="8"/>
      <c r="F89" s="8"/>
      <c r="G89" s="8"/>
      <c r="H89" s="393"/>
      <c r="I89" s="393"/>
      <c r="J89" s="393"/>
      <c r="K89" s="8"/>
      <c r="L89" s="8"/>
      <c r="M89" s="8"/>
      <c r="N89" s="8"/>
      <c r="O89" s="8"/>
      <c r="P89" s="8"/>
      <c r="Q89" s="8"/>
      <c r="R89" s="8"/>
      <c r="S89" s="8"/>
      <c r="T89" s="8"/>
      <c r="U89" s="8"/>
      <c r="V89" s="8"/>
      <c r="W89" s="8"/>
      <c r="X89" s="8"/>
      <c r="Y89" s="8"/>
      <c r="Z89" s="8"/>
      <c r="AA89" s="8"/>
      <c r="AB89" s="8"/>
      <c r="AC89" s="8"/>
      <c r="AD89" s="8"/>
      <c r="AE89" s="8"/>
      <c r="AF89" s="8"/>
      <c r="AG89" s="8"/>
      <c r="AH89" s="8"/>
      <c r="AI89" s="8"/>
      <c r="AJ89" s="8"/>
    </row>
    <row r="90" spans="3:36" s="6" customFormat="1" x14ac:dyDescent="0.2">
      <c r="C90" s="8"/>
      <c r="D90" s="8"/>
      <c r="E90" s="8"/>
      <c r="F90" s="8"/>
      <c r="G90" s="8"/>
      <c r="H90" s="393"/>
      <c r="I90" s="393"/>
      <c r="J90" s="393"/>
      <c r="K90" s="8"/>
      <c r="L90" s="8"/>
      <c r="M90" s="8"/>
      <c r="N90" s="8"/>
      <c r="O90" s="8"/>
      <c r="P90" s="8"/>
      <c r="Q90" s="8"/>
      <c r="R90" s="8"/>
      <c r="S90" s="8"/>
      <c r="T90" s="8"/>
      <c r="U90" s="8"/>
      <c r="V90" s="8"/>
      <c r="W90" s="8"/>
      <c r="X90" s="8"/>
      <c r="Y90" s="8"/>
      <c r="Z90" s="8"/>
      <c r="AA90" s="8"/>
      <c r="AB90" s="8"/>
      <c r="AC90" s="8"/>
      <c r="AD90" s="8"/>
      <c r="AE90" s="8"/>
      <c r="AF90" s="8"/>
      <c r="AG90" s="8"/>
      <c r="AH90" s="8"/>
      <c r="AI90" s="8"/>
      <c r="AJ90" s="8"/>
    </row>
    <row r="91" spans="3:36" s="6" customFormat="1" x14ac:dyDescent="0.2">
      <c r="C91" s="8"/>
      <c r="D91" s="8"/>
      <c r="E91" s="8"/>
      <c r="F91" s="8"/>
      <c r="G91" s="8"/>
      <c r="H91" s="393"/>
      <c r="I91" s="393"/>
      <c r="J91" s="393"/>
      <c r="K91" s="8"/>
      <c r="L91" s="8"/>
      <c r="M91" s="8"/>
      <c r="N91" s="8"/>
      <c r="O91" s="8"/>
      <c r="P91" s="8"/>
      <c r="Q91" s="8"/>
      <c r="R91" s="8"/>
      <c r="S91" s="8"/>
      <c r="T91" s="8"/>
      <c r="U91" s="8"/>
      <c r="V91" s="8"/>
      <c r="W91" s="8"/>
      <c r="X91" s="8"/>
      <c r="Y91" s="8"/>
      <c r="Z91" s="8"/>
      <c r="AA91" s="8"/>
      <c r="AB91" s="8"/>
      <c r="AC91" s="8"/>
      <c r="AD91" s="8"/>
      <c r="AE91" s="8"/>
      <c r="AF91" s="8"/>
      <c r="AG91" s="8"/>
      <c r="AH91" s="8"/>
      <c r="AI91" s="8"/>
      <c r="AJ91" s="8"/>
    </row>
    <row r="92" spans="3:36" s="6" customFormat="1" x14ac:dyDescent="0.2">
      <c r="C92" s="8"/>
      <c r="D92" s="8"/>
      <c r="E92" s="8"/>
      <c r="F92" s="8"/>
      <c r="G92" s="8"/>
      <c r="H92" s="393"/>
      <c r="I92" s="393"/>
      <c r="J92" s="393"/>
      <c r="K92" s="8"/>
      <c r="L92" s="8"/>
      <c r="M92" s="8"/>
      <c r="N92" s="8"/>
      <c r="O92" s="8"/>
      <c r="P92" s="8"/>
      <c r="Q92" s="8"/>
      <c r="R92" s="8"/>
      <c r="S92" s="8"/>
      <c r="T92" s="8"/>
      <c r="U92" s="8"/>
      <c r="V92" s="8"/>
      <c r="W92" s="8"/>
      <c r="X92" s="8"/>
      <c r="Y92" s="8"/>
      <c r="Z92" s="8"/>
      <c r="AA92" s="8"/>
      <c r="AB92" s="8"/>
      <c r="AC92" s="8"/>
      <c r="AD92" s="8"/>
      <c r="AE92" s="8"/>
      <c r="AF92" s="8"/>
      <c r="AG92" s="8"/>
      <c r="AH92" s="8"/>
      <c r="AI92" s="8"/>
      <c r="AJ92" s="8"/>
    </row>
    <row r="93" spans="3:36" s="6" customFormat="1" x14ac:dyDescent="0.2">
      <c r="C93" s="8"/>
      <c r="D93" s="8"/>
      <c r="E93" s="8"/>
      <c r="F93" s="8"/>
      <c r="G93" s="8"/>
      <c r="H93" s="393"/>
      <c r="I93" s="393"/>
      <c r="J93" s="393"/>
      <c r="K93" s="8"/>
      <c r="L93" s="8"/>
      <c r="M93" s="8"/>
      <c r="N93" s="8"/>
      <c r="O93" s="8"/>
      <c r="P93" s="8"/>
      <c r="Q93" s="8"/>
      <c r="R93" s="8"/>
      <c r="S93" s="8"/>
      <c r="T93" s="8"/>
      <c r="U93" s="8"/>
      <c r="V93" s="8"/>
      <c r="W93" s="8"/>
      <c r="X93" s="8"/>
      <c r="Y93" s="8"/>
      <c r="Z93" s="8"/>
      <c r="AA93" s="8"/>
      <c r="AB93" s="8"/>
      <c r="AC93" s="8"/>
      <c r="AD93" s="8"/>
      <c r="AE93" s="8"/>
      <c r="AF93" s="8"/>
      <c r="AG93" s="8"/>
      <c r="AH93" s="8"/>
      <c r="AI93" s="8"/>
      <c r="AJ93" s="8"/>
    </row>
    <row r="94" spans="3:36" s="6" customFormat="1" x14ac:dyDescent="0.2">
      <c r="C94" s="8"/>
      <c r="D94" s="8"/>
      <c r="E94" s="8"/>
      <c r="F94" s="8"/>
      <c r="G94" s="8"/>
      <c r="H94" s="393"/>
      <c r="I94" s="393"/>
      <c r="J94" s="393"/>
      <c r="K94" s="8"/>
      <c r="L94" s="8"/>
      <c r="M94" s="8"/>
      <c r="N94" s="8"/>
      <c r="O94" s="8"/>
      <c r="P94" s="8"/>
      <c r="Q94" s="8"/>
      <c r="R94" s="8"/>
      <c r="S94" s="8"/>
      <c r="T94" s="8"/>
      <c r="U94" s="8"/>
      <c r="V94" s="8"/>
      <c r="W94" s="8"/>
      <c r="X94" s="8"/>
      <c r="Y94" s="8"/>
      <c r="Z94" s="8"/>
      <c r="AA94" s="8"/>
      <c r="AB94" s="8"/>
      <c r="AC94" s="8"/>
      <c r="AD94" s="8"/>
      <c r="AE94" s="8"/>
      <c r="AF94" s="8"/>
      <c r="AG94" s="8"/>
      <c r="AH94" s="8"/>
      <c r="AI94" s="8"/>
      <c r="AJ94" s="8"/>
    </row>
    <row r="95" spans="3:36" s="6" customFormat="1" x14ac:dyDescent="0.2">
      <c r="C95" s="8"/>
      <c r="D95" s="8"/>
      <c r="E95" s="8"/>
      <c r="F95" s="8"/>
      <c r="G95" s="8"/>
      <c r="H95" s="393"/>
      <c r="I95" s="393"/>
      <c r="J95" s="393"/>
      <c r="K95" s="8"/>
      <c r="L95" s="8"/>
      <c r="M95" s="8"/>
      <c r="N95" s="8"/>
      <c r="O95" s="8"/>
      <c r="P95" s="8"/>
      <c r="Q95" s="8"/>
      <c r="R95" s="8"/>
      <c r="S95" s="8"/>
      <c r="T95" s="8"/>
      <c r="U95" s="8"/>
      <c r="V95" s="8"/>
      <c r="W95" s="8"/>
      <c r="X95" s="8"/>
      <c r="Y95" s="8"/>
      <c r="Z95" s="8"/>
      <c r="AA95" s="8"/>
      <c r="AB95" s="8"/>
      <c r="AC95" s="8"/>
      <c r="AD95" s="8"/>
      <c r="AE95" s="8"/>
      <c r="AF95" s="8"/>
      <c r="AG95" s="8"/>
      <c r="AH95" s="8"/>
      <c r="AI95" s="8"/>
      <c r="AJ95" s="8"/>
    </row>
    <row r="96" spans="3:36" s="6" customFormat="1" x14ac:dyDescent="0.2">
      <c r="C96" s="8"/>
      <c r="D96" s="8"/>
      <c r="E96" s="8"/>
      <c r="F96" s="8"/>
      <c r="G96" s="8"/>
      <c r="H96" s="152"/>
      <c r="I96" s="152"/>
      <c r="J96" s="152"/>
      <c r="K96" s="8"/>
      <c r="L96" s="8"/>
      <c r="M96" s="8"/>
      <c r="N96" s="8"/>
      <c r="O96" s="8"/>
      <c r="P96" s="8"/>
      <c r="Q96" s="8"/>
      <c r="R96" s="8"/>
      <c r="S96" s="8"/>
      <c r="T96" s="8"/>
      <c r="U96" s="8"/>
      <c r="V96" s="8"/>
      <c r="W96" s="8"/>
      <c r="X96" s="8"/>
      <c r="Y96" s="8"/>
      <c r="Z96" s="8"/>
      <c r="AA96" s="8"/>
      <c r="AB96" s="8"/>
      <c r="AC96" s="8"/>
      <c r="AD96" s="8"/>
      <c r="AE96" s="8"/>
      <c r="AF96" s="8"/>
      <c r="AG96" s="8"/>
      <c r="AH96" s="8"/>
      <c r="AI96" s="8"/>
      <c r="AJ96" s="8"/>
    </row>
    <row r="97" spans="3:36" s="6" customFormat="1" x14ac:dyDescent="0.2">
      <c r="C97" s="8"/>
      <c r="D97" s="8"/>
      <c r="E97" s="8"/>
      <c r="F97" s="8"/>
      <c r="G97" s="8"/>
      <c r="H97" s="152"/>
      <c r="I97" s="152"/>
      <c r="J97" s="152"/>
      <c r="K97" s="8"/>
      <c r="L97" s="8"/>
      <c r="M97" s="8"/>
      <c r="N97" s="8"/>
      <c r="O97" s="8"/>
      <c r="P97" s="8"/>
      <c r="Q97" s="8"/>
      <c r="R97" s="8"/>
      <c r="S97" s="8"/>
      <c r="T97" s="8"/>
      <c r="U97" s="8"/>
      <c r="V97" s="8"/>
      <c r="W97" s="8"/>
      <c r="X97" s="8"/>
      <c r="Y97" s="8"/>
      <c r="Z97" s="8"/>
      <c r="AA97" s="8"/>
      <c r="AB97" s="8"/>
      <c r="AC97" s="8"/>
      <c r="AD97" s="8"/>
      <c r="AE97" s="8"/>
      <c r="AF97" s="8"/>
      <c r="AG97" s="8"/>
      <c r="AH97" s="8"/>
      <c r="AI97" s="8"/>
      <c r="AJ97" s="8"/>
    </row>
    <row r="98" spans="3:36" s="6" customFormat="1" x14ac:dyDescent="0.2">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row>
    <row r="99" spans="3:36" s="6" customFormat="1" x14ac:dyDescent="0.2">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row>
    <row r="100" spans="3:36" s="6" customFormat="1" x14ac:dyDescent="0.2">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row>
    <row r="101" spans="3:36" s="6" customFormat="1" x14ac:dyDescent="0.2">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row>
    <row r="102" spans="3:36" s="6" customFormat="1" x14ac:dyDescent="0.2">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row>
    <row r="103" spans="3:36" s="6" customFormat="1" x14ac:dyDescent="0.2">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row>
    <row r="104" spans="3:36" s="6" customFormat="1" x14ac:dyDescent="0.2">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row>
    <row r="105" spans="3:36" s="6" customFormat="1" x14ac:dyDescent="0.2">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row>
    <row r="106" spans="3:36" s="6" customFormat="1" x14ac:dyDescent="0.2">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row>
    <row r="107" spans="3:36" s="6" customFormat="1" x14ac:dyDescent="0.2">
      <c r="C107" s="8"/>
      <c r="D107" s="8"/>
      <c r="E107" s="8"/>
      <c r="F107" s="8"/>
      <c r="G107" s="8"/>
      <c r="H107" s="8"/>
      <c r="I107" s="8"/>
      <c r="J107" s="8"/>
      <c r="K107" s="8"/>
      <c r="L107" s="8"/>
      <c r="M107" s="8"/>
      <c r="N107" s="8"/>
      <c r="O107" s="8"/>
      <c r="P107" s="8"/>
      <c r="Q107" s="8"/>
      <c r="R107" s="8"/>
      <c r="S107" s="8"/>
      <c r="T107" s="8"/>
      <c r="U107" s="8"/>
      <c r="V107" s="8"/>
      <c r="W107" s="8"/>
      <c r="X107" s="8"/>
      <c r="Y107" s="8"/>
    </row>
    <row r="108" spans="3:36" s="6" customFormat="1" x14ac:dyDescent="0.2">
      <c r="C108" s="8"/>
      <c r="D108" s="8"/>
      <c r="E108" s="8"/>
      <c r="F108" s="8"/>
      <c r="G108" s="8"/>
      <c r="H108" s="8"/>
      <c r="I108" s="8"/>
      <c r="J108" s="8"/>
      <c r="K108" s="8"/>
      <c r="L108" s="8"/>
      <c r="M108" s="8"/>
      <c r="N108" s="8"/>
      <c r="O108" s="8"/>
      <c r="P108" s="8"/>
      <c r="Q108" s="8"/>
      <c r="R108" s="8"/>
      <c r="S108" s="8"/>
      <c r="T108" s="8"/>
      <c r="U108" s="8"/>
      <c r="V108" s="8"/>
      <c r="W108" s="8"/>
      <c r="X108" s="8"/>
      <c r="Y108" s="8"/>
    </row>
    <row r="109" spans="3:36" s="6" customFormat="1" x14ac:dyDescent="0.2">
      <c r="C109" s="8"/>
      <c r="D109" s="8"/>
      <c r="E109" s="8"/>
      <c r="F109" s="8"/>
      <c r="G109" s="8"/>
      <c r="H109" s="8"/>
      <c r="I109" s="8"/>
      <c r="J109" s="8"/>
      <c r="K109" s="8"/>
      <c r="L109" s="8"/>
      <c r="M109" s="8"/>
      <c r="N109" s="8"/>
      <c r="O109" s="8"/>
      <c r="P109" s="8"/>
      <c r="Q109" s="8"/>
      <c r="R109" s="8"/>
      <c r="S109" s="8"/>
      <c r="T109" s="8"/>
      <c r="U109" s="8"/>
      <c r="V109" s="8"/>
      <c r="W109" s="8"/>
      <c r="X109" s="8"/>
      <c r="Y109" s="8"/>
    </row>
    <row r="110" spans="3:36" s="6" customFormat="1" x14ac:dyDescent="0.2">
      <c r="C110" s="8"/>
      <c r="D110" s="8"/>
      <c r="E110" s="8"/>
      <c r="F110" s="8"/>
      <c r="G110" s="8"/>
      <c r="H110" s="8"/>
      <c r="I110" s="8"/>
      <c r="J110" s="8"/>
      <c r="K110" s="8"/>
      <c r="L110" s="8"/>
      <c r="M110" s="8"/>
      <c r="N110" s="8"/>
      <c r="O110" s="8"/>
      <c r="P110" s="8"/>
      <c r="Q110" s="8"/>
      <c r="R110" s="8"/>
      <c r="S110" s="8"/>
      <c r="T110" s="8"/>
      <c r="U110" s="8"/>
      <c r="V110" s="8"/>
      <c r="W110" s="8"/>
      <c r="X110" s="8"/>
      <c r="Y110" s="8"/>
    </row>
    <row r="111" spans="3:36" s="6" customFormat="1" x14ac:dyDescent="0.2"/>
    <row r="112" spans="3:36"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pans="8:10" s="6" customFormat="1" x14ac:dyDescent="0.2"/>
    <row r="258" spans="8:10" s="6" customFormat="1" x14ac:dyDescent="0.2"/>
    <row r="259" spans="8:10" s="6" customFormat="1" x14ac:dyDescent="0.2"/>
    <row r="260" spans="8:10" s="6" customFormat="1" x14ac:dyDescent="0.2"/>
    <row r="261" spans="8:10" s="6" customFormat="1" x14ac:dyDescent="0.2"/>
    <row r="262" spans="8:10" s="6" customFormat="1" x14ac:dyDescent="0.2"/>
    <row r="263" spans="8:10" s="6" customFormat="1" x14ac:dyDescent="0.2"/>
    <row r="264" spans="8:10" s="6" customFormat="1" x14ac:dyDescent="0.2"/>
    <row r="265" spans="8:10" s="6" customFormat="1" x14ac:dyDescent="0.2"/>
    <row r="266" spans="8:10" s="6" customFormat="1" x14ac:dyDescent="0.2"/>
    <row r="267" spans="8:10" s="6" customFormat="1" x14ac:dyDescent="0.2"/>
    <row r="268" spans="8:10" x14ac:dyDescent="0.2">
      <c r="H268" s="6"/>
      <c r="I268" s="6"/>
      <c r="J268" s="6"/>
    </row>
  </sheetData>
  <sheetProtection password="C6AA" sheet="1" formatCells="0" formatColumns="0" formatRows="0" insertColumns="0" insertRows="0" insertHyperlinks="0" deleteColumns="0" deleteRows="0" sort="0" autoFilter="0" pivotTables="0"/>
  <mergeCells count="8">
    <mergeCell ref="B44:B45"/>
    <mergeCell ref="H84:J84"/>
    <mergeCell ref="H85:J95"/>
    <mergeCell ref="H59:J59"/>
    <mergeCell ref="B61:D61"/>
    <mergeCell ref="H76:J79"/>
    <mergeCell ref="H60:J61"/>
    <mergeCell ref="B59:D59"/>
  </mergeCells>
  <pageMargins left="0.43307086614173229" right="0.43307086614173229" top="0.98425196850393704" bottom="0.98425196850393704" header="0.51181102362204722" footer="0.51181102362204722"/>
  <pageSetup paperSize="9" scale="70"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6B531"/>
  </sheetPr>
  <dimension ref="A1:BG265"/>
  <sheetViews>
    <sheetView zoomScaleNormal="100" workbookViewId="0">
      <selection activeCell="C7" sqref="C7"/>
    </sheetView>
  </sheetViews>
  <sheetFormatPr baseColWidth="10" defaultRowHeight="12.75" x14ac:dyDescent="0.2"/>
  <cols>
    <col min="1" max="1" width="2.140625" style="8" customWidth="1"/>
    <col min="2" max="2" width="76" customWidth="1"/>
    <col min="3" max="3" width="18.140625" customWidth="1"/>
    <col min="4" max="4" width="15.8554687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63.75" customHeight="1" thickBot="1" x14ac:dyDescent="0.25">
      <c r="A2" s="104"/>
      <c r="B2" s="323" t="s">
        <v>142</v>
      </c>
      <c r="C2" s="324"/>
      <c r="D2" s="324"/>
      <c r="E2" s="325"/>
      <c r="F2" s="325"/>
      <c r="G2" s="325"/>
      <c r="H2" s="325"/>
      <c r="I2" s="325"/>
      <c r="J2" s="326"/>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13" t="s">
        <v>3</v>
      </c>
      <c r="C5" s="14" t="s">
        <v>4</v>
      </c>
      <c r="D5" s="69"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15"/>
      <c r="C6" s="16"/>
      <c r="D6" s="70"/>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7" t="s">
        <v>10</v>
      </c>
      <c r="C7" s="2">
        <f>'Ökosteuer 2015'!C7</f>
        <v>0</v>
      </c>
      <c r="D7" s="20"/>
      <c r="E7" s="100"/>
      <c r="F7" s="41"/>
      <c r="H7" s="78" t="s">
        <v>43</v>
      </c>
      <c r="I7" s="77" t="s">
        <v>52</v>
      </c>
      <c r="J7" s="24">
        <f>PRODUCT($C$10,5.13)</f>
        <v>0</v>
      </c>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18" t="s">
        <v>29</v>
      </c>
      <c r="C8" s="2">
        <f>'Ökosteuer 2015'!C8</f>
        <v>0</v>
      </c>
      <c r="D8" s="21"/>
      <c r="E8" s="100"/>
      <c r="F8" s="41"/>
      <c r="H8" s="80" t="s">
        <v>44</v>
      </c>
      <c r="I8" s="35" t="s">
        <v>53</v>
      </c>
      <c r="J8" s="25">
        <v>250</v>
      </c>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18" t="s">
        <v>87</v>
      </c>
      <c r="C9" s="2">
        <f>'Ökosteuer 2015'!C9</f>
        <v>0</v>
      </c>
      <c r="D9" s="21"/>
      <c r="E9" s="100"/>
      <c r="F9" s="41"/>
      <c r="H9" s="81" t="s">
        <v>45</v>
      </c>
      <c r="I9" s="50"/>
      <c r="J9" s="71">
        <f>IF(J7&lt;250.01,0,SUM(J7,-J8))</f>
        <v>0</v>
      </c>
      <c r="K9" s="110"/>
      <c r="L9" s="102">
        <f>IF(C13&gt;19.5,19.5,C13)</f>
        <v>18.899999999999999</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79" t="s">
        <v>50</v>
      </c>
      <c r="C10" s="19">
        <f>C7-C8-C9</f>
        <v>0</v>
      </c>
      <c r="D10" s="22"/>
      <c r="E10" s="100"/>
      <c r="F10" s="41"/>
      <c r="H10" s="78" t="s">
        <v>46</v>
      </c>
      <c r="I10" s="77"/>
      <c r="J10" s="24">
        <f>IF($C$10&lt;48.732943,PRODUCT($C$10,20.5),(PRODUCT($C$10,20.5)-J9))</f>
        <v>0</v>
      </c>
      <c r="K10" s="110"/>
      <c r="L10" s="102">
        <f>IF(C16&gt;25.9,25.9,C16)</f>
        <v>25.1</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55" t="s">
        <v>37</v>
      </c>
      <c r="C11" s="2">
        <f>'Ökosteuer 2015'!C11</f>
        <v>0</v>
      </c>
      <c r="D11" s="59">
        <f>(C11*D13)/(C13)</f>
        <v>0</v>
      </c>
      <c r="E11" s="100"/>
      <c r="F11" s="41"/>
      <c r="H11" s="26" t="s">
        <v>60</v>
      </c>
      <c r="I11" s="27"/>
      <c r="J11" s="28">
        <f>IF(J10&lt;1000,0,SUM(J10,-1000))</f>
        <v>0</v>
      </c>
      <c r="K11" s="110"/>
      <c r="L11" s="102">
        <f>IF(C17&gt;16.15,16.15,C17)</f>
        <v>15.65</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56" t="s">
        <v>38</v>
      </c>
      <c r="C12" s="2">
        <f>'Ökosteuer 2015'!C12</f>
        <v>0</v>
      </c>
      <c r="D12" s="60">
        <f>(C12*D13)/(C13)</f>
        <v>0</v>
      </c>
      <c r="E12" s="100"/>
      <c r="F12" s="41"/>
      <c r="H12" s="74" t="s">
        <v>12</v>
      </c>
      <c r="I12" s="75"/>
      <c r="J12" s="76">
        <f>-D18</f>
        <v>0</v>
      </c>
      <c r="K12" s="110"/>
      <c r="L12" s="102" t="s">
        <v>54</v>
      </c>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86" t="s">
        <v>148</v>
      </c>
      <c r="C13" s="58">
        <v>18.899999999999999</v>
      </c>
      <c r="D13" s="61">
        <f>L9</f>
        <v>18.899999999999999</v>
      </c>
      <c r="E13" s="100"/>
      <c r="F13" s="41"/>
      <c r="H13" s="29" t="s">
        <v>11</v>
      </c>
      <c r="I13" s="30"/>
      <c r="J13" s="31">
        <f>J11-D18</f>
        <v>0</v>
      </c>
      <c r="K13" s="110"/>
      <c r="L13" s="102">
        <f>J11*0.9</f>
        <v>0</v>
      </c>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57" t="s">
        <v>39</v>
      </c>
      <c r="C14" s="2">
        <f>'Ökosteuer 2015'!C14</f>
        <v>0</v>
      </c>
      <c r="D14" s="60">
        <f>(C14*D17)/(C17)</f>
        <v>0</v>
      </c>
      <c r="E14" s="100"/>
      <c r="F14" s="41"/>
      <c r="H14" s="49" t="s">
        <v>122</v>
      </c>
      <c r="I14" s="50"/>
      <c r="J14" s="71">
        <f>IF(L15&lt;0,0,L15)</f>
        <v>0</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56" t="s">
        <v>40</v>
      </c>
      <c r="C15" s="2">
        <f>'Ökosteuer 2015'!C15</f>
        <v>0</v>
      </c>
      <c r="D15" s="60">
        <f>(C15*D16)/(C16)</f>
        <v>0</v>
      </c>
      <c r="E15" s="100"/>
      <c r="F15" s="41"/>
      <c r="H15" s="72" t="s">
        <v>1</v>
      </c>
      <c r="I15" s="73"/>
      <c r="J15" s="33">
        <f>(C10*20.5)-J9-J14</f>
        <v>0</v>
      </c>
      <c r="K15" s="110"/>
      <c r="L15" s="102">
        <f>J13*0.9</f>
        <v>0</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86" t="s">
        <v>149</v>
      </c>
      <c r="C16" s="90">
        <v>25.1</v>
      </c>
      <c r="D16" s="61">
        <f>L10</f>
        <v>25.1</v>
      </c>
      <c r="E16" s="100"/>
      <c r="F16" s="41"/>
      <c r="G16" s="41"/>
      <c r="H16" s="100"/>
      <c r="I16" s="100"/>
      <c r="J16" s="108"/>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86" t="s">
        <v>150</v>
      </c>
      <c r="C17" s="63">
        <v>15.65</v>
      </c>
      <c r="D17" s="62">
        <f>L11</f>
        <v>15.65</v>
      </c>
      <c r="E17" s="100"/>
      <c r="F17" s="41"/>
      <c r="H17" s="49" t="s">
        <v>30</v>
      </c>
      <c r="I17" s="51"/>
      <c r="J17" s="71">
        <f>C8*20.5</f>
        <v>0</v>
      </c>
      <c r="K17" s="110"/>
      <c r="L17" s="102">
        <f>IF(L15&lt;L13,L15,L13)</f>
        <v>0</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130" t="s">
        <v>14</v>
      </c>
      <c r="C18" s="131"/>
      <c r="D18" s="68">
        <f>(D11*20.3/D13-D11)+(D12*20.3/D13-D12)+(D14*16.75/D17-D14)+(D15*26.9/D16-D15)</f>
        <v>0</v>
      </c>
      <c r="E18" s="100"/>
      <c r="F18" s="41"/>
      <c r="H18" s="81" t="s">
        <v>88</v>
      </c>
      <c r="I18" s="51"/>
      <c r="J18" s="71">
        <f>C9*20.5</f>
        <v>0</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132" t="s">
        <v>36</v>
      </c>
      <c r="C19" s="2">
        <f>'Ökosteuer 2015'!C19</f>
        <v>0</v>
      </c>
      <c r="D19" s="336"/>
      <c r="E19" s="100"/>
      <c r="F19" s="41"/>
      <c r="G19" s="41"/>
      <c r="H19" s="100"/>
      <c r="I19" s="100"/>
      <c r="J19" s="108"/>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thickBot="1" x14ac:dyDescent="0.3">
      <c r="A20" s="106"/>
      <c r="B20" s="133" t="s">
        <v>18</v>
      </c>
      <c r="C20" s="2">
        <f>'Ökosteuer 2015'!C20</f>
        <v>0</v>
      </c>
      <c r="D20" s="337"/>
      <c r="E20" s="100"/>
      <c r="F20" s="41"/>
      <c r="G20" s="41"/>
      <c r="H20" s="52" t="s">
        <v>84</v>
      </c>
      <c r="I20" s="53"/>
      <c r="J20" s="54"/>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19</v>
      </c>
      <c r="C21" s="2">
        <f>'Ökosteuer 2015'!C21</f>
        <v>0</v>
      </c>
      <c r="D21" s="337"/>
      <c r="E21" s="100"/>
      <c r="F21" s="41"/>
      <c r="G21" s="107"/>
      <c r="H21" s="153"/>
      <c r="I21" s="154"/>
      <c r="J21" s="155"/>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thickBot="1" x14ac:dyDescent="0.25">
      <c r="A22" s="106"/>
      <c r="B22" s="134" t="s">
        <v>100</v>
      </c>
      <c r="C22" s="2">
        <f>'Ökosteuer 2015'!C22</f>
        <v>0</v>
      </c>
      <c r="D22" s="337"/>
      <c r="E22" s="100"/>
      <c r="F22" s="41"/>
      <c r="H22" s="158" t="s">
        <v>24</v>
      </c>
      <c r="I22" s="166" t="s">
        <v>55</v>
      </c>
      <c r="J22" s="23">
        <f>PRODUCT(SUM(C19,-C20,-C21,-C22,-C23),15.34)</f>
        <v>0</v>
      </c>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5" t="s">
        <v>66</v>
      </c>
      <c r="C23" s="2">
        <f>'Ökosteuer 2015'!C23</f>
        <v>0</v>
      </c>
      <c r="D23" s="337"/>
      <c r="E23" s="100"/>
      <c r="F23" s="41"/>
      <c r="H23" s="80" t="s">
        <v>20</v>
      </c>
      <c r="I23" s="164" t="s">
        <v>33</v>
      </c>
      <c r="J23" s="161">
        <f>PRODUCT(C20,61.35)</f>
        <v>0</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132" t="s">
        <v>137</v>
      </c>
      <c r="C24" s="2">
        <f>'Ökosteuer 2015'!C24</f>
        <v>0</v>
      </c>
      <c r="D24" s="337"/>
      <c r="E24" s="100"/>
      <c r="F24" s="41"/>
      <c r="H24" s="80" t="s">
        <v>21</v>
      </c>
      <c r="I24" s="164" t="s">
        <v>33</v>
      </c>
      <c r="J24" s="161">
        <f>PRODUCT(C21,61.35)</f>
        <v>0</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thickBot="1" x14ac:dyDescent="0.25">
      <c r="A25" s="106"/>
      <c r="B25" s="150" t="s">
        <v>125</v>
      </c>
      <c r="C25" s="2">
        <f>'Ökosteuer 2015'!C25</f>
        <v>0</v>
      </c>
      <c r="D25" s="337"/>
      <c r="E25" s="100"/>
      <c r="F25" s="41"/>
      <c r="H25" s="80" t="s">
        <v>67</v>
      </c>
      <c r="I25" s="164" t="s">
        <v>33</v>
      </c>
      <c r="J25" s="161">
        <f>PRODUCT(C22,61.35)</f>
        <v>0</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6" t="s">
        <v>82</v>
      </c>
      <c r="C26" s="2">
        <f>'Ökosteuer 2015'!C26</f>
        <v>0</v>
      </c>
      <c r="D26" s="337"/>
      <c r="E26" s="100"/>
      <c r="F26" s="41"/>
      <c r="H26" s="80" t="s">
        <v>68</v>
      </c>
      <c r="I26" s="164" t="s">
        <v>69</v>
      </c>
      <c r="J26" s="161">
        <f>PRODUCT(C23,40.35)</f>
        <v>0</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132" t="s">
        <v>8</v>
      </c>
      <c r="C27" s="2">
        <f>'Ökosteuer 2015'!C27</f>
        <v>0</v>
      </c>
      <c r="D27" s="337"/>
      <c r="E27" s="100"/>
      <c r="F27" s="41"/>
      <c r="H27" s="80" t="s">
        <v>71</v>
      </c>
      <c r="I27" s="35" t="s">
        <v>70</v>
      </c>
      <c r="J27" s="161">
        <f>PRODUCT(SUM(C24,-C25,-C26),25)</f>
        <v>0</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thickBot="1" x14ac:dyDescent="0.25">
      <c r="A28" s="106"/>
      <c r="B28" s="133" t="s">
        <v>18</v>
      </c>
      <c r="C28" s="2">
        <f>'Ökosteuer 2015'!C28</f>
        <v>0</v>
      </c>
      <c r="D28" s="337"/>
      <c r="E28" s="100"/>
      <c r="F28" s="41"/>
      <c r="H28" s="80" t="s">
        <v>133</v>
      </c>
      <c r="I28" s="35" t="s">
        <v>123</v>
      </c>
      <c r="J28" s="161">
        <f>PRODUCT(C25,10)</f>
        <v>0</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thickBot="1" x14ac:dyDescent="0.25">
      <c r="A29" s="106"/>
      <c r="B29" s="134" t="s">
        <v>19</v>
      </c>
      <c r="C29" s="2">
        <f>'Ökosteuer 2015'!C29</f>
        <v>0</v>
      </c>
      <c r="D29" s="337"/>
      <c r="E29" s="100"/>
      <c r="F29" s="41"/>
      <c r="H29" s="80" t="s">
        <v>134</v>
      </c>
      <c r="I29" s="35" t="s">
        <v>124</v>
      </c>
      <c r="J29" s="161">
        <f>PRODUCT(C26,4)</f>
        <v>0</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thickBot="1" x14ac:dyDescent="0.25">
      <c r="A30" s="106"/>
      <c r="B30" s="134" t="s">
        <v>100</v>
      </c>
      <c r="C30" s="2">
        <f>'Ökosteuer 2015'!C30</f>
        <v>0</v>
      </c>
      <c r="D30" s="337"/>
      <c r="E30" s="100"/>
      <c r="F30" s="41"/>
      <c r="H30" s="159" t="s">
        <v>25</v>
      </c>
      <c r="I30" s="167" t="s">
        <v>56</v>
      </c>
      <c r="J30" s="162">
        <f>PRODUCT(SUM(C27,-C28,-C29,-C30,-C31,-C32),1.38)</f>
        <v>0</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thickBot="1" x14ac:dyDescent="0.25">
      <c r="A31" s="106"/>
      <c r="B31" s="135" t="s">
        <v>81</v>
      </c>
      <c r="C31" s="2">
        <f>'Ökosteuer 2015'!C31</f>
        <v>0</v>
      </c>
      <c r="D31" s="337"/>
      <c r="E31" s="100"/>
      <c r="F31" s="41"/>
      <c r="H31" s="80" t="s">
        <v>22</v>
      </c>
      <c r="I31" s="164" t="s">
        <v>34</v>
      </c>
      <c r="J31" s="161">
        <f>PRODUCT(C28,5.5)</f>
        <v>0</v>
      </c>
      <c r="K31" s="108"/>
      <c r="L31" s="102"/>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7" t="s">
        <v>82</v>
      </c>
      <c r="C32" s="2">
        <f>'Ökosteuer 2015'!C32</f>
        <v>0</v>
      </c>
      <c r="D32" s="337"/>
      <c r="E32" s="100"/>
      <c r="F32" s="41"/>
      <c r="H32" s="80" t="s">
        <v>23</v>
      </c>
      <c r="I32" s="164" t="s">
        <v>34</v>
      </c>
      <c r="J32" s="161">
        <f>PRODUCT(C29,5.5)</f>
        <v>0</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132" t="s">
        <v>9</v>
      </c>
      <c r="C33" s="2">
        <f>'Ökosteuer 2015'!C33</f>
        <v>0</v>
      </c>
      <c r="D33" s="338"/>
      <c r="E33" s="100"/>
      <c r="F33" s="41"/>
      <c r="H33" s="80" t="s">
        <v>72</v>
      </c>
      <c r="I33" s="164" t="s">
        <v>34</v>
      </c>
      <c r="J33" s="161">
        <f>PRODUCT(C30,5.5)</f>
        <v>0</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thickBot="1" x14ac:dyDescent="0.25">
      <c r="A34" s="106"/>
      <c r="B34" s="133" t="s">
        <v>18</v>
      </c>
      <c r="C34" s="2">
        <f>'Ökosteuer 2015'!C34</f>
        <v>0</v>
      </c>
      <c r="D34" s="338"/>
      <c r="E34" s="100"/>
      <c r="F34" s="41"/>
      <c r="H34" s="80" t="s">
        <v>78</v>
      </c>
      <c r="I34" s="164" t="s">
        <v>73</v>
      </c>
      <c r="J34" s="161">
        <f>PRODUCT(C31,4.96)</f>
        <v>0</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thickBot="1" x14ac:dyDescent="0.25">
      <c r="A35" s="106"/>
      <c r="B35" s="134" t="s">
        <v>19</v>
      </c>
      <c r="C35" s="2">
        <f>'Ökosteuer 2015'!C35</f>
        <v>0</v>
      </c>
      <c r="D35" s="338"/>
      <c r="E35" s="100"/>
      <c r="F35" s="41"/>
      <c r="H35" s="80" t="s">
        <v>79</v>
      </c>
      <c r="I35" s="164" t="s">
        <v>80</v>
      </c>
      <c r="J35" s="161">
        <f>PRODUCT(C32,4.42)</f>
        <v>0</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thickBot="1" x14ac:dyDescent="0.25">
      <c r="A36" s="106"/>
      <c r="B36" s="134" t="s">
        <v>100</v>
      </c>
      <c r="C36" s="2">
        <f>'Ökosteuer 2015'!C36</f>
        <v>0</v>
      </c>
      <c r="D36" s="338"/>
      <c r="E36" s="100"/>
      <c r="F36" s="8"/>
      <c r="G36" s="8"/>
      <c r="H36" s="159" t="s">
        <v>26</v>
      </c>
      <c r="I36" s="167" t="s">
        <v>57</v>
      </c>
      <c r="J36" s="162">
        <f>PRODUCT(SUM(C33,-C34,-C35,-C36,-C37,-C38),15.15)</f>
        <v>0</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thickBot="1" x14ac:dyDescent="0.25">
      <c r="A37" s="106"/>
      <c r="B37" s="134" t="s">
        <v>85</v>
      </c>
      <c r="C37" s="2">
        <f>'Ökosteuer 2015'!C37</f>
        <v>0</v>
      </c>
      <c r="D37" s="338"/>
      <c r="E37" s="100"/>
      <c r="F37" s="41"/>
      <c r="H37" s="80" t="s">
        <v>27</v>
      </c>
      <c r="I37" s="164" t="s">
        <v>35</v>
      </c>
      <c r="J37" s="161">
        <f>PRODUCT(C34,60.6)</f>
        <v>0</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7" t="s">
        <v>82</v>
      </c>
      <c r="C38" s="2">
        <f>'Ökosteuer 2015'!C38</f>
        <v>0</v>
      </c>
      <c r="D38" s="339"/>
      <c r="E38" s="100"/>
      <c r="F38" s="41"/>
      <c r="H38" s="80" t="s">
        <v>28</v>
      </c>
      <c r="I38" s="164" t="s">
        <v>35</v>
      </c>
      <c r="J38" s="161">
        <f>PRODUCT(C35,60.6)</f>
        <v>0</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6"/>
      <c r="B39" s="100"/>
      <c r="C39" s="100"/>
      <c r="D39" s="100"/>
      <c r="E39" s="100"/>
      <c r="F39" s="41"/>
      <c r="H39" s="80" t="s">
        <v>74</v>
      </c>
      <c r="I39" s="164" t="s">
        <v>35</v>
      </c>
      <c r="J39" s="161">
        <f>PRODUCT(C36,60.6)</f>
        <v>0</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x14ac:dyDescent="0.2">
      <c r="A40" s="106"/>
      <c r="B40" s="331" t="s">
        <v>119</v>
      </c>
      <c r="C40" s="333"/>
      <c r="D40" s="332"/>
      <c r="E40" s="100"/>
      <c r="F40" s="41"/>
      <c r="H40" s="80" t="s">
        <v>75</v>
      </c>
      <c r="I40" s="164" t="s">
        <v>35</v>
      </c>
      <c r="J40" s="161">
        <f>PRODUCT(C37,60.6)</f>
        <v>0</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27" customHeight="1" thickBot="1" x14ac:dyDescent="0.25">
      <c r="A41" s="106"/>
      <c r="B41" s="309" t="s">
        <v>120</v>
      </c>
      <c r="C41" s="241" t="s">
        <v>118</v>
      </c>
      <c r="D41" s="240"/>
      <c r="E41" s="100"/>
      <c r="F41" s="8"/>
      <c r="G41" s="8"/>
      <c r="H41" s="80" t="s">
        <v>76</v>
      </c>
      <c r="I41" s="164" t="s">
        <v>77</v>
      </c>
      <c r="J41" s="161">
        <f>PRODUCT(C38,19.6)</f>
        <v>0</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21" customHeight="1" thickBot="1" x14ac:dyDescent="0.25">
      <c r="A42" s="106"/>
      <c r="B42" s="340"/>
      <c r="C42" s="2">
        <f>'Ökosteuer 2015'!C42</f>
        <v>0</v>
      </c>
      <c r="D42" s="239" t="s">
        <v>114</v>
      </c>
      <c r="E42" s="100"/>
      <c r="F42" s="41"/>
      <c r="G42" s="41"/>
      <c r="H42" s="160" t="s">
        <v>5</v>
      </c>
      <c r="I42" s="165"/>
      <c r="J42" s="163">
        <v>-250</v>
      </c>
      <c r="K42" s="108"/>
      <c r="L42" s="247">
        <v>51</v>
      </c>
      <c r="M42" s="247">
        <v>53</v>
      </c>
      <c r="N42" s="247">
        <v>54</v>
      </c>
      <c r="O42" s="247"/>
      <c r="P42" s="247"/>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2.5" customHeight="1" thickBot="1" x14ac:dyDescent="0.3">
      <c r="A43" s="106"/>
      <c r="B43" s="229" t="s">
        <v>113</v>
      </c>
      <c r="C43" s="237"/>
      <c r="D43" s="238"/>
      <c r="E43" s="100"/>
      <c r="F43" s="41"/>
      <c r="H43" s="168" t="s">
        <v>86</v>
      </c>
      <c r="I43" s="156"/>
      <c r="J43" s="157">
        <f>IF(SUM(J22,J30,J36)&gt;250,SUM(J22:J42),SUM(J23:J29,J31:J35,J37:J41))</f>
        <v>0</v>
      </c>
      <c r="K43" s="108"/>
      <c r="L43" s="248">
        <f>SUM(J23,J31,J37)</f>
        <v>0</v>
      </c>
      <c r="M43" s="248">
        <f>SUM(J24:J29,J32:J35,J38:J41)</f>
        <v>0</v>
      </c>
      <c r="N43" s="248">
        <f>SUM(J22,J30,J36,J42)</f>
        <v>-250</v>
      </c>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18" hidden="1" customHeight="1" x14ac:dyDescent="0.2">
      <c r="A44" s="106"/>
      <c r="B44" s="133" t="s">
        <v>89</v>
      </c>
      <c r="C44" s="228">
        <v>0</v>
      </c>
      <c r="D44" s="21"/>
      <c r="E44" s="100"/>
      <c r="F44" s="41"/>
      <c r="G44" s="41"/>
      <c r="H44" s="100"/>
      <c r="I44" s="100"/>
      <c r="J44" s="108"/>
      <c r="K44" s="108"/>
      <c r="L44" s="103"/>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18" hidden="1" customHeight="1" x14ac:dyDescent="0.25">
      <c r="A45" s="106"/>
      <c r="B45" s="134" t="s">
        <v>103</v>
      </c>
      <c r="C45" s="226">
        <v>0</v>
      </c>
      <c r="D45" s="21"/>
      <c r="E45" s="100"/>
      <c r="F45" s="41"/>
      <c r="H45" s="139" t="s">
        <v>42</v>
      </c>
      <c r="I45" s="140"/>
      <c r="J45" s="141"/>
      <c r="K45" s="108"/>
      <c r="L45" s="103"/>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224"/>
      <c r="C46" s="224"/>
      <c r="D46" s="108"/>
      <c r="E46" s="100"/>
      <c r="F46" s="41"/>
      <c r="H46" s="64"/>
      <c r="I46" s="65"/>
      <c r="J46" s="66"/>
      <c r="K46" s="108"/>
      <c r="L46" s="183"/>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85"/>
      <c r="BG46" s="85"/>
    </row>
    <row r="47" spans="1:59" s="6" customFormat="1" ht="20.25" customHeight="1" thickBot="1" x14ac:dyDescent="0.25">
      <c r="A47" s="111"/>
      <c r="B47" s="150" t="s">
        <v>110</v>
      </c>
      <c r="C47" s="2">
        <f>'Ökosteuer 2015'!C47</f>
        <v>0</v>
      </c>
      <c r="D47" s="20"/>
      <c r="E47" s="101"/>
      <c r="F47" s="5"/>
      <c r="G47" s="5"/>
      <c r="H47" s="32" t="s">
        <v>47</v>
      </c>
      <c r="I47" s="38"/>
      <c r="J47" s="39">
        <f>IF(SUM(PRODUCT(SUM(C19,-C20,-C21,-C22,-C23),5.11),PRODUCT(SUM(C27,-C28,-C29,-C30,-C31,-C32),2.28),PRODUCT(SUM(C33,-C34,-C35,-C36,-C37,-C38),19.89),-750)&lt;0,0,SUM(PRODUCT(SUM(C19,-C20,-C21,-C22,-C23),5.11),PRODUCT(SUM(C27,-C28,-C29,-C30,-C31,-C32),2.28),PRODUCT(SUM(C33,-C34,-C35,-C36,-C37,-C38),19.89),-750))</f>
        <v>0</v>
      </c>
      <c r="K47" s="112"/>
      <c r="L47" s="185">
        <f>J47*0.9</f>
        <v>0</v>
      </c>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02"/>
      <c r="BG47" s="85"/>
    </row>
    <row r="48" spans="1:59" s="6" customFormat="1" ht="23.25" customHeight="1" thickBot="1" x14ac:dyDescent="0.3">
      <c r="A48" s="111"/>
      <c r="B48" s="134" t="s">
        <v>111</v>
      </c>
      <c r="C48" s="2">
        <f>'Ökosteuer 2015'!C48</f>
        <v>0</v>
      </c>
      <c r="D48" s="21"/>
      <c r="E48" s="100"/>
      <c r="F48" s="5"/>
      <c r="G48" s="5"/>
      <c r="H48" s="83" t="s">
        <v>121</v>
      </c>
      <c r="I48" s="67"/>
      <c r="J48" s="71">
        <f>IF(L48&gt;L47,IF(L47&lt;0,0,L47),IF(L48&lt;0,0,L48))</f>
        <v>0</v>
      </c>
      <c r="K48" s="112"/>
      <c r="L48" s="185">
        <f>SUM((J11+J47)-D18)*0.9</f>
        <v>0</v>
      </c>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87"/>
      <c r="BG48" s="87"/>
    </row>
    <row r="49" spans="1:59" s="6" customFormat="1" ht="20.25" customHeight="1" thickBot="1" x14ac:dyDescent="0.25">
      <c r="A49" s="111"/>
      <c r="B49" s="137" t="s">
        <v>112</v>
      </c>
      <c r="C49" s="2">
        <f>'Ökosteuer 2015'!C49</f>
        <v>0</v>
      </c>
      <c r="D49" s="223"/>
      <c r="E49" s="100"/>
      <c r="F49" s="5"/>
      <c r="G49" s="5"/>
      <c r="H49" s="100"/>
      <c r="I49" s="100"/>
      <c r="J49" s="108"/>
      <c r="K49" s="112"/>
      <c r="L49" s="186"/>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87"/>
      <c r="BG49" s="87"/>
    </row>
    <row r="50" spans="1:59" s="6" customFormat="1" ht="18.75" customHeight="1" thickBot="1" x14ac:dyDescent="0.3">
      <c r="A50" s="100"/>
      <c r="B50" s="100"/>
      <c r="C50" s="100"/>
      <c r="D50" s="100"/>
      <c r="E50" s="100"/>
      <c r="H50" s="220" t="s">
        <v>115</v>
      </c>
      <c r="I50" s="221"/>
      <c r="J50" s="71">
        <f>IF(SUM(C47*(669.8-61.35),C48*(654.5-61.35),C49*(721-61.35))&lt;50,0,SUM(C47*(669.8-61.35),C48*(654.5-61.35),C49*(721-61.35)))</f>
        <v>0</v>
      </c>
      <c r="K50" s="112"/>
      <c r="L50" s="186"/>
      <c r="M50" s="186"/>
      <c r="N50" s="186"/>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row>
    <row r="51" spans="1:59" s="6" customFormat="1" ht="24" customHeight="1" thickBot="1" x14ac:dyDescent="0.25">
      <c r="A51" s="111"/>
      <c r="B51" s="341" t="s">
        <v>117</v>
      </c>
      <c r="C51" s="342"/>
      <c r="D51" s="343"/>
      <c r="E51" s="101"/>
      <c r="H51" s="100"/>
      <c r="I51" s="100"/>
      <c r="J51" s="100"/>
      <c r="K51" s="112"/>
    </row>
    <row r="52" spans="1:59" s="6" customFormat="1" ht="18.75" customHeight="1" thickBot="1" x14ac:dyDescent="0.25">
      <c r="A52" s="111"/>
      <c r="B52" s="344"/>
      <c r="C52" s="345"/>
      <c r="D52" s="346"/>
      <c r="E52" s="101"/>
      <c r="H52" s="175" t="s">
        <v>31</v>
      </c>
      <c r="I52" s="138"/>
      <c r="J52" s="189">
        <f>SUM(J9,J14,J17,J18,J43,J48,J50)</f>
        <v>0</v>
      </c>
      <c r="K52" s="112"/>
    </row>
    <row r="53" spans="1:59" s="6" customFormat="1" ht="19.5" customHeight="1" x14ac:dyDescent="0.2">
      <c r="A53" s="111"/>
      <c r="B53" s="344"/>
      <c r="C53" s="345"/>
      <c r="D53" s="346"/>
      <c r="E53" s="101"/>
      <c r="H53" s="387" t="s">
        <v>143</v>
      </c>
      <c r="I53" s="351"/>
      <c r="J53" s="129">
        <f>SUM(C7*20.5,C19*20.45,C24*25,C27*3.66,C33*35.04)</f>
        <v>0</v>
      </c>
      <c r="K53" s="112"/>
    </row>
    <row r="54" spans="1:59" s="6" customFormat="1" ht="19.5" customHeight="1" thickBot="1" x14ac:dyDescent="0.25">
      <c r="A54" s="111"/>
      <c r="B54" s="344"/>
      <c r="C54" s="345"/>
      <c r="D54" s="346"/>
      <c r="E54" s="101"/>
      <c r="H54" s="352" t="s">
        <v>51</v>
      </c>
      <c r="I54" s="353"/>
      <c r="J54" s="89">
        <f>J53-J52+J50</f>
        <v>0</v>
      </c>
      <c r="K54" s="112"/>
    </row>
    <row r="55" spans="1:59" s="6" customFormat="1" ht="21" customHeight="1" thickBot="1" x14ac:dyDescent="0.25">
      <c r="A55" s="111"/>
      <c r="B55" s="344"/>
      <c r="C55" s="345"/>
      <c r="D55" s="346"/>
      <c r="E55" s="101"/>
      <c r="H55" s="101"/>
      <c r="I55" s="101"/>
      <c r="J55" s="101"/>
      <c r="K55" s="101"/>
    </row>
    <row r="56" spans="1:59" s="6" customFormat="1" ht="24.75" customHeight="1" x14ac:dyDescent="0.2">
      <c r="A56" s="111"/>
      <c r="B56" s="344"/>
      <c r="C56" s="345"/>
      <c r="D56" s="346"/>
      <c r="E56" s="101"/>
      <c r="F56" s="101"/>
      <c r="G56" s="101"/>
      <c r="H56" s="354" t="s">
        <v>83</v>
      </c>
      <c r="I56" s="355"/>
      <c r="J56" s="356"/>
      <c r="K56" s="101"/>
    </row>
    <row r="57" spans="1:59" s="6" customFormat="1" ht="24.75" customHeight="1" x14ac:dyDescent="0.2">
      <c r="A57" s="111"/>
      <c r="B57" s="344"/>
      <c r="C57" s="345"/>
      <c r="D57" s="346"/>
      <c r="E57" s="101"/>
      <c r="F57" s="101"/>
      <c r="G57" s="101"/>
      <c r="H57" s="357"/>
      <c r="I57" s="358"/>
      <c r="J57" s="359"/>
      <c r="K57" s="101"/>
    </row>
    <row r="58" spans="1:59" s="6" customFormat="1" ht="24" customHeight="1" thickBot="1" x14ac:dyDescent="0.25">
      <c r="A58" s="111"/>
      <c r="B58" s="347"/>
      <c r="C58" s="348"/>
      <c r="D58" s="349"/>
      <c r="E58" s="101"/>
      <c r="H58" s="360"/>
      <c r="I58" s="361"/>
      <c r="J58" s="362"/>
      <c r="K58" s="112"/>
    </row>
    <row r="59" spans="1:59" s="6" customFormat="1" ht="16.5" customHeight="1" thickBot="1" x14ac:dyDescent="0.25">
      <c r="A59" s="111"/>
      <c r="B59" s="101"/>
      <c r="C59" s="101"/>
      <c r="D59" s="101"/>
      <c r="E59" s="101"/>
      <c r="H59" s="101"/>
      <c r="I59" s="101"/>
      <c r="J59" s="101"/>
      <c r="K59" s="112"/>
    </row>
    <row r="60" spans="1:59" s="6" customFormat="1" ht="174" customHeight="1" thickBot="1" x14ac:dyDescent="0.25">
      <c r="A60" s="111"/>
      <c r="B60" s="363" t="s">
        <v>151</v>
      </c>
      <c r="C60" s="364"/>
      <c r="D60" s="365"/>
      <c r="E60" s="101"/>
      <c r="H60" s="293" t="s">
        <v>153</v>
      </c>
      <c r="I60" s="294"/>
      <c r="J60" s="295"/>
      <c r="K60" s="112"/>
    </row>
    <row r="61" spans="1:59" s="8" customFormat="1" ht="13.5" thickBot="1" x14ac:dyDescent="0.25">
      <c r="A61" s="113"/>
      <c r="B61" s="115"/>
      <c r="C61" s="115"/>
      <c r="D61" s="115"/>
      <c r="E61" s="115"/>
      <c r="F61" s="126"/>
      <c r="G61" s="126"/>
      <c r="H61" s="114"/>
      <c r="I61" s="114"/>
      <c r="J61" s="114"/>
      <c r="K61" s="116"/>
    </row>
    <row r="62" spans="1:59" s="6" customFormat="1" ht="6.75" customHeight="1" x14ac:dyDescent="0.2">
      <c r="A62" s="9"/>
      <c r="B62" s="151"/>
      <c r="C62" s="152"/>
      <c r="D62" s="152"/>
      <c r="E62" s="9"/>
      <c r="F62" s="7"/>
      <c r="G62" s="7"/>
      <c r="H62" s="7"/>
      <c r="I62" s="7"/>
      <c r="J62" s="7"/>
      <c r="K62" s="9"/>
    </row>
    <row r="63" spans="1:59" s="6" customFormat="1" x14ac:dyDescent="0.2">
      <c r="A63" s="9"/>
      <c r="B63" s="152"/>
      <c r="C63" s="152"/>
      <c r="D63" s="152"/>
      <c r="E63" s="9"/>
      <c r="F63" s="7"/>
      <c r="G63" s="7"/>
      <c r="H63" s="7"/>
      <c r="I63" s="7"/>
      <c r="J63" s="7"/>
      <c r="K63" s="9"/>
    </row>
    <row r="64" spans="1:59" s="6" customFormat="1" ht="17.25" customHeight="1" x14ac:dyDescent="0.2">
      <c r="A64" s="9"/>
      <c r="B64" s="151"/>
      <c r="C64" s="152"/>
      <c r="D64" s="152"/>
      <c r="E64" s="9"/>
      <c r="F64" s="7"/>
      <c r="G64" s="7"/>
      <c r="H64" s="7"/>
      <c r="I64" s="7"/>
      <c r="J64" s="7"/>
      <c r="K64" s="9"/>
    </row>
    <row r="65" spans="1:11" s="6" customFormat="1" x14ac:dyDescent="0.2">
      <c r="A65" s="9"/>
      <c r="B65" s="152"/>
      <c r="C65" s="152"/>
      <c r="D65" s="152"/>
      <c r="E65" s="9"/>
      <c r="F65" s="7"/>
      <c r="G65" s="7"/>
      <c r="H65" s="7"/>
      <c r="I65" s="7"/>
      <c r="J65" s="7"/>
      <c r="K65" s="9"/>
    </row>
    <row r="66" spans="1:11" s="6" customFormat="1" x14ac:dyDescent="0.2">
      <c r="A66" s="9"/>
      <c r="B66" s="152"/>
      <c r="C66" s="152"/>
      <c r="D66" s="152"/>
      <c r="E66" s="9"/>
      <c r="F66" s="7"/>
      <c r="G66" s="7"/>
      <c r="H66" s="291"/>
      <c r="I66" s="292"/>
      <c r="J66" s="292"/>
      <c r="K66" s="9"/>
    </row>
    <row r="67" spans="1:11" s="6" customFormat="1" x14ac:dyDescent="0.2">
      <c r="A67" s="9"/>
      <c r="B67" s="152"/>
      <c r="C67" s="152"/>
      <c r="D67" s="152"/>
      <c r="E67" s="9"/>
      <c r="F67" s="7"/>
      <c r="G67" s="7"/>
      <c r="H67" s="292"/>
      <c r="I67" s="292"/>
      <c r="J67" s="292"/>
      <c r="K67" s="9"/>
    </row>
    <row r="68" spans="1:11" s="6" customFormat="1" x14ac:dyDescent="0.2">
      <c r="A68" s="8"/>
      <c r="B68" s="152"/>
      <c r="C68" s="152"/>
      <c r="D68" s="152"/>
      <c r="E68" s="8"/>
      <c r="H68" s="292"/>
      <c r="I68" s="292"/>
      <c r="J68" s="292"/>
    </row>
    <row r="69" spans="1:11" s="6" customFormat="1" x14ac:dyDescent="0.2">
      <c r="H69" s="292"/>
      <c r="I69" s="292"/>
      <c r="J69" s="292"/>
    </row>
    <row r="70" spans="1:11" s="6" customFormat="1" x14ac:dyDescent="0.2">
      <c r="H70" s="292"/>
      <c r="I70" s="292"/>
      <c r="J70" s="292"/>
    </row>
    <row r="71" spans="1:11" s="6" customFormat="1" x14ac:dyDescent="0.2">
      <c r="H71" s="292"/>
      <c r="I71" s="292"/>
      <c r="J71" s="292"/>
    </row>
    <row r="72" spans="1:11" s="6" customFormat="1" x14ac:dyDescent="0.2">
      <c r="H72" s="292"/>
      <c r="I72" s="292"/>
      <c r="J72" s="292"/>
    </row>
    <row r="73" spans="1:11" s="6" customFormat="1" x14ac:dyDescent="0.2">
      <c r="H73" s="292"/>
      <c r="I73" s="292"/>
      <c r="J73" s="292"/>
    </row>
    <row r="74" spans="1:11" s="6" customFormat="1" x14ac:dyDescent="0.2">
      <c r="H74" s="292"/>
      <c r="I74" s="292"/>
      <c r="J74" s="292"/>
    </row>
    <row r="75" spans="1:11" s="6" customFormat="1" x14ac:dyDescent="0.2">
      <c r="H75" s="292"/>
      <c r="I75" s="292"/>
      <c r="J75" s="292"/>
    </row>
    <row r="76" spans="1:11" s="6" customFormat="1" x14ac:dyDescent="0.2">
      <c r="H76" s="292"/>
      <c r="I76" s="292"/>
      <c r="J76" s="292"/>
    </row>
    <row r="77" spans="1:11" s="6" customFormat="1" x14ac:dyDescent="0.2">
      <c r="H77" s="292"/>
      <c r="I77" s="292"/>
      <c r="J77" s="292"/>
    </row>
    <row r="78" spans="1:11" s="6" customFormat="1" x14ac:dyDescent="0.2">
      <c r="H78" s="292"/>
      <c r="I78" s="292"/>
      <c r="J78" s="292"/>
    </row>
    <row r="79" spans="1:11" s="6" customFormat="1" x14ac:dyDescent="0.2">
      <c r="H79" s="292"/>
      <c r="I79" s="292"/>
      <c r="J79" s="292"/>
    </row>
    <row r="80" spans="1:11" s="6" customFormat="1" x14ac:dyDescent="0.2">
      <c r="H80" s="292"/>
      <c r="I80" s="292"/>
      <c r="J80" s="292"/>
    </row>
    <row r="81" spans="8:10" s="6" customFormat="1" x14ac:dyDescent="0.2">
      <c r="H81" s="292"/>
      <c r="I81" s="292"/>
      <c r="J81" s="292"/>
    </row>
    <row r="82" spans="8:10" s="6" customFormat="1" x14ac:dyDescent="0.2">
      <c r="H82" s="292"/>
      <c r="I82" s="292"/>
      <c r="J82" s="292"/>
    </row>
    <row r="83" spans="8:10" s="6" customFormat="1" x14ac:dyDescent="0.2"/>
    <row r="84" spans="8:10" s="6" customFormat="1" x14ac:dyDescent="0.2"/>
    <row r="85" spans="8:10" s="6" customFormat="1" x14ac:dyDescent="0.2"/>
    <row r="86" spans="8:10" s="6" customFormat="1" x14ac:dyDescent="0.2"/>
    <row r="87" spans="8:10" s="6" customFormat="1" x14ac:dyDescent="0.2"/>
    <row r="88" spans="8:10" s="6" customFormat="1" x14ac:dyDescent="0.2"/>
    <row r="89" spans="8:10" s="6" customFormat="1" x14ac:dyDescent="0.2"/>
    <row r="90" spans="8:10" s="6" customFormat="1" x14ac:dyDescent="0.2"/>
    <row r="91" spans="8:10" s="6" customFormat="1" x14ac:dyDescent="0.2"/>
    <row r="92" spans="8:10" s="6" customFormat="1" x14ac:dyDescent="0.2"/>
    <row r="93" spans="8:10" s="6" customFormat="1" x14ac:dyDescent="0.2"/>
    <row r="94" spans="8:10" s="6" customFormat="1" x14ac:dyDescent="0.2"/>
    <row r="95" spans="8:10" s="6" customFormat="1" x14ac:dyDescent="0.2"/>
    <row r="96" spans="8:10"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sheetData>
  <sheetProtection formatCells="0" formatColumns="0" formatRows="0" insertColumns="0" insertRows="0" insertHyperlinks="0" deleteColumns="0" deleteRows="0" sort="0" autoFilter="0" pivotTables="0"/>
  <mergeCells count="11">
    <mergeCell ref="H66:J82"/>
    <mergeCell ref="B2:J2"/>
    <mergeCell ref="D19:D38"/>
    <mergeCell ref="B40:D40"/>
    <mergeCell ref="B41:B42"/>
    <mergeCell ref="B51:D58"/>
    <mergeCell ref="H53:I53"/>
    <mergeCell ref="H54:I54"/>
    <mergeCell ref="H56:J58"/>
    <mergeCell ref="B60:D60"/>
    <mergeCell ref="H60:J60"/>
  </mergeCells>
  <pageMargins left="0.43307086614173229" right="0.43307086614173229" top="0.98425196850393704" bottom="0.98425196850393704" header="0.51181102362204722" footer="0.51181102362204722"/>
  <pageSetup paperSize="9" scale="70"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election activeCell="B59" sqref="B59"/>
    </sheetView>
  </sheetViews>
  <sheetFormatPr baseColWidth="10" defaultRowHeight="12.7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15</vt:i4>
      </vt:variant>
    </vt:vector>
  </HeadingPairs>
  <TitlesOfParts>
    <vt:vector size="35" baseType="lpstr">
      <vt:lpstr>Vergleich 2024 zu 2023</vt:lpstr>
      <vt:lpstr>Ökosteuer 2024</vt:lpstr>
      <vt:lpstr>Ökosteuer 2024 (ohne Sockel)</vt:lpstr>
      <vt:lpstr>Ökosteuer 2023</vt:lpstr>
      <vt:lpstr>Ökosteuer 2023 (ohne Sockel)</vt:lpstr>
      <vt:lpstr>Ökosteuer 2019</vt:lpstr>
      <vt:lpstr>Ökosteuer 2019 (ohne Sockel)</vt:lpstr>
      <vt:lpstr>Ökosteuer 2017</vt:lpstr>
      <vt:lpstr>Ökosteuer 2017 (ohne Sockel)</vt:lpstr>
      <vt:lpstr>Jahresvergleich 2017 und 2018</vt:lpstr>
      <vt:lpstr>Vergleichsrechner 2017</vt:lpstr>
      <vt:lpstr>Vergleichsrechner 2018</vt:lpstr>
      <vt:lpstr>Ökosteuer 2015</vt:lpstr>
      <vt:lpstr>Ökosteuer 2015 (ohne Sockel)</vt:lpstr>
      <vt:lpstr>Jahresvergleich 2014 und 2015</vt:lpstr>
      <vt:lpstr>Ökosteuer 2014</vt:lpstr>
      <vt:lpstr>Ökosteuer 2012</vt:lpstr>
      <vt:lpstr>Ökosteuer 2012 ohne Sockel</vt:lpstr>
      <vt:lpstr>Vergleichsrechner 2014</vt:lpstr>
      <vt:lpstr>Tabelle1</vt:lpstr>
      <vt:lpstr>'Jahresvergleich 2014 und 2015'!Druckbereich</vt:lpstr>
      <vt:lpstr>'Jahresvergleich 2017 und 2018'!Druckbereich</vt:lpstr>
      <vt:lpstr>'Ökosteuer 2012'!Druckbereich</vt:lpstr>
      <vt:lpstr>'Ökosteuer 2012 ohne Sockel'!Druckbereich</vt:lpstr>
      <vt:lpstr>'Ökosteuer 2014'!Druckbereich</vt:lpstr>
      <vt:lpstr>'Ökosteuer 2015'!Druckbereich</vt:lpstr>
      <vt:lpstr>'Ökosteuer 2017'!Druckbereich</vt:lpstr>
      <vt:lpstr>'Ökosteuer 2019'!Druckbereich</vt:lpstr>
      <vt:lpstr>'Ökosteuer 2023'!Druckbereich</vt:lpstr>
      <vt:lpstr>'Ökosteuer 2024'!Druckbereich</vt:lpstr>
      <vt:lpstr>'Ökosteuer 2024 (ohne Sockel)'!Druckbereich</vt:lpstr>
      <vt:lpstr>'Vergleich 2024 zu 2023'!Druckbereich</vt:lpstr>
      <vt:lpstr>'Vergleichsrechner 2014'!Druckbereich</vt:lpstr>
      <vt:lpstr>'Vergleichsrechner 2017'!Druckbereich</vt:lpstr>
      <vt:lpstr>'Vergleichsrechner 2018'!Druckbereich</vt:lpstr>
    </vt:vector>
  </TitlesOfParts>
  <Company>IHK Lippe zu Detmold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Matthias Carl</dc:creator>
  <cp:lastModifiedBy>Carl, Matthias</cp:lastModifiedBy>
  <cp:lastPrinted>2013-01-03T15:41:30Z</cp:lastPrinted>
  <dcterms:created xsi:type="dcterms:W3CDTF">1999-06-11T13:05:19Z</dcterms:created>
  <dcterms:modified xsi:type="dcterms:W3CDTF">2024-02-02T14:38:46Z</dcterms:modified>
</cp:coreProperties>
</file>