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nikolas.steiger\Desktop\"/>
    </mc:Choice>
  </mc:AlternateContent>
  <xr:revisionPtr revIDLastSave="0" documentId="8_{8CC26D3E-3F05-43DC-81C4-33255CCD3B85}" xr6:coauthVersionLast="47" xr6:coauthVersionMax="47" xr10:uidLastSave="{00000000-0000-0000-0000-000000000000}"/>
  <bookViews>
    <workbookView xWindow="-120" yWindow="-120" windowWidth="29040" windowHeight="15720" tabRatio="141" xr2:uid="{00000000-000D-0000-FFFF-FFFF00000000}"/>
  </bookViews>
  <sheets>
    <sheet name="50" sheetId="1" r:id="rId1"/>
    <sheet name="Table" sheetId="2" state="hidden" r:id="rId2"/>
  </sheets>
  <definedNames>
    <definedName name="_xlnm.Print_Area" localSheetId="0">'50'!$A$1:$L$33</definedName>
    <definedName name="note">'50'!$A$30:$B$35</definedName>
    <definedName name="Tabelle">'50'!$C$16:$H$16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G2" i="1" s="1"/>
  <c r="E3" i="1"/>
  <c r="G3" i="1" s="1"/>
  <c r="E4" i="1"/>
  <c r="G4" i="1" s="1"/>
  <c r="E9" i="1"/>
  <c r="G9" i="1" s="1"/>
  <c r="E10" i="1"/>
  <c r="G10" i="1" s="1"/>
  <c r="E11" i="1"/>
  <c r="G11" i="1" s="1"/>
  <c r="N12" i="1"/>
  <c r="C13" i="1"/>
  <c r="D13" i="1"/>
  <c r="E13" i="1"/>
  <c r="F13" i="1"/>
  <c r="G13" i="1"/>
  <c r="H13" i="1"/>
  <c r="J13" i="1"/>
  <c r="K13" i="1"/>
  <c r="O13" i="1"/>
  <c r="H3" i="1" l="1"/>
  <c r="I3" i="1" s="1"/>
  <c r="G12" i="1"/>
  <c r="H12" i="1" s="1"/>
  <c r="G5" i="1"/>
  <c r="N3" i="1"/>
  <c r="H4" i="1"/>
  <c r="H2" i="1"/>
  <c r="N4" i="1"/>
  <c r="N2" i="1"/>
  <c r="J3" i="1" l="1"/>
  <c r="N5" i="1"/>
  <c r="I4" i="1"/>
  <c r="J4" i="1"/>
  <c r="I2" i="1"/>
  <c r="J2" i="1"/>
  <c r="H5" i="1"/>
  <c r="I5" i="1" s="1"/>
  <c r="A22" i="1" s="1"/>
  <c r="E6" i="1"/>
  <c r="J11" i="1"/>
  <c r="J10" i="1"/>
  <c r="J9" i="1"/>
  <c r="N6" i="1" l="1"/>
  <c r="G6" i="1"/>
  <c r="A20" i="1"/>
  <c r="A21" i="1"/>
  <c r="H6" i="1" l="1"/>
  <c r="I6" i="1" s="1"/>
  <c r="A23" i="1" s="1"/>
  <c r="G7" i="1"/>
  <c r="H7" i="1" s="1"/>
  <c r="I7" i="1" s="1"/>
  <c r="N7" i="1"/>
  <c r="C7" i="1"/>
  <c r="N13" i="1" s="1"/>
  <c r="A24" i="1" l="1"/>
  <c r="A25" i="1"/>
  <c r="A26" i="1" l="1"/>
  <c r="J7" i="1" s="1"/>
  <c r="I13" i="1" l="1"/>
  <c r="L7" i="1"/>
</calcChain>
</file>

<file path=xl/sharedStrings.xml><?xml version="1.0" encoding="utf-8"?>
<sst xmlns="http://schemas.openxmlformats.org/spreadsheetml/2006/main" count="95" uniqueCount="56">
  <si>
    <t>Fachnr</t>
  </si>
  <si>
    <t>Fach</t>
  </si>
  <si>
    <t>Punkte</t>
  </si>
  <si>
    <t>MEPR</t>
  </si>
  <si>
    <t>Ergebnis 1</t>
  </si>
  <si>
    <t>Faktor</t>
  </si>
  <si>
    <t>Ergebnis 2</t>
  </si>
  <si>
    <t>Note</t>
  </si>
  <si>
    <t>Anr</t>
  </si>
  <si>
    <t>Gewichtung</t>
  </si>
  <si>
    <t>ENDE</t>
  </si>
  <si>
    <t>Gesamtergebnis</t>
  </si>
  <si>
    <t>Konzeption</t>
  </si>
  <si>
    <t>Durchführung</t>
  </si>
  <si>
    <t>Fachgespräch</t>
  </si>
  <si>
    <t>Wahlfächer</t>
  </si>
  <si>
    <t>Eingabe</t>
  </si>
  <si>
    <t>Auswertung</t>
  </si>
  <si>
    <t>Noten</t>
  </si>
  <si>
    <t>Anrechenbar (System)</t>
  </si>
  <si>
    <t>Anrechenbar (Eingabe)</t>
  </si>
  <si>
    <t>Prüfstand (Vorschlag System)</t>
  </si>
  <si>
    <t>Zeugnisreihenfolge</t>
  </si>
  <si>
    <t>Vorl.Ergebnis</t>
  </si>
  <si>
    <t>Thema</t>
  </si>
  <si>
    <t>Seitenumbruch</t>
  </si>
  <si>
    <t>Bestenehrung</t>
  </si>
  <si>
    <t>Bestehensregeln</t>
  </si>
  <si>
    <t>1 Fünfer erlaubt in 6469, 6470, 5071</t>
  </si>
  <si>
    <t>kein Sechser erlaubt in 6469, 6470, 5071</t>
  </si>
  <si>
    <t>keine Fünf in SchrPrfBer</t>
  </si>
  <si>
    <t>keine Fünf inPrakt.Arbeitsauf</t>
  </si>
  <si>
    <t>Gesamtergebnis mind. 50 Pkt.</t>
  </si>
  <si>
    <t>durchrechnen, wenn in jedem Fach ein Punkt</t>
  </si>
  <si>
    <t>Bestanden?</t>
  </si>
  <si>
    <t>Notentabelle</t>
  </si>
  <si>
    <t>Prüfungsteil B</t>
  </si>
  <si>
    <t>Ganzh. Aufgabe1</t>
  </si>
  <si>
    <t>Ganzh. Aufgabe2</t>
  </si>
  <si>
    <t>Wiso</t>
  </si>
  <si>
    <t>Erg.Prüf.teil B</t>
  </si>
  <si>
    <t>Prüfungsteil A</t>
  </si>
  <si>
    <t>Betr. Projektar</t>
  </si>
  <si>
    <t>Präsentation</t>
  </si>
  <si>
    <t>Erg.Prüf.teil A</t>
  </si>
  <si>
    <t>Ermittlung des Gesamtergebnisses:</t>
  </si>
  <si>
    <t>Prüfungsteil B mind. 50 Punkte</t>
  </si>
  <si>
    <t>Prüfungsteil A mind. 50 Punkte</t>
  </si>
  <si>
    <t>kein Sechser erlaubt</t>
  </si>
  <si>
    <t>Fünfer erlaubt inPrüfungsteil B</t>
  </si>
  <si>
    <t>Fünfer erlaubt inPrüfungsteil A</t>
  </si>
  <si>
    <t>Visuelle Verkaufsförderung</t>
  </si>
  <si>
    <t>Projektplanung und -steuerung</t>
  </si>
  <si>
    <t>Wirtschafts- und Sozialkunde</t>
  </si>
  <si>
    <t>Schriftliche Prüfung</t>
  </si>
  <si>
    <t>Praktische Arbeitsaufgaben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</si>
</sst>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family val="2"/>
    </font>
    <font>
      <b/>
      <sz val="9"/>
      <name val="Arial"/>
      <family val="2"/>
    </font>
    <font>
      <sz val="9"/>
      <name val="Arial"/>
      <family val="2"/>
    </font>
    <font>
      <b/>
      <sz val="9"/>
      <color indexed="8"/>
      <name val="Arial"/>
      <family val="2"/>
    </font>
    <font>
      <sz val="10"/>
      <color indexed="8"/>
      <name val="Arial"/>
      <family val="2"/>
    </font>
    <font>
      <b/>
      <sz val="11"/>
      <name val="Arial"/>
      <family val="2"/>
    </font>
    <font>
      <sz val="11"/>
      <name val="Arial"/>
      <family val="2"/>
    </font>
    <font>
      <sz val="11"/>
      <color theme="0"/>
      <name val="Arial"/>
      <family val="2"/>
    </font>
    <font>
      <b/>
      <sz val="11"/>
      <color theme="0"/>
      <name val="Arial"/>
      <family val="2"/>
    </font>
  </fonts>
  <fills count="5">
    <fill>
      <patternFill patternType="none"/>
    </fill>
    <fill>
      <patternFill patternType="gray125"/>
    </fill>
    <fill>
      <patternFill patternType="solid">
        <fgColor indexed="26"/>
        <bgColor indexed="9"/>
      </patternFill>
    </fill>
    <fill>
      <patternFill patternType="solid">
        <fgColor indexed="9"/>
        <bgColor indexed="26"/>
      </patternFill>
    </fill>
    <fill>
      <patternFill patternType="solid">
        <fgColor theme="3" tint="0.59999389629810485"/>
        <bgColor indexed="9"/>
      </patternFill>
    </fill>
  </fills>
  <borders count="1">
    <border>
      <left/>
      <right/>
      <top/>
      <bottom/>
      <diagonal/>
    </border>
  </borders>
  <cellStyleXfs count="1">
    <xf numFmtId="0" fontId="0" fillId="0" borderId="0"/>
  </cellStyleXfs>
  <cellXfs count="59">
    <xf numFmtId="0" fontId="0" fillId="0" borderId="0" xfId="0"/>
    <xf numFmtId="2" fontId="2" fillId="0" borderId="0" xfId="0" applyNumberFormat="1" applyFont="1" applyProtection="1">
      <protection hidden="1"/>
    </xf>
    <xf numFmtId="1" fontId="2" fillId="0" borderId="0" xfId="0" applyNumberFormat="1" applyFont="1" applyProtection="1"/>
    <xf numFmtId="1" fontId="2" fillId="2" borderId="0" xfId="0" applyNumberFormat="1" applyFont="1" applyFill="1" applyBorder="1" applyAlignment="1" applyProtection="1">
      <alignment horizontal="right" wrapText="1"/>
      <protection locked="0"/>
    </xf>
    <xf numFmtId="1" fontId="2" fillId="0" borderId="0" xfId="0" applyNumberFormat="1" applyFont="1" applyAlignment="1" applyProtection="1">
      <alignment horizontal="center"/>
    </xf>
    <xf numFmtId="1" fontId="2" fillId="2" borderId="0" xfId="0" applyNumberFormat="1" applyFont="1" applyFill="1" applyBorder="1" applyAlignment="1" applyProtection="1">
      <alignment horizontal="center"/>
      <protection locked="0"/>
    </xf>
    <xf numFmtId="1" fontId="1" fillId="0" borderId="0" xfId="0" applyNumberFormat="1" applyFont="1" applyProtection="1"/>
    <xf numFmtId="1" fontId="1" fillId="0" borderId="0" xfId="0" applyNumberFormat="1" applyFont="1" applyFill="1" applyBorder="1" applyAlignment="1">
      <alignment horizontal="right"/>
    </xf>
    <xf numFmtId="1" fontId="3" fillId="0" borderId="0" xfId="0" applyNumberFormat="1" applyFont="1" applyFill="1" applyBorder="1" applyAlignment="1">
      <alignment horizontal="center"/>
    </xf>
    <xf numFmtId="0" fontId="1" fillId="0" borderId="0" xfId="0" applyFont="1" applyAlignment="1" applyProtection="1">
      <alignment horizontal="center"/>
    </xf>
    <xf numFmtId="0" fontId="2" fillId="0" borderId="0" xfId="0" applyFont="1" applyProtection="1">
      <protection hidden="1"/>
    </xf>
    <xf numFmtId="0" fontId="1" fillId="0" borderId="0" xfId="0" applyFont="1" applyProtection="1"/>
    <xf numFmtId="0" fontId="1" fillId="0" borderId="0" xfId="0" applyFont="1" applyBorder="1"/>
    <xf numFmtId="0" fontId="2" fillId="0" borderId="0" xfId="0" applyFont="1"/>
    <xf numFmtId="0" fontId="2" fillId="0" borderId="0" xfId="0" applyFont="1" applyAlignment="1" applyProtection="1">
      <alignment horizontal="center"/>
    </xf>
    <xf numFmtId="0" fontId="2" fillId="0" borderId="0" xfId="0" applyFont="1" applyProtection="1"/>
    <xf numFmtId="0" fontId="2" fillId="0" borderId="0" xfId="0" applyFont="1" applyBorder="1"/>
    <xf numFmtId="0" fontId="0" fillId="0" borderId="0" xfId="0" applyProtection="1">
      <protection hidden="1"/>
    </xf>
    <xf numFmtId="0" fontId="2" fillId="0" borderId="0" xfId="0" applyFont="1" applyAlignment="1" applyProtection="1">
      <alignment horizontal="center"/>
      <protection hidden="1"/>
    </xf>
    <xf numFmtId="0" fontId="4" fillId="0" borderId="0" xfId="0" applyFont="1" applyProtection="1"/>
    <xf numFmtId="164" fontId="1" fillId="0" borderId="0" xfId="0" applyNumberFormat="1" applyFont="1" applyFill="1" applyBorder="1" applyAlignment="1">
      <alignment horizontal="right"/>
    </xf>
    <xf numFmtId="1" fontId="1" fillId="0" borderId="0" xfId="0" applyNumberFormat="1" applyFont="1" applyFill="1" applyBorder="1" applyAlignment="1" applyProtection="1">
      <alignment horizontal="right"/>
    </xf>
    <xf numFmtId="1" fontId="2" fillId="0" borderId="0" xfId="0" applyNumberFormat="1" applyFont="1"/>
    <xf numFmtId="0" fontId="1" fillId="0" borderId="0" xfId="0" applyFont="1" applyAlignment="1" applyProtection="1">
      <alignment horizontal="center"/>
      <protection hidden="1"/>
    </xf>
    <xf numFmtId="2" fontId="1" fillId="0" borderId="0" xfId="0" applyNumberFormat="1" applyFont="1" applyFill="1" applyBorder="1" applyAlignment="1" applyProtection="1">
      <alignment horizontal="right"/>
      <protection hidden="1"/>
    </xf>
    <xf numFmtId="1" fontId="1" fillId="3" borderId="0" xfId="0" applyNumberFormat="1" applyFont="1" applyFill="1" applyBorder="1" applyAlignment="1">
      <alignment horizontal="right"/>
    </xf>
    <xf numFmtId="2" fontId="1" fillId="3" borderId="0" xfId="0" applyNumberFormat="1" applyFont="1" applyFill="1" applyBorder="1" applyAlignment="1" applyProtection="1">
      <alignment horizontal="right"/>
      <protection hidden="1"/>
    </xf>
    <xf numFmtId="0" fontId="2" fillId="0" borderId="0" xfId="0" applyFont="1" applyFill="1" applyAlignment="1" applyProtection="1">
      <alignment horizontal="left"/>
      <protection hidden="1"/>
    </xf>
    <xf numFmtId="0" fontId="2" fillId="0" borderId="0" xfId="0" applyFont="1" applyFill="1" applyProtection="1">
      <protection hidden="1"/>
    </xf>
    <xf numFmtId="0" fontId="1" fillId="0" borderId="0" xfId="0" applyFont="1" applyProtection="1">
      <protection hidden="1"/>
    </xf>
    <xf numFmtId="0" fontId="2" fillId="0" borderId="0" xfId="0" applyFont="1" applyBorder="1" applyProtection="1">
      <protection hidden="1"/>
    </xf>
    <xf numFmtId="2" fontId="2" fillId="0" borderId="0" xfId="0" applyNumberFormat="1" applyFont="1" applyFill="1" applyProtection="1">
      <protection hidden="1"/>
    </xf>
    <xf numFmtId="1" fontId="5" fillId="0" borderId="0" xfId="0" applyNumberFormat="1" applyFont="1" applyAlignment="1" applyProtection="1">
      <alignment horizontal="center"/>
    </xf>
    <xf numFmtId="1" fontId="5" fillId="0" borderId="0" xfId="0" applyNumberFormat="1" applyFont="1" applyProtection="1">
      <protection hidden="1"/>
    </xf>
    <xf numFmtId="1" fontId="6" fillId="0" borderId="0" xfId="0" applyNumberFormat="1" applyFont="1" applyProtection="1">
      <protection hidden="1"/>
    </xf>
    <xf numFmtId="2" fontId="6" fillId="0" borderId="0" xfId="0" applyNumberFormat="1" applyFont="1" applyProtection="1">
      <protection hidden="1"/>
    </xf>
    <xf numFmtId="1" fontId="6" fillId="0" borderId="0" xfId="0" applyNumberFormat="1" applyFont="1" applyProtection="1"/>
    <xf numFmtId="1" fontId="6" fillId="0" borderId="0" xfId="0" applyNumberFormat="1" applyFont="1" applyAlignment="1" applyProtection="1">
      <alignment horizontal="center"/>
    </xf>
    <xf numFmtId="1" fontId="5" fillId="0" borderId="0" xfId="0" applyNumberFormat="1" applyFont="1" applyProtection="1"/>
    <xf numFmtId="1" fontId="6" fillId="0" borderId="0" xfId="0" applyNumberFormat="1" applyFont="1" applyFill="1" applyBorder="1" applyAlignment="1" applyProtection="1">
      <alignment horizontal="left"/>
    </xf>
    <xf numFmtId="1" fontId="5" fillId="0" borderId="0" xfId="0" applyNumberFormat="1" applyFont="1" applyFill="1" applyBorder="1" applyAlignment="1" applyProtection="1">
      <alignment horizontal="left"/>
    </xf>
    <xf numFmtId="1" fontId="6" fillId="0" borderId="0" xfId="0" applyNumberFormat="1" applyFont="1" applyFill="1" applyAlignment="1" applyProtection="1">
      <alignment horizontal="left"/>
      <protection hidden="1"/>
    </xf>
    <xf numFmtId="1" fontId="6" fillId="0" borderId="0" xfId="0" applyNumberFormat="1" applyFont="1" applyFill="1" applyProtection="1">
      <protection hidden="1"/>
    </xf>
    <xf numFmtId="1" fontId="6" fillId="4" borderId="0" xfId="0" applyNumberFormat="1" applyFont="1" applyFill="1" applyBorder="1" applyAlignment="1" applyProtection="1">
      <alignment horizontal="right" wrapText="1"/>
      <protection locked="0"/>
    </xf>
    <xf numFmtId="1" fontId="5" fillId="0" borderId="0" xfId="0" applyNumberFormat="1" applyFont="1" applyAlignment="1" applyProtection="1">
      <alignment horizontal="center"/>
      <protection hidden="1"/>
    </xf>
    <xf numFmtId="1" fontId="7" fillId="0" borderId="0" xfId="0" applyNumberFormat="1" applyFont="1" applyProtection="1">
      <protection hidden="1"/>
    </xf>
    <xf numFmtId="2" fontId="7" fillId="0" borderId="0" xfId="0" applyNumberFormat="1" applyFont="1" applyProtection="1">
      <protection hidden="1"/>
    </xf>
    <xf numFmtId="1" fontId="7" fillId="0" borderId="0" xfId="0" applyNumberFormat="1" applyFont="1" applyFill="1" applyProtection="1">
      <protection hidden="1"/>
    </xf>
    <xf numFmtId="1" fontId="5" fillId="0" borderId="0" xfId="0" applyNumberFormat="1" applyFont="1" applyFill="1" applyBorder="1" applyAlignment="1" applyProtection="1">
      <alignment horizontal="right"/>
    </xf>
    <xf numFmtId="1" fontId="7" fillId="0" borderId="0" xfId="0" applyNumberFormat="1" applyFont="1" applyAlignment="1" applyProtection="1">
      <alignment horizontal="center"/>
    </xf>
    <xf numFmtId="1" fontId="7" fillId="0" borderId="0" xfId="0" applyNumberFormat="1" applyFont="1" applyFill="1" applyBorder="1" applyAlignment="1" applyProtection="1">
      <alignment horizontal="center"/>
    </xf>
    <xf numFmtId="1" fontId="8" fillId="0" borderId="0" xfId="0" applyNumberFormat="1" applyFont="1" applyAlignment="1" applyProtection="1">
      <alignment horizontal="center"/>
    </xf>
    <xf numFmtId="1" fontId="8" fillId="0" borderId="0" xfId="0" applyNumberFormat="1" applyFont="1" applyProtection="1">
      <protection hidden="1"/>
    </xf>
    <xf numFmtId="2" fontId="6" fillId="0" borderId="0" xfId="0" applyNumberFormat="1" applyFont="1" applyProtection="1"/>
    <xf numFmtId="0" fontId="6" fillId="0" borderId="0" xfId="0" applyFont="1" applyProtection="1"/>
    <xf numFmtId="1" fontId="8" fillId="0" borderId="0" xfId="0" applyNumberFormat="1" applyFont="1" applyAlignment="1" applyProtection="1">
      <alignment horizontal="center"/>
    </xf>
    <xf numFmtId="1" fontId="8" fillId="0" borderId="0" xfId="0" applyNumberFormat="1" applyFont="1" applyFill="1" applyBorder="1" applyAlignment="1" applyProtection="1">
      <alignment horizontal="center"/>
    </xf>
    <xf numFmtId="0" fontId="1" fillId="0" borderId="0" xfId="0" applyFont="1" applyAlignment="1" applyProtection="1">
      <alignment horizontal="center"/>
    </xf>
    <xf numFmtId="1" fontId="3" fillId="0" borderId="0" xfId="0" applyNumberFormat="1" applyFont="1" applyFill="1" applyBorder="1" applyAlignment="1">
      <alignment horizontal="center"/>
    </xf>
  </cellXfs>
  <cellStyles count="1">
    <cellStyle name="Standard" xfId="0" builtinId="0"/>
  </cellStyles>
  <dxfs count="2">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53340</xdr:colOff>
      <xdr:row>12</xdr:row>
      <xdr:rowOff>22860</xdr:rowOff>
    </xdr:from>
    <xdr:to>
      <xdr:col>11</xdr:col>
      <xdr:colOff>1135380</xdr:colOff>
      <xdr:row>32</xdr:row>
      <xdr:rowOff>22860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53340" y="2110740"/>
          <a:ext cx="7985760" cy="35052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600" b="1">
              <a:latin typeface="Arial" panose="020B0604020202020204" pitchFamily="34" charset="0"/>
              <a:cs typeface="Arial" panose="020B0604020202020204" pitchFamily="34" charset="0"/>
            </a:rPr>
            <a:t>Gestalter/ Gestalterin für visuelles Marketing</a:t>
          </a:r>
        </a:p>
        <a:p>
          <a:pPr algn="ctr"/>
          <a:r>
            <a:rPr lang="de-DE" sz="1100">
              <a:latin typeface="Arial" panose="020B0604020202020204" pitchFamily="34" charset="0"/>
              <a:cs typeface="Arial" panose="020B0604020202020204" pitchFamily="34" charset="0"/>
            </a:rPr>
            <a:t>Ausbildungsordnung vom 30.06.2009</a:t>
          </a:r>
        </a:p>
        <a:p>
          <a:pPr algn="l"/>
          <a:br>
            <a:rPr lang="de-DE" sz="1100"/>
          </a:br>
          <a:br>
            <a:rPr lang="de-DE" sz="1100"/>
          </a:br>
          <a:r>
            <a:rPr lang="de-DE" sz="1200">
              <a:latin typeface="Arial" panose="020B0604020202020204" pitchFamily="34" charset="0"/>
              <a:cs typeface="Arial" panose="020B0604020202020204" pitchFamily="34" charset="0"/>
            </a:rPr>
            <a:t>Die Prüfung ist bestanden, wenn im Prüfungsbereich Praktische Arbeitsaufgabe und im Gesamtergebnis der schriftlichen Prüfungsbereiche Visuelle Verkaufsförderung, Projektplanung und -steuerung sowie Wirtschafts- und Sozialkunde jeweils mindestens ausreichende Leistungen erbracht wurden. In zwei der Prüfungsbereiche des schriftlichen Prüfungsteils müssen mindestens ausreichende Leistungen, in dem weiteren Prüfungsbereich des schriftlichen Prüfungsteils dürfen keine ungenügenden Leistungen erbracht worden sein.</a:t>
          </a:r>
        </a:p>
        <a:p>
          <a:pPr algn="l"/>
          <a:br>
            <a:rPr lang="de-DE" sz="1200">
              <a:latin typeface="Arial" panose="020B0604020202020204" pitchFamily="34" charset="0"/>
              <a:cs typeface="Arial" panose="020B0604020202020204" pitchFamily="34" charset="0"/>
            </a:rPr>
          </a:br>
          <a:r>
            <a:rPr lang="de-DE" sz="1200">
              <a:latin typeface="Arial" panose="020B0604020202020204" pitchFamily="34" charset="0"/>
              <a:cs typeface="Arial" panose="020B0604020202020204" pitchFamily="34" charset="0"/>
            </a:rPr>
            <a:t>Sind in der schriftlichen Prüfung die Prüfungsleistungen in bis zu zwei Prüfungsbereichen mit „mangelhaft“ und in den übrigen schriftlichen Prüfungsbereichen mit mindestens „ausreichend“ bewertet worden, so ist auf Antrag des Prüflings oder nach Ermessen des Prüfungsausschusses in einem der mit „mangelhaft“ bewerteten Prüfungsbereiche die schriftliche Prüfung durch eine mündliche Prüfung von etwa 15 Minuten zu ergänzen, wenn diese für das Bestehen der Prüfung den Ausschlag geben kann. </a:t>
          </a:r>
        </a:p>
        <a:p>
          <a:pPr algn="l"/>
          <a:r>
            <a:rPr lang="de-DE" sz="1200">
              <a:latin typeface="Arial" panose="020B0604020202020204" pitchFamily="34" charset="0"/>
              <a:cs typeface="Arial" panose="020B0604020202020204" pitchFamily="34" charset="0"/>
            </a:rPr>
            <a:t>Der Prüfungsbereich ist vom Prüfling zu bestimmen. Bei der Ermittlung des Ergebnisses für diesen Prüfungsbereich sind die Ergebnisse der schriftlichen Arbeit und der mündlichen Ergänzungsprüfung im Verhältnis 2:1 zu gewichten.</a:t>
          </a:r>
          <a:br>
            <a:rPr lang="de-DE" sz="1200">
              <a:latin typeface="Arial" panose="020B0604020202020204" pitchFamily="34" charset="0"/>
              <a:cs typeface="Arial" panose="020B0604020202020204" pitchFamily="34" charset="0"/>
            </a:rPr>
          </a:br>
          <a:br>
            <a:rPr lang="de-DE" sz="1200">
              <a:latin typeface="Arial" panose="020B0604020202020204" pitchFamily="34" charset="0"/>
              <a:cs typeface="Arial" panose="020B0604020202020204" pitchFamily="34" charset="0"/>
            </a:rPr>
          </a:br>
          <a:r>
            <a:rPr lang="de-DE" sz="1200">
              <a:latin typeface="Arial" panose="020B0604020202020204" pitchFamily="34" charset="0"/>
              <a:cs typeface="Arial" panose="020B0604020202020204" pitchFamily="34" charset="0"/>
            </a:rPr>
            <a:t>MEPR = mündliche Ergänzungsprüfung </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3"/>
  <sheetViews>
    <sheetView tabSelected="1" workbookViewId="0">
      <selection activeCell="C2" sqref="C2"/>
    </sheetView>
  </sheetViews>
  <sheetFormatPr baseColWidth="10" defaultColWidth="11.5703125" defaultRowHeight="14.25" x14ac:dyDescent="0.2"/>
  <cols>
    <col min="1" max="1" width="7.140625" style="54" customWidth="1"/>
    <col min="2" max="2" width="29.28515625" style="54" customWidth="1"/>
    <col min="3" max="4" width="7.140625" style="54" customWidth="1"/>
    <col min="5" max="5" width="10.7109375" style="54" customWidth="1"/>
    <col min="6" max="6" width="7.140625" style="54" customWidth="1"/>
    <col min="7" max="7" width="10.7109375" style="54" customWidth="1"/>
    <col min="8" max="9" width="7.140625" style="54" customWidth="1"/>
    <col min="10" max="11" width="3.5703125" style="54" customWidth="1"/>
    <col min="12" max="12" width="16.7109375" style="54" bestFit="1" customWidth="1"/>
    <col min="13" max="256" width="12.42578125" style="54" customWidth="1"/>
    <col min="257" max="16384" width="11.5703125" style="54"/>
  </cols>
  <sheetData>
    <row r="1" spans="1:15" s="34" customFormat="1" ht="12.75" customHeight="1" x14ac:dyDescent="0.25">
      <c r="A1" s="32" t="s">
        <v>0</v>
      </c>
      <c r="B1" s="32" t="s">
        <v>1</v>
      </c>
      <c r="C1" s="32" t="s">
        <v>2</v>
      </c>
      <c r="D1" s="32" t="s">
        <v>3</v>
      </c>
      <c r="E1" s="32" t="s">
        <v>4</v>
      </c>
      <c r="F1" s="32" t="s">
        <v>5</v>
      </c>
      <c r="G1" s="32" t="s">
        <v>6</v>
      </c>
      <c r="H1" s="32" t="s">
        <v>2</v>
      </c>
      <c r="I1" s="32" t="s">
        <v>7</v>
      </c>
      <c r="J1" s="55" t="s">
        <v>8</v>
      </c>
      <c r="K1" s="55"/>
      <c r="L1" s="33" t="s">
        <v>9</v>
      </c>
      <c r="M1" s="45" t="s">
        <v>10</v>
      </c>
      <c r="N1" s="46"/>
      <c r="O1" s="45"/>
    </row>
    <row r="2" spans="1:15" s="34" customFormat="1" ht="15" x14ac:dyDescent="0.25">
      <c r="A2" s="36">
        <v>6469</v>
      </c>
      <c r="B2" s="36" t="s">
        <v>51</v>
      </c>
      <c r="C2" s="43"/>
      <c r="D2" s="43"/>
      <c r="E2" s="36" t="str">
        <f>IF(AND(ISNUMBER(C2),ISNUMBER(D2)),ROUND(((ROUND(C2,$A$14)*2+ROUND(D2,$A$14))/3),$A$14),(IF(ISNUMBER(C2),ROUND(C2,$A$14),"")))</f>
        <v/>
      </c>
      <c r="F2" s="32">
        <v>20</v>
      </c>
      <c r="G2" s="36" t="str">
        <f>IF(ISNUMBER(E2),ROUND(E2*F2,$A$14),"")</f>
        <v/>
      </c>
      <c r="H2" s="36" t="str">
        <f>IF(ISNUMBER(E2),ROUND(E2,$A$14),"")</f>
        <v/>
      </c>
      <c r="I2" s="37" t="str">
        <f t="shared" ref="I2:I7" si="0">IF(ISNUMBER(H2),VLOOKUP(ROUND(H2,$A$14),note,2,TRUE),"")</f>
        <v/>
      </c>
      <c r="J2" s="49" t="str">
        <f>IF(ISNUMBER(K2),K2,(IF(ISNUMBER(H2),IF(H2&gt;49.4,1,2),"")))</f>
        <v/>
      </c>
      <c r="K2" s="50"/>
      <c r="L2" s="34">
        <v>20</v>
      </c>
      <c r="M2" s="45"/>
      <c r="N2" s="46" t="str">
        <f>IF(ISNUMBER(E2),ROUND(E2*F2,$A$16),"")</f>
        <v/>
      </c>
      <c r="O2" s="45"/>
    </row>
    <row r="3" spans="1:15" s="34" customFormat="1" ht="15" x14ac:dyDescent="0.25">
      <c r="A3" s="36">
        <v>6470</v>
      </c>
      <c r="B3" s="36" t="s">
        <v>52</v>
      </c>
      <c r="C3" s="43"/>
      <c r="D3" s="43"/>
      <c r="E3" s="36" t="str">
        <f>IF(AND(ISNUMBER(C3),ISNUMBER(D3)),ROUND(((ROUND(C3,$A$14)*2+ROUND(D3,$A$14))/3),$A$14),(IF(ISNUMBER(C3),ROUND(C3,$A$14),"")))</f>
        <v/>
      </c>
      <c r="F3" s="32">
        <v>20</v>
      </c>
      <c r="G3" s="36" t="str">
        <f>IF(ISNUMBER(E3),ROUND(E3*F3,$A$14),"")</f>
        <v/>
      </c>
      <c r="H3" s="36" t="str">
        <f>IF(ISNUMBER(E3),ROUND(E3,$A$14),"")</f>
        <v/>
      </c>
      <c r="I3" s="37" t="str">
        <f t="shared" si="0"/>
        <v/>
      </c>
      <c r="J3" s="49" t="str">
        <f>IF(ISNUMBER(K3),K3,(IF(ISNUMBER(H3),IF(H3&gt;49.4,1,2),"")))</f>
        <v/>
      </c>
      <c r="K3" s="50"/>
      <c r="L3" s="34">
        <v>20</v>
      </c>
      <c r="M3" s="45"/>
      <c r="N3" s="46" t="str">
        <f>IF(ISNUMBER(E3),ROUND(E3*F3,$A$16),"")</f>
        <v/>
      </c>
      <c r="O3" s="45"/>
    </row>
    <row r="4" spans="1:15" s="34" customFormat="1" ht="15" x14ac:dyDescent="0.25">
      <c r="A4" s="36">
        <v>5071</v>
      </c>
      <c r="B4" s="36" t="s">
        <v>53</v>
      </c>
      <c r="C4" s="43"/>
      <c r="D4" s="43"/>
      <c r="E4" s="36" t="str">
        <f>IF(AND(ISNUMBER(C4),ISNUMBER(D4)),ROUND(((ROUND(C4,$A$14)*2+ROUND(D4,$A$14))/3),$A$14),(IF(ISNUMBER(C4),ROUND(C4,$A$14),"")))</f>
        <v/>
      </c>
      <c r="F4" s="32">
        <v>10</v>
      </c>
      <c r="G4" s="36" t="str">
        <f>IF(ISNUMBER(E4),ROUND(E4*F4,$A$14),"")</f>
        <v/>
      </c>
      <c r="H4" s="36" t="str">
        <f>IF(ISNUMBER(E4),ROUND(E4,$A$14),"")</f>
        <v/>
      </c>
      <c r="I4" s="37" t="str">
        <f t="shared" si="0"/>
        <v/>
      </c>
      <c r="J4" s="49" t="str">
        <f>IF(ISNUMBER(K4),K4,(IF(ISNUMBER(H4),IF(H4&gt;49.4,1,2),"")))</f>
        <v/>
      </c>
      <c r="K4" s="50"/>
      <c r="L4" s="34">
        <v>10</v>
      </c>
      <c r="M4" s="45"/>
      <c r="N4" s="46" t="str">
        <f>IF(ISNUMBER(E4),ROUND(E4*F4,$A$16),"")</f>
        <v/>
      </c>
      <c r="O4" s="45"/>
    </row>
    <row r="5" spans="1:15" s="34" customFormat="1" ht="15" x14ac:dyDescent="0.25">
      <c r="A5" s="38">
        <v>6434</v>
      </c>
      <c r="B5" s="38" t="s">
        <v>54</v>
      </c>
      <c r="C5" s="38"/>
      <c r="D5" s="38"/>
      <c r="E5" s="38"/>
      <c r="F5" s="32"/>
      <c r="G5" s="38" t="str">
        <f>IF(AND(ISNUMBER(G2),ISNUMBER(G3),ISNUMBER(G4)),ROUND(SUM(G2:G4),$A$14),"")</f>
        <v/>
      </c>
      <c r="H5" s="38" t="str">
        <f>IF(ISNUMBER(G5),ROUND(G5,$A$14)/50,"")</f>
        <v/>
      </c>
      <c r="I5" s="32" t="str">
        <f t="shared" si="0"/>
        <v/>
      </c>
      <c r="J5" s="51"/>
      <c r="K5" s="51"/>
      <c r="M5" s="45"/>
      <c r="N5" s="46" t="str">
        <f>IF(AND(ISNUMBER(N2),ISNUMBER(N3),ISNUMBER(N4)),ROUND(((N2+N3+N4)),$A$16),"")</f>
        <v/>
      </c>
      <c r="O5" s="45"/>
    </row>
    <row r="6" spans="1:15" s="34" customFormat="1" ht="15" x14ac:dyDescent="0.25">
      <c r="A6" s="38">
        <v>6471</v>
      </c>
      <c r="B6" s="38" t="s">
        <v>55</v>
      </c>
      <c r="C6" s="36"/>
      <c r="D6" s="38"/>
      <c r="E6" s="36" t="str">
        <f>IF(AND(ISNUMBER(C6),ISNUMBER(D6)),ROUND(((ROUND(C6,$A$14)*2+ROUND(D6,$A$14))/3),$A$14),(IF(ISNUMBER(C6),ROUND(C6,$A$14),"")))</f>
        <v/>
      </c>
      <c r="F6" s="32">
        <v>50</v>
      </c>
      <c r="G6" s="38" t="str">
        <f>IF(ISNUMBER(E6),E6*F6,"")</f>
        <v/>
      </c>
      <c r="H6" s="38" t="str">
        <f>IF(ISNUMBER(G6),ROUND(G6,$A$14)/50,"")</f>
        <v/>
      </c>
      <c r="I6" s="32" t="str">
        <f t="shared" si="0"/>
        <v/>
      </c>
      <c r="J6" s="51"/>
      <c r="K6" s="51"/>
      <c r="L6" s="34">
        <v>50</v>
      </c>
      <c r="M6" s="45"/>
      <c r="N6" s="46" t="str">
        <f>IF(ISNUMBER(E6),ROUND(E6*F6,$A$16),"")</f>
        <v/>
      </c>
      <c r="O6" s="45"/>
    </row>
    <row r="7" spans="1:15" s="34" customFormat="1" ht="15" x14ac:dyDescent="0.25">
      <c r="A7" s="38">
        <v>6129</v>
      </c>
      <c r="B7" s="38" t="s">
        <v>11</v>
      </c>
      <c r="C7" s="35" t="str">
        <f>IF(AND(ISNUMBER(N5),ISNUMBER(N6)),ROUND((N5+N6)/5,$A$16)/20,"")</f>
        <v/>
      </c>
      <c r="D7" s="38"/>
      <c r="E7" s="38"/>
      <c r="F7" s="32"/>
      <c r="G7" s="48" t="str">
        <f>IF(AND(ISNUMBER(G5),ISNUMBER(G6)),ROUND((G5+G6),$A$14),"")</f>
        <v/>
      </c>
      <c r="H7" s="48" t="str">
        <f>IF(ISNUMBER(G7),ROUND((G7),$A$14)/100,"")</f>
        <v/>
      </c>
      <c r="I7" s="32" t="str">
        <f t="shared" si="0"/>
        <v/>
      </c>
      <c r="J7" s="56" t="str">
        <f>IF(ISNUMBER(I7),IF(A26,IF(I7&lt;5,6,7),7),"")</f>
        <v/>
      </c>
      <c r="K7" s="56"/>
      <c r="L7" s="44" t="str">
        <f>IF(J7=6,"bestanden",IF(J7=7,"nicht bestanden",""))</f>
        <v/>
      </c>
      <c r="M7" s="45"/>
      <c r="N7" s="46" t="str">
        <f>IF(AND(ISNUMBER(N5),ISNUMBER(N6)),(N5+N6)/5,"")</f>
        <v/>
      </c>
      <c r="O7" s="45"/>
    </row>
    <row r="8" spans="1:15" s="34" customFormat="1" ht="15" x14ac:dyDescent="0.25">
      <c r="A8" s="38"/>
      <c r="B8" s="38"/>
      <c r="C8" s="38"/>
      <c r="D8" s="38"/>
      <c r="E8" s="38"/>
      <c r="F8" s="32"/>
      <c r="G8" s="38"/>
      <c r="H8" s="38"/>
      <c r="I8" s="32"/>
      <c r="J8" s="51"/>
      <c r="K8" s="52"/>
      <c r="M8" s="45"/>
      <c r="N8" s="46"/>
      <c r="O8" s="45"/>
    </row>
    <row r="9" spans="1:15" s="34" customFormat="1" ht="15" x14ac:dyDescent="0.25">
      <c r="A9" s="36">
        <v>6143</v>
      </c>
      <c r="B9" s="39" t="s">
        <v>12</v>
      </c>
      <c r="C9" s="43"/>
      <c r="D9" s="36"/>
      <c r="E9" s="36" t="str">
        <f>IF(ISNUMBER(C9),ROUND(C9,$A$14),"")</f>
        <v/>
      </c>
      <c r="F9" s="32">
        <v>30</v>
      </c>
      <c r="G9" s="36" t="str">
        <f>IF(ISNUMBER(E9),ROUND(E9*F9,$A$14),"")</f>
        <v/>
      </c>
      <c r="H9" s="36"/>
      <c r="I9" s="37"/>
      <c r="J9" s="49" t="str">
        <f>IF(ISNUMBER(K9),K9,(IF(ISNUMBER(H12),IF(H12&gt;49.4,1,2),"")))</f>
        <v/>
      </c>
      <c r="K9" s="50"/>
      <c r="M9" s="45"/>
      <c r="N9" s="46"/>
      <c r="O9" s="45"/>
    </row>
    <row r="10" spans="1:15" s="34" customFormat="1" ht="15" x14ac:dyDescent="0.25">
      <c r="A10" s="36">
        <v>6468</v>
      </c>
      <c r="B10" s="39" t="s">
        <v>13</v>
      </c>
      <c r="C10" s="43"/>
      <c r="D10" s="36"/>
      <c r="E10" s="36" t="str">
        <f>IF(ISNUMBER(C10),ROUND(C10,$A$14),"")</f>
        <v/>
      </c>
      <c r="F10" s="32">
        <v>60</v>
      </c>
      <c r="G10" s="36" t="str">
        <f>IF(ISNUMBER(E10),ROUND(E10*F10,$A$14),"")</f>
        <v/>
      </c>
      <c r="H10" s="36"/>
      <c r="I10" s="37"/>
      <c r="J10" s="49" t="str">
        <f>IF(ISNUMBER(K10),K10,(IF(ISNUMBER(H12),IF(H12&gt;49.4,1,2),"")))</f>
        <v/>
      </c>
      <c r="K10" s="50"/>
      <c r="M10" s="45"/>
      <c r="N10" s="46"/>
      <c r="O10" s="45"/>
    </row>
    <row r="11" spans="1:15" s="34" customFormat="1" ht="15" x14ac:dyDescent="0.25">
      <c r="A11" s="36">
        <v>5549</v>
      </c>
      <c r="B11" s="39" t="s">
        <v>14</v>
      </c>
      <c r="C11" s="43"/>
      <c r="D11" s="36"/>
      <c r="E11" s="36" t="str">
        <f>IF(ISNUMBER(C11),ROUND(C11,$A$14),"")</f>
        <v/>
      </c>
      <c r="F11" s="32">
        <v>10</v>
      </c>
      <c r="G11" s="36" t="str">
        <f>IF(ISNUMBER(E11),ROUND(E11*F11,$A$14),"")</f>
        <v/>
      </c>
      <c r="H11" s="36"/>
      <c r="I11" s="37"/>
      <c r="J11" s="49" t="str">
        <f>IF(ISNUMBER(K11),K11,(IF(ISNUMBER(H12),IF(H12&gt;49.4,1,2),"")))</f>
        <v/>
      </c>
      <c r="K11" s="50"/>
      <c r="M11" s="45"/>
      <c r="N11" s="46"/>
      <c r="O11" s="45"/>
    </row>
    <row r="12" spans="1:15" s="34" customFormat="1" ht="15" x14ac:dyDescent="0.25">
      <c r="A12" s="38">
        <v>6471</v>
      </c>
      <c r="B12" s="40" t="s">
        <v>55</v>
      </c>
      <c r="C12" s="38"/>
      <c r="D12" s="38"/>
      <c r="E12" s="38"/>
      <c r="F12" s="32"/>
      <c r="G12" s="38" t="str">
        <f>IF(AND(ISNUMBER(G9),ISNUMBER(G10),ISNUMBER(G11)),ROUND(SUM(G9:G11),$A$14),"")</f>
        <v/>
      </c>
      <c r="H12" s="38" t="str">
        <f>IF(ISNUMBER(G12),ROUND(G12/100,$A$14),"")</f>
        <v/>
      </c>
      <c r="I12" s="32"/>
      <c r="J12" s="37"/>
      <c r="K12" s="32"/>
      <c r="M12" s="45"/>
      <c r="N12" s="46" t="str">
        <f>IF(AND(ISNUMBER(N9),ISNUMBER(N10),ISNUMBER(N11)),ROUND(((N9+N10+N11)),$A$16),"")</f>
        <v/>
      </c>
      <c r="O12" s="45"/>
    </row>
    <row r="13" spans="1:15" s="34" customFormat="1" x14ac:dyDescent="0.2">
      <c r="A13" s="34" t="s">
        <v>10</v>
      </c>
      <c r="C13" s="34" t="e">
        <f>(C2,C3,C4,C9,C10,C11,D2,D3,D4)</f>
        <v>#VALUE!</v>
      </c>
      <c r="D13" s="34" t="e">
        <f>(C2,C3,C4)</f>
        <v>#VALUE!</v>
      </c>
      <c r="E13" s="34" t="e">
        <f>(H2,H3,H4,H5,H6,H7)</f>
        <v>#VALUE!</v>
      </c>
      <c r="F13" s="34" t="e">
        <f>(I2,I3,I4,I5,I6,I7)</f>
        <v>#VALUE!</v>
      </c>
      <c r="G13" s="34" t="e">
        <f>(J2,J3,J4,J9,J10,J11)</f>
        <v>#VALUE!</v>
      </c>
      <c r="H13" s="34" t="e">
        <f>(K2,K3,K4,K9,K10,K11)</f>
        <v>#VALUE!</v>
      </c>
      <c r="I13" s="34" t="str">
        <f>J7</f>
        <v/>
      </c>
      <c r="J13" s="34" t="e">
        <f>(A7,A6,A2,A3,A4)</f>
        <v>#VALUE!</v>
      </c>
      <c r="K13" s="34" t="e">
        <f>(C2,C3,C4)</f>
        <v>#VALUE!</v>
      </c>
      <c r="M13" s="45"/>
      <c r="N13" s="46" t="str">
        <f>C7</f>
        <v/>
      </c>
      <c r="O13" s="45" t="e">
        <f>(L6,L2,L3,L4)</f>
        <v>#VALUE!</v>
      </c>
    </row>
    <row r="14" spans="1:15" s="34" customFormat="1" x14ac:dyDescent="0.2">
      <c r="A14" s="34">
        <v>0</v>
      </c>
      <c r="B14" s="41" t="s">
        <v>15</v>
      </c>
      <c r="C14" s="42" t="s">
        <v>16</v>
      </c>
      <c r="D14" s="42" t="s">
        <v>17</v>
      </c>
      <c r="E14" s="42" t="s">
        <v>2</v>
      </c>
      <c r="F14" s="42" t="s">
        <v>18</v>
      </c>
      <c r="G14" s="42" t="s">
        <v>19</v>
      </c>
      <c r="H14" s="42" t="s">
        <v>20</v>
      </c>
      <c r="I14" s="42" t="s">
        <v>21</v>
      </c>
      <c r="J14" s="42" t="s">
        <v>22</v>
      </c>
      <c r="K14" s="42" t="s">
        <v>23</v>
      </c>
      <c r="L14" s="42" t="s">
        <v>24</v>
      </c>
      <c r="M14" s="47" t="s">
        <v>25</v>
      </c>
      <c r="N14" s="46" t="s">
        <v>26</v>
      </c>
      <c r="O14" s="45" t="s">
        <v>9</v>
      </c>
    </row>
    <row r="15" spans="1:15" s="34" customFormat="1" x14ac:dyDescent="0.2">
      <c r="A15" s="34">
        <v>1</v>
      </c>
      <c r="M15" s="36"/>
      <c r="N15" s="53"/>
    </row>
    <row r="16" spans="1:15" s="34" customFormat="1" x14ac:dyDescent="0.2">
      <c r="A16" s="34">
        <v>2</v>
      </c>
      <c r="M16" s="36"/>
      <c r="N16" s="53"/>
    </row>
    <row r="17" spans="1:14" s="34" customFormat="1" x14ac:dyDescent="0.2">
      <c r="N17" s="35"/>
    </row>
    <row r="18" spans="1:14" s="34" customFormat="1" x14ac:dyDescent="0.2">
      <c r="N18" s="35"/>
    </row>
    <row r="19" spans="1:14" s="34" customFormat="1" ht="15" x14ac:dyDescent="0.25">
      <c r="B19" s="33" t="s">
        <v>27</v>
      </c>
      <c r="N19" s="35"/>
    </row>
    <row r="20" spans="1:14" s="34" customFormat="1" x14ac:dyDescent="0.2">
      <c r="A20" s="42" t="b">
        <f>COUNTIF(I2:I4,"=5")&lt;=1</f>
        <v>1</v>
      </c>
      <c r="B20" s="42" t="s">
        <v>28</v>
      </c>
      <c r="N20" s="35"/>
    </row>
    <row r="21" spans="1:14" s="34" customFormat="1" x14ac:dyDescent="0.2">
      <c r="A21" s="42" t="b">
        <f>COUNTIF(I2:I4,"=6")=0</f>
        <v>1</v>
      </c>
      <c r="B21" s="42" t="s">
        <v>29</v>
      </c>
      <c r="N21" s="35"/>
    </row>
    <row r="22" spans="1:14" s="34" customFormat="1" x14ac:dyDescent="0.2">
      <c r="A22" s="42" t="b">
        <f>IF(I5&lt;5,TRUE,FALSE)</f>
        <v>0</v>
      </c>
      <c r="B22" s="42" t="s">
        <v>30</v>
      </c>
      <c r="N22" s="35"/>
    </row>
    <row r="23" spans="1:14" s="34" customFormat="1" x14ac:dyDescent="0.2">
      <c r="A23" s="42" t="b">
        <f>IF(I6&lt;5,TRUE,FALSE)</f>
        <v>0</v>
      </c>
      <c r="B23" s="42" t="s">
        <v>31</v>
      </c>
      <c r="N23" s="35"/>
    </row>
    <row r="24" spans="1:14" s="34" customFormat="1" x14ac:dyDescent="0.2">
      <c r="A24" s="42" t="b">
        <f>IF(I7&lt;5,TRUE,FALSE)</f>
        <v>0</v>
      </c>
      <c r="B24" s="42" t="s">
        <v>32</v>
      </c>
      <c r="N24" s="35"/>
    </row>
    <row r="25" spans="1:14" s="34" customFormat="1" x14ac:dyDescent="0.2">
      <c r="A25" s="42" t="b">
        <f>ISNUMBER(I7)</f>
        <v>0</v>
      </c>
      <c r="B25" s="42" t="s">
        <v>33</v>
      </c>
      <c r="N25" s="35"/>
    </row>
    <row r="26" spans="1:14" s="34" customFormat="1" x14ac:dyDescent="0.2">
      <c r="A26" s="42" t="b">
        <f>AND(A20:A25)</f>
        <v>0</v>
      </c>
      <c r="B26" s="42" t="s">
        <v>34</v>
      </c>
      <c r="N26" s="35"/>
    </row>
    <row r="27" spans="1:14" s="34" customFormat="1" x14ac:dyDescent="0.2">
      <c r="N27" s="35"/>
    </row>
    <row r="28" spans="1:14" s="34" customFormat="1" x14ac:dyDescent="0.2">
      <c r="N28" s="35"/>
    </row>
    <row r="29" spans="1:14" s="34" customFormat="1" ht="15" x14ac:dyDescent="0.25">
      <c r="B29" s="33" t="s">
        <v>35</v>
      </c>
      <c r="N29" s="35"/>
    </row>
    <row r="30" spans="1:14" s="34" customFormat="1" x14ac:dyDescent="0.2">
      <c r="A30" s="34">
        <v>0</v>
      </c>
      <c r="B30" s="34">
        <v>6</v>
      </c>
      <c r="N30" s="35"/>
    </row>
    <row r="31" spans="1:14" s="34" customFormat="1" x14ac:dyDescent="0.2">
      <c r="A31" s="34">
        <v>30</v>
      </c>
      <c r="B31" s="34">
        <v>5</v>
      </c>
      <c r="N31" s="35"/>
    </row>
    <row r="32" spans="1:14" s="34" customFormat="1" x14ac:dyDescent="0.2">
      <c r="A32" s="34">
        <v>50</v>
      </c>
      <c r="B32" s="34">
        <v>4</v>
      </c>
      <c r="N32" s="35"/>
    </row>
    <row r="33" spans="1:14" s="34" customFormat="1" x14ac:dyDescent="0.2">
      <c r="A33" s="45">
        <v>67</v>
      </c>
      <c r="B33" s="45">
        <v>3</v>
      </c>
      <c r="N33" s="35"/>
    </row>
    <row r="34" spans="1:14" s="34" customFormat="1" x14ac:dyDescent="0.2">
      <c r="A34" s="45">
        <v>81</v>
      </c>
      <c r="B34" s="45">
        <v>2</v>
      </c>
      <c r="N34" s="35"/>
    </row>
    <row r="35" spans="1:14" s="34" customFormat="1" x14ac:dyDescent="0.2">
      <c r="A35" s="45">
        <v>92</v>
      </c>
      <c r="B35" s="45">
        <v>1</v>
      </c>
      <c r="N35" s="35"/>
    </row>
    <row r="36" spans="1:14" s="34" customFormat="1" x14ac:dyDescent="0.2">
      <c r="N36" s="35"/>
    </row>
    <row r="37" spans="1:14" s="34" customFormat="1" x14ac:dyDescent="0.2">
      <c r="N37" s="35"/>
    </row>
    <row r="38" spans="1:14" s="34" customFormat="1" x14ac:dyDescent="0.2">
      <c r="N38" s="35"/>
    </row>
    <row r="39" spans="1:14" s="34" customFormat="1" x14ac:dyDescent="0.2">
      <c r="N39" s="35"/>
    </row>
    <row r="40" spans="1:14" s="34" customFormat="1" x14ac:dyDescent="0.2">
      <c r="N40" s="35"/>
    </row>
    <row r="41" spans="1:14" s="34" customFormat="1" x14ac:dyDescent="0.2">
      <c r="N41" s="35"/>
    </row>
    <row r="42" spans="1:14" s="34" customFormat="1" x14ac:dyDescent="0.2">
      <c r="N42" s="35"/>
    </row>
    <row r="43" spans="1:14" s="34" customFormat="1" x14ac:dyDescent="0.2">
      <c r="N43" s="35"/>
    </row>
    <row r="44" spans="1:14" s="34" customFormat="1" x14ac:dyDescent="0.2">
      <c r="N44" s="35"/>
    </row>
    <row r="45" spans="1:14" s="34" customFormat="1" x14ac:dyDescent="0.2">
      <c r="N45" s="35"/>
    </row>
    <row r="46" spans="1:14" s="34" customFormat="1" x14ac:dyDescent="0.2">
      <c r="N46" s="35"/>
    </row>
    <row r="47" spans="1:14" s="34" customFormat="1" x14ac:dyDescent="0.2">
      <c r="N47" s="35"/>
    </row>
    <row r="48" spans="1:14" s="34" customFormat="1" x14ac:dyDescent="0.2">
      <c r="N48" s="35"/>
    </row>
    <row r="49" spans="14:14" s="34" customFormat="1" x14ac:dyDescent="0.2">
      <c r="N49" s="35"/>
    </row>
    <row r="50" spans="14:14" s="34" customFormat="1" x14ac:dyDescent="0.2">
      <c r="N50" s="35"/>
    </row>
    <row r="51" spans="14:14" s="34" customFormat="1" x14ac:dyDescent="0.2">
      <c r="N51" s="35"/>
    </row>
    <row r="52" spans="14:14" s="34" customFormat="1" x14ac:dyDescent="0.2">
      <c r="N52" s="35"/>
    </row>
    <row r="53" spans="14:14" s="34" customFormat="1" x14ac:dyDescent="0.2">
      <c r="N53" s="35"/>
    </row>
    <row r="54" spans="14:14" s="34" customFormat="1" x14ac:dyDescent="0.2">
      <c r="N54" s="35"/>
    </row>
    <row r="55" spans="14:14" s="34" customFormat="1" x14ac:dyDescent="0.2">
      <c r="N55" s="35"/>
    </row>
    <row r="56" spans="14:14" s="34" customFormat="1" x14ac:dyDescent="0.2">
      <c r="N56" s="35"/>
    </row>
    <row r="57" spans="14:14" s="34" customFormat="1" x14ac:dyDescent="0.2">
      <c r="N57" s="35"/>
    </row>
    <row r="58" spans="14:14" s="34" customFormat="1" x14ac:dyDescent="0.2">
      <c r="N58" s="35"/>
    </row>
    <row r="59" spans="14:14" s="34" customFormat="1" x14ac:dyDescent="0.2">
      <c r="N59" s="35"/>
    </row>
    <row r="60" spans="14:14" s="34" customFormat="1" x14ac:dyDescent="0.2">
      <c r="N60" s="35"/>
    </row>
    <row r="61" spans="14:14" s="34" customFormat="1" x14ac:dyDescent="0.2">
      <c r="N61" s="35"/>
    </row>
    <row r="62" spans="14:14" s="34" customFormat="1" x14ac:dyDescent="0.2">
      <c r="N62" s="35"/>
    </row>
    <row r="63" spans="14:14" s="34" customFormat="1" x14ac:dyDescent="0.2">
      <c r="N63" s="35"/>
    </row>
    <row r="64" spans="14:14" s="34" customFormat="1" x14ac:dyDescent="0.2">
      <c r="N64" s="35"/>
    </row>
    <row r="65" spans="14:14" s="34" customFormat="1" x14ac:dyDescent="0.2">
      <c r="N65" s="35"/>
    </row>
    <row r="66" spans="14:14" s="34" customFormat="1" x14ac:dyDescent="0.2">
      <c r="N66" s="35"/>
    </row>
    <row r="67" spans="14:14" s="34" customFormat="1" x14ac:dyDescent="0.2">
      <c r="N67" s="35"/>
    </row>
    <row r="68" spans="14:14" s="34" customFormat="1" x14ac:dyDescent="0.2">
      <c r="N68" s="35"/>
    </row>
    <row r="69" spans="14:14" s="34" customFormat="1" x14ac:dyDescent="0.2">
      <c r="N69" s="35"/>
    </row>
    <row r="70" spans="14:14" s="34" customFormat="1" x14ac:dyDescent="0.2">
      <c r="N70" s="35"/>
    </row>
    <row r="71" spans="14:14" s="34" customFormat="1" x14ac:dyDescent="0.2">
      <c r="N71" s="35"/>
    </row>
    <row r="72" spans="14:14" s="34" customFormat="1" x14ac:dyDescent="0.2">
      <c r="N72" s="35"/>
    </row>
    <row r="73" spans="14:14" s="34" customFormat="1" x14ac:dyDescent="0.2">
      <c r="N73" s="35"/>
    </row>
    <row r="74" spans="14:14" s="34" customFormat="1" x14ac:dyDescent="0.2">
      <c r="N74" s="35"/>
    </row>
    <row r="75" spans="14:14" s="34" customFormat="1" x14ac:dyDescent="0.2">
      <c r="N75" s="35"/>
    </row>
    <row r="76" spans="14:14" s="34" customFormat="1" x14ac:dyDescent="0.2">
      <c r="N76" s="35"/>
    </row>
    <row r="77" spans="14:14" s="34" customFormat="1" x14ac:dyDescent="0.2">
      <c r="N77" s="35"/>
    </row>
    <row r="78" spans="14:14" s="34" customFormat="1" x14ac:dyDescent="0.2">
      <c r="N78" s="35"/>
    </row>
    <row r="79" spans="14:14" s="34" customFormat="1" x14ac:dyDescent="0.2">
      <c r="N79" s="35"/>
    </row>
    <row r="80" spans="14:14" s="34" customFormat="1" x14ac:dyDescent="0.2">
      <c r="N80" s="35"/>
    </row>
    <row r="81" spans="14:14" s="34" customFormat="1" x14ac:dyDescent="0.2">
      <c r="N81" s="35"/>
    </row>
    <row r="82" spans="14:14" s="34" customFormat="1" x14ac:dyDescent="0.2">
      <c r="N82" s="35"/>
    </row>
    <row r="83" spans="14:14" s="34" customFormat="1" x14ac:dyDescent="0.2">
      <c r="N83" s="35"/>
    </row>
    <row r="84" spans="14:14" s="34" customFormat="1" x14ac:dyDescent="0.2">
      <c r="N84" s="35"/>
    </row>
    <row r="85" spans="14:14" s="34" customFormat="1" x14ac:dyDescent="0.2">
      <c r="N85" s="35"/>
    </row>
    <row r="86" spans="14:14" s="34" customFormat="1" x14ac:dyDescent="0.2">
      <c r="N86" s="35"/>
    </row>
    <row r="87" spans="14:14" s="34" customFormat="1" x14ac:dyDescent="0.2">
      <c r="N87" s="35"/>
    </row>
    <row r="88" spans="14:14" s="34" customFormat="1" x14ac:dyDescent="0.2">
      <c r="N88" s="35"/>
    </row>
    <row r="89" spans="14:14" s="34" customFormat="1" x14ac:dyDescent="0.2">
      <c r="N89" s="35"/>
    </row>
    <row r="90" spans="14:14" s="34" customFormat="1" x14ac:dyDescent="0.2">
      <c r="N90" s="35"/>
    </row>
    <row r="91" spans="14:14" s="34" customFormat="1" x14ac:dyDescent="0.2">
      <c r="N91" s="35"/>
    </row>
    <row r="92" spans="14:14" s="34" customFormat="1" x14ac:dyDescent="0.2">
      <c r="N92" s="35"/>
    </row>
    <row r="93" spans="14:14" s="34" customFormat="1" x14ac:dyDescent="0.2">
      <c r="N93" s="35"/>
    </row>
    <row r="94" spans="14:14" s="34" customFormat="1" x14ac:dyDescent="0.2">
      <c r="N94" s="35"/>
    </row>
    <row r="95" spans="14:14" s="34" customFormat="1" x14ac:dyDescent="0.2">
      <c r="N95" s="35"/>
    </row>
    <row r="96" spans="14:14" s="34" customFormat="1" x14ac:dyDescent="0.2">
      <c r="N96" s="35"/>
    </row>
    <row r="97" spans="14:14" s="34" customFormat="1" x14ac:dyDescent="0.2">
      <c r="N97" s="35"/>
    </row>
    <row r="98" spans="14:14" s="34" customFormat="1" x14ac:dyDescent="0.2">
      <c r="N98" s="35"/>
    </row>
    <row r="99" spans="14:14" s="34" customFormat="1" x14ac:dyDescent="0.2">
      <c r="N99" s="35"/>
    </row>
    <row r="100" spans="14:14" s="34" customFormat="1" x14ac:dyDescent="0.2">
      <c r="N100" s="35"/>
    </row>
    <row r="101" spans="14:14" s="34" customFormat="1" x14ac:dyDescent="0.2">
      <c r="N101" s="35"/>
    </row>
    <row r="102" spans="14:14" s="34" customFormat="1" x14ac:dyDescent="0.2">
      <c r="N102" s="35"/>
    </row>
    <row r="103" spans="14:14" s="34" customFormat="1" x14ac:dyDescent="0.2">
      <c r="N103" s="35"/>
    </row>
    <row r="104" spans="14:14" s="34" customFormat="1" x14ac:dyDescent="0.2">
      <c r="N104" s="35"/>
    </row>
    <row r="105" spans="14:14" s="34" customFormat="1" x14ac:dyDescent="0.2">
      <c r="N105" s="35"/>
    </row>
    <row r="106" spans="14:14" s="34" customFormat="1" x14ac:dyDescent="0.2">
      <c r="N106" s="35"/>
    </row>
    <row r="107" spans="14:14" s="34" customFormat="1" x14ac:dyDescent="0.2">
      <c r="N107" s="35"/>
    </row>
    <row r="108" spans="14:14" s="34" customFormat="1" x14ac:dyDescent="0.2">
      <c r="N108" s="35"/>
    </row>
    <row r="109" spans="14:14" s="34" customFormat="1" x14ac:dyDescent="0.2">
      <c r="N109" s="35"/>
    </row>
    <row r="110" spans="14:14" s="34" customFormat="1" x14ac:dyDescent="0.2">
      <c r="N110" s="35"/>
    </row>
    <row r="111" spans="14:14" s="34" customFormat="1" x14ac:dyDescent="0.2">
      <c r="N111" s="35"/>
    </row>
    <row r="112" spans="14:14" s="34" customFormat="1" x14ac:dyDescent="0.2">
      <c r="N112" s="35"/>
    </row>
    <row r="113" spans="14:14" s="34" customFormat="1" x14ac:dyDescent="0.2">
      <c r="N113" s="35"/>
    </row>
    <row r="114" spans="14:14" s="34" customFormat="1" x14ac:dyDescent="0.2">
      <c r="N114" s="35"/>
    </row>
    <row r="115" spans="14:14" s="34" customFormat="1" x14ac:dyDescent="0.2">
      <c r="N115" s="35"/>
    </row>
    <row r="116" spans="14:14" s="34" customFormat="1" x14ac:dyDescent="0.2">
      <c r="N116" s="35"/>
    </row>
    <row r="117" spans="14:14" s="34" customFormat="1" x14ac:dyDescent="0.2">
      <c r="N117" s="35"/>
    </row>
    <row r="118" spans="14:14" s="34" customFormat="1" x14ac:dyDescent="0.2">
      <c r="N118" s="35"/>
    </row>
    <row r="119" spans="14:14" s="34" customFormat="1" x14ac:dyDescent="0.2">
      <c r="N119" s="35"/>
    </row>
    <row r="120" spans="14:14" s="34" customFormat="1" x14ac:dyDescent="0.2">
      <c r="N120" s="35"/>
    </row>
    <row r="121" spans="14:14" s="34" customFormat="1" x14ac:dyDescent="0.2">
      <c r="N121" s="35"/>
    </row>
    <row r="122" spans="14:14" s="34" customFormat="1" x14ac:dyDescent="0.2">
      <c r="N122" s="35"/>
    </row>
    <row r="123" spans="14:14" s="34" customFormat="1" x14ac:dyDescent="0.2">
      <c r="N123" s="35"/>
    </row>
    <row r="124" spans="14:14" s="34" customFormat="1" x14ac:dyDescent="0.2">
      <c r="N124" s="35"/>
    </row>
    <row r="125" spans="14:14" s="34" customFormat="1" x14ac:dyDescent="0.2">
      <c r="N125" s="35"/>
    </row>
    <row r="126" spans="14:14" s="34" customFormat="1" x14ac:dyDescent="0.2">
      <c r="N126" s="35"/>
    </row>
    <row r="127" spans="14:14" s="34" customFormat="1" x14ac:dyDescent="0.2">
      <c r="N127" s="35"/>
    </row>
    <row r="128" spans="14:14" s="34" customFormat="1" x14ac:dyDescent="0.2">
      <c r="N128" s="35"/>
    </row>
    <row r="129" spans="14:14" s="34" customFormat="1" x14ac:dyDescent="0.2">
      <c r="N129" s="35"/>
    </row>
    <row r="130" spans="14:14" s="34" customFormat="1" x14ac:dyDescent="0.2">
      <c r="N130" s="35"/>
    </row>
    <row r="131" spans="14:14" s="34" customFormat="1" x14ac:dyDescent="0.2">
      <c r="N131" s="35"/>
    </row>
    <row r="132" spans="14:14" s="34" customFormat="1" x14ac:dyDescent="0.2">
      <c r="N132" s="35"/>
    </row>
    <row r="133" spans="14:14" s="34" customFormat="1" x14ac:dyDescent="0.2">
      <c r="N133" s="35"/>
    </row>
    <row r="134" spans="14:14" s="34" customFormat="1" x14ac:dyDescent="0.2">
      <c r="N134" s="35"/>
    </row>
    <row r="135" spans="14:14" s="34" customFormat="1" x14ac:dyDescent="0.2">
      <c r="N135" s="35"/>
    </row>
    <row r="136" spans="14:14" s="34" customFormat="1" x14ac:dyDescent="0.2">
      <c r="N136" s="35"/>
    </row>
    <row r="137" spans="14:14" s="34" customFormat="1" x14ac:dyDescent="0.2">
      <c r="N137" s="35"/>
    </row>
    <row r="138" spans="14:14" s="34" customFormat="1" x14ac:dyDescent="0.2">
      <c r="N138" s="35"/>
    </row>
    <row r="139" spans="14:14" s="34" customFormat="1" x14ac:dyDescent="0.2">
      <c r="N139" s="35"/>
    </row>
    <row r="140" spans="14:14" s="34" customFormat="1" x14ac:dyDescent="0.2">
      <c r="N140" s="35"/>
    </row>
    <row r="141" spans="14:14" s="34" customFormat="1" x14ac:dyDescent="0.2">
      <c r="N141" s="35"/>
    </row>
    <row r="142" spans="14:14" s="34" customFormat="1" x14ac:dyDescent="0.2">
      <c r="N142" s="35"/>
    </row>
    <row r="143" spans="14:14" s="34" customFormat="1" x14ac:dyDescent="0.2">
      <c r="N143" s="35"/>
    </row>
    <row r="144" spans="14:14" s="34" customFormat="1" x14ac:dyDescent="0.2">
      <c r="N144" s="35"/>
    </row>
    <row r="145" spans="14:14" s="34" customFormat="1" x14ac:dyDescent="0.2">
      <c r="N145" s="35"/>
    </row>
    <row r="146" spans="14:14" s="34" customFormat="1" x14ac:dyDescent="0.2">
      <c r="N146" s="35"/>
    </row>
    <row r="147" spans="14:14" s="34" customFormat="1" x14ac:dyDescent="0.2">
      <c r="N147" s="35"/>
    </row>
    <row r="148" spans="14:14" s="34" customFormat="1" x14ac:dyDescent="0.2">
      <c r="N148" s="35"/>
    </row>
    <row r="149" spans="14:14" s="34" customFormat="1" x14ac:dyDescent="0.2">
      <c r="N149" s="35"/>
    </row>
    <row r="150" spans="14:14" s="34" customFormat="1" x14ac:dyDescent="0.2">
      <c r="N150" s="35"/>
    </row>
    <row r="151" spans="14:14" s="34" customFormat="1" x14ac:dyDescent="0.2">
      <c r="N151" s="35"/>
    </row>
    <row r="152" spans="14:14" s="34" customFormat="1" x14ac:dyDescent="0.2">
      <c r="N152" s="35"/>
    </row>
    <row r="153" spans="14:14" s="34" customFormat="1" x14ac:dyDescent="0.2">
      <c r="N153" s="35"/>
    </row>
    <row r="154" spans="14:14" s="34" customFormat="1" x14ac:dyDescent="0.2">
      <c r="N154" s="35"/>
    </row>
    <row r="155" spans="14:14" s="34" customFormat="1" x14ac:dyDescent="0.2">
      <c r="N155" s="35"/>
    </row>
    <row r="156" spans="14:14" s="34" customFormat="1" x14ac:dyDescent="0.2">
      <c r="N156" s="35"/>
    </row>
    <row r="157" spans="14:14" s="34" customFormat="1" x14ac:dyDescent="0.2">
      <c r="N157" s="35"/>
    </row>
    <row r="158" spans="14:14" s="34" customFormat="1" x14ac:dyDescent="0.2">
      <c r="N158" s="35"/>
    </row>
    <row r="159" spans="14:14" s="34" customFormat="1" x14ac:dyDescent="0.2">
      <c r="N159" s="35"/>
    </row>
    <row r="160" spans="14:14" s="34" customFormat="1" x14ac:dyDescent="0.2">
      <c r="N160" s="35"/>
    </row>
    <row r="161" spans="14:14" s="34" customFormat="1" x14ac:dyDescent="0.2">
      <c r="N161" s="35"/>
    </row>
    <row r="162" spans="14:14" s="34" customFormat="1" x14ac:dyDescent="0.2">
      <c r="N162" s="35"/>
    </row>
    <row r="163" spans="14:14" s="34" customFormat="1" x14ac:dyDescent="0.2">
      <c r="N163" s="35"/>
    </row>
  </sheetData>
  <sheetProtection password="CF50" sheet="1" objects="1" scenarios="1" selectLockedCells="1"/>
  <mergeCells count="2">
    <mergeCell ref="J1:K1"/>
    <mergeCell ref="J7:K7"/>
  </mergeCells>
  <conditionalFormatting sqref="L7">
    <cfRule type="cellIs" dxfId="1" priority="1" stopIfTrue="1" operator="equal">
      <formula>"nicht bestanden"</formula>
    </cfRule>
    <cfRule type="cellIs" dxfId="0" priority="2" stopIfTrue="1" operator="equal">
      <formula>"bestanden"</formula>
    </cfRule>
  </conditionalFormatting>
  <dataValidations count="3">
    <dataValidation type="decimal" showErrorMessage="1" errorTitle="Fehler!!!" error="Es sind nur Punkte im Bereich von 0 bis 100_x000a_ mit einer Dezimalstelle erlaubt!" sqref="C2:D4" xr:uid="{00000000-0002-0000-0000-000000000000}">
      <formula1>0</formula1>
      <formula2>100</formula2>
    </dataValidation>
    <dataValidation type="whole" showInputMessage="1" showErrorMessage="1" errorTitle="Anrechenbar" error="Es sind nur Werte 1, 2 oder 3 zulässig!" promptTitle="Anrechenbarkeit" prompt="1 = anrechenbar_x000a_2 = nicht anrechenbar_x000a_3 = angerechnet aus Vorprüfung" sqref="K2:K4 K9:K11" xr:uid="{00000000-0002-0000-0000-000001000000}">
      <formula1>1</formula1>
      <formula2>3</formula2>
    </dataValidation>
    <dataValidation type="decimal" showErrorMessage="1" errorTitle="Fehler!!!" error="Es sind nur Punkte im Bereich von 0 bis 100 mit einer Dezimalstelle erlaubt!" sqref="C9:C11" xr:uid="{00000000-0002-0000-0000-000002000000}">
      <formula1>0</formula1>
      <formula2>100</formula2>
    </dataValidation>
  </dataValidations>
  <pageMargins left="0.39374999999999999" right="0.39374999999999999" top="1.0249999999999999" bottom="1.0249999999999999" header="0.78749999999999998" footer="0.78749999999999998"/>
  <pageSetup paperSize="9" orientation="landscape" useFirstPageNumber="1" horizontalDpi="300" verticalDpi="300" r:id="rId1"/>
  <headerFooter alignWithMargins="0">
    <oddHeader>&amp;C&amp;A</oddHeader>
    <oddFooter>&amp;CSeite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6"/>
  <sheetViews>
    <sheetView zoomScaleNormal="100" workbookViewId="0"/>
  </sheetViews>
  <sheetFormatPr baseColWidth="10" defaultRowHeight="12.75" x14ac:dyDescent="0.2"/>
  <cols>
    <col min="1" max="1" width="7.140625" customWidth="1"/>
    <col min="2" max="2" width="25.5703125" customWidth="1"/>
    <col min="3" max="4" width="7.140625" customWidth="1"/>
    <col min="5" max="5" width="10.7109375" customWidth="1"/>
    <col min="6" max="6" width="7.140625" customWidth="1"/>
    <col min="7" max="7" width="10.7109375" customWidth="1"/>
    <col min="8" max="9" width="7.140625" customWidth="1"/>
    <col min="10" max="11" width="3.5703125" customWidth="1"/>
    <col min="12" max="12" width="8.28515625" customWidth="1"/>
    <col min="13" max="256" width="12.42578125" customWidth="1"/>
  </cols>
  <sheetData>
    <row r="1" spans="1:15" s="10" customFormat="1" ht="12.75" customHeight="1" x14ac:dyDescent="0.2">
      <c r="A1" s="9" t="s">
        <v>0</v>
      </c>
      <c r="B1" s="9" t="s">
        <v>1</v>
      </c>
      <c r="C1" s="9" t="s">
        <v>2</v>
      </c>
      <c r="D1" s="9" t="s">
        <v>3</v>
      </c>
      <c r="E1" s="9" t="s">
        <v>4</v>
      </c>
      <c r="F1" s="9" t="s">
        <v>5</v>
      </c>
      <c r="G1" s="9" t="s">
        <v>6</v>
      </c>
      <c r="H1" s="9" t="s">
        <v>2</v>
      </c>
      <c r="I1" s="9" t="s">
        <v>7</v>
      </c>
      <c r="J1" s="57" t="s">
        <v>8</v>
      </c>
      <c r="K1" s="57"/>
      <c r="L1" s="10" t="s">
        <v>10</v>
      </c>
    </row>
    <row r="2" spans="1:15" s="10" customFormat="1" ht="12.75" customHeight="1" x14ac:dyDescent="0.2">
      <c r="A2" s="11">
        <v>6115</v>
      </c>
      <c r="B2" s="12" t="s">
        <v>36</v>
      </c>
      <c r="C2" s="13"/>
      <c r="D2" s="14"/>
      <c r="E2" s="14"/>
      <c r="F2" s="14"/>
      <c r="G2" s="14"/>
      <c r="H2" s="14"/>
      <c r="I2" s="14"/>
      <c r="J2" s="14"/>
      <c r="K2" s="15"/>
    </row>
    <row r="3" spans="1:15" s="10" customFormat="1" x14ac:dyDescent="0.2">
      <c r="A3" s="15">
        <v>5351</v>
      </c>
      <c r="B3" s="16" t="s">
        <v>37</v>
      </c>
      <c r="C3" s="3">
        <v>78</v>
      </c>
      <c r="D3" s="3"/>
      <c r="E3" s="2">
        <v>78</v>
      </c>
      <c r="F3" s="9">
        <v>40</v>
      </c>
      <c r="G3" s="2">
        <v>3120</v>
      </c>
      <c r="H3" s="15">
        <v>78</v>
      </c>
      <c r="I3" s="14">
        <v>3</v>
      </c>
      <c r="J3" s="14">
        <v>1</v>
      </c>
      <c r="K3" s="5"/>
      <c r="N3" s="17"/>
      <c r="O3" s="18">
        <v>20</v>
      </c>
    </row>
    <row r="4" spans="1:15" s="10" customFormat="1" x14ac:dyDescent="0.2">
      <c r="A4" s="15">
        <v>5352</v>
      </c>
      <c r="B4" s="16" t="s">
        <v>38</v>
      </c>
      <c r="C4" s="3">
        <v>49</v>
      </c>
      <c r="D4" s="3"/>
      <c r="E4" s="2">
        <v>49</v>
      </c>
      <c r="F4" s="9">
        <v>40</v>
      </c>
      <c r="G4" s="2">
        <v>1960</v>
      </c>
      <c r="H4" s="15">
        <v>49</v>
      </c>
      <c r="I4" s="14">
        <v>5</v>
      </c>
      <c r="J4" s="14">
        <v>2</v>
      </c>
      <c r="K4" s="5"/>
      <c r="N4" s="17"/>
      <c r="O4" s="18">
        <v>20</v>
      </c>
    </row>
    <row r="5" spans="1:15" s="10" customFormat="1" x14ac:dyDescent="0.2">
      <c r="A5" s="19">
        <v>5071</v>
      </c>
      <c r="B5" s="16" t="s">
        <v>39</v>
      </c>
      <c r="C5" s="3">
        <v>49</v>
      </c>
      <c r="D5" s="3"/>
      <c r="E5" s="2">
        <v>49</v>
      </c>
      <c r="F5" s="9">
        <v>20</v>
      </c>
      <c r="G5" s="2">
        <v>980</v>
      </c>
      <c r="H5" s="15">
        <v>49</v>
      </c>
      <c r="I5" s="14">
        <v>5</v>
      </c>
      <c r="J5" s="14">
        <v>2</v>
      </c>
      <c r="K5" s="5"/>
      <c r="N5" s="17"/>
      <c r="O5" s="18">
        <v>10</v>
      </c>
    </row>
    <row r="6" spans="1:15" s="10" customFormat="1" x14ac:dyDescent="0.2">
      <c r="A6" s="11">
        <v>6116</v>
      </c>
      <c r="B6" s="12" t="s">
        <v>40</v>
      </c>
      <c r="C6" s="20"/>
      <c r="D6" s="20"/>
      <c r="E6" s="2"/>
      <c r="F6"/>
      <c r="G6" s="7">
        <v>6060</v>
      </c>
      <c r="H6" s="21">
        <v>61</v>
      </c>
      <c r="I6" s="9">
        <v>4</v>
      </c>
      <c r="J6" s="9">
        <v>1</v>
      </c>
      <c r="K6" s="5"/>
      <c r="N6" s="17"/>
      <c r="O6" s="18"/>
    </row>
    <row r="7" spans="1:15" s="10" customFormat="1" x14ac:dyDescent="0.2">
      <c r="A7" s="11">
        <v>5907</v>
      </c>
      <c r="B7" s="12" t="s">
        <v>41</v>
      </c>
      <c r="C7" s="13"/>
      <c r="D7" s="14"/>
      <c r="E7" s="4"/>
      <c r="F7" s="14"/>
      <c r="G7" s="4"/>
      <c r="H7" s="14"/>
      <c r="I7" s="14"/>
      <c r="J7" s="14"/>
      <c r="K7" s="15"/>
      <c r="N7" s="17"/>
    </row>
    <row r="8" spans="1:15" s="10" customFormat="1" x14ac:dyDescent="0.2">
      <c r="A8" s="15">
        <v>5349</v>
      </c>
      <c r="B8" s="16" t="s">
        <v>42</v>
      </c>
      <c r="C8" s="3">
        <v>49</v>
      </c>
      <c r="D8" s="14"/>
      <c r="E8" s="2">
        <v>49</v>
      </c>
      <c r="F8" s="9">
        <v>50</v>
      </c>
      <c r="G8" s="2">
        <v>2450</v>
      </c>
      <c r="H8" s="15">
        <v>49</v>
      </c>
      <c r="I8" s="14">
        <v>5</v>
      </c>
      <c r="J8" s="14">
        <v>2</v>
      </c>
      <c r="K8" s="5"/>
      <c r="N8" s="17"/>
      <c r="O8" s="18">
        <v>25</v>
      </c>
    </row>
    <row r="9" spans="1:15" s="10" customFormat="1" x14ac:dyDescent="0.2">
      <c r="A9" s="15">
        <v>5350</v>
      </c>
      <c r="B9" s="16" t="s">
        <v>43</v>
      </c>
      <c r="C9" s="3">
        <v>78</v>
      </c>
      <c r="D9" s="14"/>
      <c r="E9" s="2">
        <v>78</v>
      </c>
      <c r="F9" s="9">
        <v>50</v>
      </c>
      <c r="G9" s="2">
        <v>3900</v>
      </c>
      <c r="H9" s="15">
        <v>78</v>
      </c>
      <c r="I9" s="14">
        <v>3</v>
      </c>
      <c r="J9" s="14">
        <v>1</v>
      </c>
      <c r="K9" s="5"/>
      <c r="N9" s="17"/>
      <c r="O9" s="18">
        <v>25</v>
      </c>
    </row>
    <row r="10" spans="1:15" s="10" customFormat="1" x14ac:dyDescent="0.2">
      <c r="A10" s="11">
        <v>5978</v>
      </c>
      <c r="B10" s="12" t="s">
        <v>44</v>
      </c>
      <c r="C10" s="22"/>
      <c r="D10" s="15"/>
      <c r="E10" s="2"/>
      <c r="F10" s="9"/>
      <c r="G10" s="7">
        <v>6350</v>
      </c>
      <c r="H10" s="7">
        <v>64</v>
      </c>
      <c r="I10" s="14">
        <v>4</v>
      </c>
      <c r="J10" s="9">
        <v>1</v>
      </c>
      <c r="K10" s="5"/>
      <c r="N10" s="17"/>
      <c r="O10" s="23"/>
    </row>
    <row r="11" spans="1:15" s="10" customFormat="1" x14ac:dyDescent="0.2">
      <c r="A11" s="11"/>
      <c r="B11" s="11" t="s">
        <v>45</v>
      </c>
      <c r="C11" s="24"/>
      <c r="D11" s="11"/>
      <c r="E11" s="6"/>
      <c r="F11" s="11"/>
      <c r="G11" s="7"/>
      <c r="H11" s="7"/>
      <c r="I11" s="14"/>
      <c r="J11" s="8"/>
      <c r="K11"/>
      <c r="N11" s="17"/>
      <c r="O11" s="23"/>
    </row>
    <row r="12" spans="1:15" s="10" customFormat="1" x14ac:dyDescent="0.2">
      <c r="A12" s="11">
        <v>6116</v>
      </c>
      <c r="B12" s="12" t="s">
        <v>40</v>
      </c>
      <c r="C12" s="20"/>
      <c r="D12" s="20"/>
      <c r="E12" s="6">
        <v>61</v>
      </c>
      <c r="F12" s="9">
        <v>100</v>
      </c>
      <c r="G12" s="6">
        <v>6100</v>
      </c>
      <c r="H12" s="11">
        <v>61</v>
      </c>
      <c r="I12"/>
      <c r="J12"/>
      <c r="K12"/>
      <c r="N12" s="1">
        <v>6100</v>
      </c>
      <c r="O12" s="23"/>
    </row>
    <row r="13" spans="1:15" s="10" customFormat="1" x14ac:dyDescent="0.2">
      <c r="A13" s="11">
        <v>5978</v>
      </c>
      <c r="B13" s="12" t="s">
        <v>44</v>
      </c>
      <c r="C13" s="22"/>
      <c r="D13" s="15"/>
      <c r="E13" s="6">
        <v>64</v>
      </c>
      <c r="F13" s="9">
        <v>100</v>
      </c>
      <c r="G13" s="6">
        <v>6400</v>
      </c>
      <c r="H13" s="11">
        <v>64</v>
      </c>
      <c r="I13"/>
      <c r="J13"/>
      <c r="K13"/>
      <c r="N13" s="1">
        <v>6400</v>
      </c>
      <c r="O13" s="17"/>
    </row>
    <row r="14" spans="1:15" s="10" customFormat="1" x14ac:dyDescent="0.2">
      <c r="A14" s="11">
        <v>6129</v>
      </c>
      <c r="B14" s="11" t="s">
        <v>11</v>
      </c>
      <c r="C14" s="24">
        <v>62.5</v>
      </c>
      <c r="D14" s="11"/>
      <c r="E14" s="11"/>
      <c r="F14" s="11"/>
      <c r="G14" s="25">
        <v>6250</v>
      </c>
      <c r="H14" s="7">
        <v>63</v>
      </c>
      <c r="I14" s="9">
        <v>4</v>
      </c>
      <c r="J14" s="58">
        <v>6</v>
      </c>
      <c r="K14" s="58"/>
      <c r="N14" s="17"/>
    </row>
    <row r="15" spans="1:15" s="10" customFormat="1" x14ac:dyDescent="0.2">
      <c r="A15" s="11"/>
      <c r="B15" s="11"/>
      <c r="C15" s="26"/>
      <c r="D15" s="11"/>
      <c r="E15" s="11"/>
      <c r="F15" s="11"/>
      <c r="G15" s="25"/>
      <c r="H15" s="7"/>
      <c r="I15" s="14"/>
      <c r="J15" s="8"/>
      <c r="K15"/>
    </row>
    <row r="16" spans="1:15" s="10" customFormat="1" ht="12" x14ac:dyDescent="0.2">
      <c r="A16" s="10" t="s">
        <v>10</v>
      </c>
      <c r="C16" s="10">
        <v>78</v>
      </c>
      <c r="D16" s="10">
        <v>78</v>
      </c>
      <c r="E16" s="10">
        <v>78</v>
      </c>
      <c r="F16" s="10">
        <v>3</v>
      </c>
      <c r="G16" s="10">
        <v>1</v>
      </c>
      <c r="H16" s="10">
        <v>0</v>
      </c>
      <c r="I16" s="10">
        <v>6</v>
      </c>
      <c r="J16" s="10">
        <v>6129</v>
      </c>
      <c r="K16" s="10">
        <v>78</v>
      </c>
      <c r="N16" s="1">
        <v>62.5</v>
      </c>
      <c r="O16" s="10">
        <v>25</v>
      </c>
    </row>
    <row r="17" spans="1:15" s="10" customFormat="1" ht="12" x14ac:dyDescent="0.2">
      <c r="A17" s="10">
        <v>0</v>
      </c>
      <c r="B17" s="27" t="s">
        <v>15</v>
      </c>
      <c r="C17" s="28" t="s">
        <v>16</v>
      </c>
      <c r="D17" s="28" t="s">
        <v>17</v>
      </c>
      <c r="E17" s="28" t="s">
        <v>2</v>
      </c>
      <c r="F17" s="28" t="s">
        <v>18</v>
      </c>
      <c r="G17" s="28" t="s">
        <v>19</v>
      </c>
      <c r="H17" s="28" t="s">
        <v>20</v>
      </c>
      <c r="I17" s="28" t="s">
        <v>21</v>
      </c>
      <c r="J17" s="28" t="s">
        <v>22</v>
      </c>
      <c r="K17" s="28" t="s">
        <v>23</v>
      </c>
      <c r="L17" s="28" t="s">
        <v>24</v>
      </c>
      <c r="M17" s="28" t="s">
        <v>25</v>
      </c>
      <c r="N17" s="1" t="s">
        <v>26</v>
      </c>
      <c r="O17" s="10" t="s">
        <v>9</v>
      </c>
    </row>
    <row r="18" spans="1:15" s="10" customFormat="1" x14ac:dyDescent="0.2">
      <c r="A18" s="10">
        <v>1</v>
      </c>
      <c r="M18"/>
      <c r="N18"/>
    </row>
    <row r="19" spans="1:15" s="10" customFormat="1" x14ac:dyDescent="0.2">
      <c r="A19" s="10">
        <v>2</v>
      </c>
      <c r="M19"/>
      <c r="N19"/>
    </row>
    <row r="20" spans="1:15" s="10" customFormat="1" x14ac:dyDescent="0.2">
      <c r="M20"/>
      <c r="N20"/>
    </row>
    <row r="21" spans="1:15" s="10" customFormat="1" x14ac:dyDescent="0.2">
      <c r="M21"/>
      <c r="N21"/>
    </row>
    <row r="22" spans="1:15" s="10" customFormat="1" x14ac:dyDescent="0.2">
      <c r="M22"/>
      <c r="N22"/>
    </row>
    <row r="23" spans="1:15" s="10" customFormat="1" x14ac:dyDescent="0.2">
      <c r="M23"/>
      <c r="N23"/>
    </row>
    <row r="24" spans="1:15" s="10" customFormat="1" x14ac:dyDescent="0.2">
      <c r="M24"/>
      <c r="N24"/>
    </row>
    <row r="25" spans="1:15" s="10" customFormat="1" x14ac:dyDescent="0.2">
      <c r="M25"/>
      <c r="N25"/>
    </row>
    <row r="26" spans="1:15" s="10" customFormat="1" ht="12" x14ac:dyDescent="0.2"/>
    <row r="27" spans="1:15" s="10" customFormat="1" ht="12" x14ac:dyDescent="0.2"/>
    <row r="28" spans="1:15" s="10" customFormat="1" ht="12" x14ac:dyDescent="0.2"/>
    <row r="29" spans="1:15" s="10" customFormat="1" ht="12" x14ac:dyDescent="0.2"/>
    <row r="30" spans="1:15" s="10" customFormat="1" ht="12" x14ac:dyDescent="0.2">
      <c r="B30" s="29" t="s">
        <v>27</v>
      </c>
    </row>
    <row r="31" spans="1:15" s="10" customFormat="1" ht="12" x14ac:dyDescent="0.2">
      <c r="A31" s="28">
        <v>1</v>
      </c>
      <c r="B31" s="30" t="s">
        <v>46</v>
      </c>
    </row>
    <row r="32" spans="1:15" s="10" customFormat="1" ht="12" x14ac:dyDescent="0.2">
      <c r="A32" s="28">
        <v>1</v>
      </c>
      <c r="B32" s="30" t="s">
        <v>47</v>
      </c>
    </row>
    <row r="33" spans="1:3" s="10" customFormat="1" ht="12" x14ac:dyDescent="0.2">
      <c r="A33" s="28">
        <v>1</v>
      </c>
      <c r="B33" s="28" t="s">
        <v>48</v>
      </c>
      <c r="C33" s="28"/>
    </row>
    <row r="34" spans="1:3" s="10" customFormat="1" ht="12" x14ac:dyDescent="0.2">
      <c r="A34" s="28">
        <v>1</v>
      </c>
      <c r="B34" s="28" t="s">
        <v>49</v>
      </c>
      <c r="C34" s="28"/>
    </row>
    <row r="35" spans="1:3" s="10" customFormat="1" ht="12" x14ac:dyDescent="0.2">
      <c r="A35" s="28">
        <v>1</v>
      </c>
      <c r="B35" s="28" t="s">
        <v>50</v>
      </c>
      <c r="C35" s="28"/>
    </row>
    <row r="36" spans="1:3" s="10" customFormat="1" ht="12" x14ac:dyDescent="0.2">
      <c r="A36" s="28">
        <v>1</v>
      </c>
      <c r="B36" s="31" t="s">
        <v>32</v>
      </c>
    </row>
    <row r="37" spans="1:3" s="10" customFormat="1" ht="12" x14ac:dyDescent="0.2">
      <c r="A37" s="28">
        <v>1</v>
      </c>
      <c r="B37" s="31" t="s">
        <v>33</v>
      </c>
    </row>
    <row r="38" spans="1:3" s="10" customFormat="1" ht="12" x14ac:dyDescent="0.2">
      <c r="A38" s="28">
        <v>1</v>
      </c>
      <c r="B38" s="31" t="s">
        <v>34</v>
      </c>
    </row>
    <row r="39" spans="1:3" s="10" customFormat="1" ht="12" x14ac:dyDescent="0.2"/>
    <row r="40" spans="1:3" s="10" customFormat="1" ht="12" x14ac:dyDescent="0.2"/>
    <row r="41" spans="1:3" s="10" customFormat="1" ht="12" x14ac:dyDescent="0.2"/>
    <row r="42" spans="1:3" s="10" customFormat="1" ht="12" x14ac:dyDescent="0.2">
      <c r="B42" s="29" t="s">
        <v>35</v>
      </c>
    </row>
    <row r="43" spans="1:3" s="10" customFormat="1" ht="12" x14ac:dyDescent="0.2">
      <c r="A43" s="10">
        <v>0</v>
      </c>
      <c r="B43" s="10">
        <v>6</v>
      </c>
    </row>
    <row r="44" spans="1:3" s="10" customFormat="1" ht="12" x14ac:dyDescent="0.2">
      <c r="A44" s="10">
        <v>30</v>
      </c>
      <c r="B44" s="10">
        <v>5</v>
      </c>
    </row>
    <row r="45" spans="1:3" s="10" customFormat="1" ht="12" x14ac:dyDescent="0.2">
      <c r="A45" s="10">
        <v>50</v>
      </c>
      <c r="B45" s="10">
        <v>4</v>
      </c>
    </row>
    <row r="46" spans="1:3" s="10" customFormat="1" ht="12" x14ac:dyDescent="0.2">
      <c r="A46" s="10">
        <v>67</v>
      </c>
      <c r="B46" s="10">
        <v>3</v>
      </c>
    </row>
    <row r="47" spans="1:3" s="10" customFormat="1" ht="12" x14ac:dyDescent="0.2">
      <c r="A47" s="10">
        <v>81</v>
      </c>
      <c r="B47" s="10">
        <v>2</v>
      </c>
    </row>
    <row r="48" spans="1:3" s="10" customFormat="1" ht="12" x14ac:dyDescent="0.2">
      <c r="A48" s="10">
        <v>92</v>
      </c>
      <c r="B48" s="10">
        <v>1</v>
      </c>
    </row>
    <row r="49" s="10" customFormat="1" ht="12" x14ac:dyDescent="0.2"/>
    <row r="50" s="10" customFormat="1" ht="12" x14ac:dyDescent="0.2"/>
    <row r="51" s="10" customFormat="1" ht="12" x14ac:dyDescent="0.2"/>
    <row r="52" s="10" customFormat="1" ht="12" x14ac:dyDescent="0.2"/>
    <row r="53" s="10" customFormat="1" ht="12" x14ac:dyDescent="0.2"/>
    <row r="54" s="10" customFormat="1" ht="12" x14ac:dyDescent="0.2"/>
    <row r="55" s="10" customFormat="1" ht="12" x14ac:dyDescent="0.2"/>
    <row r="56" s="10" customFormat="1" ht="12" x14ac:dyDescent="0.2"/>
    <row r="57" s="10" customFormat="1" ht="12" x14ac:dyDescent="0.2"/>
    <row r="58" s="10" customFormat="1" ht="12" x14ac:dyDescent="0.2"/>
    <row r="59" s="10" customFormat="1" ht="12" x14ac:dyDescent="0.2"/>
    <row r="60" s="10" customFormat="1" ht="12" x14ac:dyDescent="0.2"/>
    <row r="61" s="10" customFormat="1" ht="12" x14ac:dyDescent="0.2"/>
    <row r="62" s="10" customFormat="1" ht="12" x14ac:dyDescent="0.2"/>
    <row r="63" s="10" customFormat="1" ht="12" x14ac:dyDescent="0.2"/>
    <row r="64" s="10" customFormat="1" ht="12" x14ac:dyDescent="0.2"/>
    <row r="65" s="10" customFormat="1" ht="12" x14ac:dyDescent="0.2"/>
    <row r="66" s="10" customFormat="1" ht="12" x14ac:dyDescent="0.2"/>
    <row r="67" s="10" customFormat="1" ht="12" x14ac:dyDescent="0.2"/>
    <row r="68" s="10" customFormat="1" ht="12" x14ac:dyDescent="0.2"/>
    <row r="69" s="10" customFormat="1" ht="12" x14ac:dyDescent="0.2"/>
    <row r="70" s="10" customFormat="1" ht="12" x14ac:dyDescent="0.2"/>
    <row r="71" s="10" customFormat="1" ht="12" x14ac:dyDescent="0.2"/>
    <row r="72" s="10" customFormat="1" ht="12" x14ac:dyDescent="0.2"/>
    <row r="73" s="10" customFormat="1" ht="12" x14ac:dyDescent="0.2"/>
    <row r="74" s="10" customFormat="1" ht="12" x14ac:dyDescent="0.2"/>
    <row r="75" s="10" customFormat="1" ht="12" x14ac:dyDescent="0.2"/>
    <row r="76" s="10" customFormat="1" ht="12" x14ac:dyDescent="0.2"/>
    <row r="77" s="10" customFormat="1" ht="12" x14ac:dyDescent="0.2"/>
    <row r="78" s="10" customFormat="1" ht="12" x14ac:dyDescent="0.2"/>
    <row r="79" s="10" customFormat="1" ht="12" x14ac:dyDescent="0.2"/>
    <row r="80" s="10" customFormat="1" ht="12" x14ac:dyDescent="0.2"/>
    <row r="81" s="10" customFormat="1" ht="12" x14ac:dyDescent="0.2"/>
    <row r="82" s="10" customFormat="1" ht="12" x14ac:dyDescent="0.2"/>
    <row r="83" s="10" customFormat="1" ht="12" x14ac:dyDescent="0.2"/>
    <row r="84" s="10" customFormat="1" ht="12" x14ac:dyDescent="0.2"/>
    <row r="85" s="10" customFormat="1" ht="12" x14ac:dyDescent="0.2"/>
    <row r="86" s="10" customFormat="1" ht="12" x14ac:dyDescent="0.2"/>
    <row r="87" s="10" customFormat="1" ht="12" x14ac:dyDescent="0.2"/>
    <row r="88" s="10" customFormat="1" ht="12" x14ac:dyDescent="0.2"/>
    <row r="89" s="10" customFormat="1" ht="12" x14ac:dyDescent="0.2"/>
    <row r="90" s="10" customFormat="1" ht="12" x14ac:dyDescent="0.2"/>
    <row r="91" s="10" customFormat="1" ht="12" x14ac:dyDescent="0.2"/>
    <row r="92" s="10" customFormat="1" ht="12" x14ac:dyDescent="0.2"/>
    <row r="93" s="10" customFormat="1" ht="12" x14ac:dyDescent="0.2"/>
    <row r="94" s="10" customFormat="1" ht="12" x14ac:dyDescent="0.2"/>
    <row r="95" s="10" customFormat="1" ht="12" x14ac:dyDescent="0.2"/>
    <row r="96" s="10" customFormat="1" ht="12" x14ac:dyDescent="0.2"/>
    <row r="97" s="10" customFormat="1" ht="12" x14ac:dyDescent="0.2"/>
    <row r="98" s="10" customFormat="1" ht="12" x14ac:dyDescent="0.2"/>
    <row r="99" s="10" customFormat="1" ht="12" x14ac:dyDescent="0.2"/>
    <row r="100" s="10" customFormat="1" ht="12" x14ac:dyDescent="0.2"/>
    <row r="101" s="10" customFormat="1" ht="12" x14ac:dyDescent="0.2"/>
    <row r="102" s="10" customFormat="1" ht="12" x14ac:dyDescent="0.2"/>
    <row r="103" s="10" customFormat="1" ht="12" x14ac:dyDescent="0.2"/>
    <row r="104" s="10" customFormat="1" ht="12" x14ac:dyDescent="0.2"/>
    <row r="105" s="10" customFormat="1" ht="12" x14ac:dyDescent="0.2"/>
    <row r="106" s="10" customFormat="1" ht="12" x14ac:dyDescent="0.2"/>
    <row r="107" s="10" customFormat="1" ht="12" x14ac:dyDescent="0.2"/>
    <row r="108" s="10" customFormat="1" ht="12" x14ac:dyDescent="0.2"/>
    <row r="109" s="10" customFormat="1" ht="12" x14ac:dyDescent="0.2"/>
    <row r="110" s="10" customFormat="1" ht="12" x14ac:dyDescent="0.2"/>
    <row r="111" s="10" customFormat="1" ht="12" x14ac:dyDescent="0.2"/>
    <row r="112" s="10" customFormat="1" ht="12" x14ac:dyDescent="0.2"/>
    <row r="113" s="10" customFormat="1" ht="12" x14ac:dyDescent="0.2"/>
    <row r="114" s="10" customFormat="1" ht="12" x14ac:dyDescent="0.2"/>
    <row r="115" s="10" customFormat="1" ht="12" x14ac:dyDescent="0.2"/>
    <row r="116" s="10" customFormat="1" ht="12" x14ac:dyDescent="0.2"/>
    <row r="117" s="10" customFormat="1" ht="12" x14ac:dyDescent="0.2"/>
    <row r="118" s="10" customFormat="1" ht="12" x14ac:dyDescent="0.2"/>
    <row r="119" s="10" customFormat="1" ht="12" x14ac:dyDescent="0.2"/>
    <row r="120" s="10" customFormat="1" ht="12" x14ac:dyDescent="0.2"/>
    <row r="121" s="10" customFormat="1" ht="12" x14ac:dyDescent="0.2"/>
    <row r="122" s="10" customFormat="1" ht="12" x14ac:dyDescent="0.2"/>
    <row r="123" s="10" customFormat="1" ht="12" x14ac:dyDescent="0.2"/>
    <row r="124" s="10" customFormat="1" ht="12" x14ac:dyDescent="0.2"/>
    <row r="125" s="10" customFormat="1" ht="12" x14ac:dyDescent="0.2"/>
    <row r="126" s="10" customFormat="1" ht="12" x14ac:dyDescent="0.2"/>
    <row r="127" s="10" customFormat="1" ht="12" x14ac:dyDescent="0.2"/>
    <row r="128" s="10" customFormat="1" ht="12" x14ac:dyDescent="0.2"/>
    <row r="129" s="10" customFormat="1" ht="12" x14ac:dyDescent="0.2"/>
    <row r="130" s="10" customFormat="1" ht="12" x14ac:dyDescent="0.2"/>
    <row r="131" s="10" customFormat="1" ht="12" x14ac:dyDescent="0.2"/>
    <row r="132" s="10" customFormat="1" ht="12" x14ac:dyDescent="0.2"/>
    <row r="133" s="10" customFormat="1" ht="12" x14ac:dyDescent="0.2"/>
    <row r="134" s="10" customFormat="1" ht="12" x14ac:dyDescent="0.2"/>
    <row r="135" s="10" customFormat="1" ht="12" x14ac:dyDescent="0.2"/>
    <row r="136" s="10" customFormat="1" ht="12" x14ac:dyDescent="0.2"/>
    <row r="137" s="10" customFormat="1" ht="12" x14ac:dyDescent="0.2"/>
    <row r="138" s="10" customFormat="1" ht="12" x14ac:dyDescent="0.2"/>
    <row r="139" s="10" customFormat="1" ht="12" x14ac:dyDescent="0.2"/>
    <row r="140" s="10" customFormat="1" ht="12" x14ac:dyDescent="0.2"/>
    <row r="141" s="10" customFormat="1" ht="12" x14ac:dyDescent="0.2"/>
    <row r="142" s="10" customFormat="1" ht="12" x14ac:dyDescent="0.2"/>
    <row r="143" s="10" customFormat="1" ht="12" x14ac:dyDescent="0.2"/>
    <row r="144" s="10" customFormat="1" ht="12" x14ac:dyDescent="0.2"/>
    <row r="145" s="10" customFormat="1" ht="12" x14ac:dyDescent="0.2"/>
    <row r="146" s="10" customFormat="1" ht="12" x14ac:dyDescent="0.2"/>
    <row r="147" s="10" customFormat="1" ht="12" x14ac:dyDescent="0.2"/>
    <row r="148" s="10" customFormat="1" ht="12" x14ac:dyDescent="0.2"/>
    <row r="149" s="10" customFormat="1" ht="12" x14ac:dyDescent="0.2"/>
    <row r="150" s="10" customFormat="1" ht="12" x14ac:dyDescent="0.2"/>
    <row r="151" s="10" customFormat="1" ht="12" x14ac:dyDescent="0.2"/>
    <row r="152" s="10" customFormat="1" ht="12" x14ac:dyDescent="0.2"/>
    <row r="153" s="10" customFormat="1" ht="12" x14ac:dyDescent="0.2"/>
    <row r="154" s="10" customFormat="1" ht="12" x14ac:dyDescent="0.2"/>
    <row r="155" s="10" customFormat="1" ht="12" x14ac:dyDescent="0.2"/>
    <row r="156" s="10" customFormat="1" ht="12" x14ac:dyDescent="0.2"/>
    <row r="157" s="10" customFormat="1" ht="12" x14ac:dyDescent="0.2"/>
    <row r="158" s="10" customFormat="1" ht="12" x14ac:dyDescent="0.2"/>
    <row r="159" s="10" customFormat="1" ht="12" x14ac:dyDescent="0.2"/>
    <row r="160" s="10" customFormat="1" ht="12" x14ac:dyDescent="0.2"/>
    <row r="161" s="10" customFormat="1" ht="12" x14ac:dyDescent="0.2"/>
    <row r="162" s="10" customFormat="1" ht="12" x14ac:dyDescent="0.2"/>
    <row r="163" s="10" customFormat="1" ht="12" x14ac:dyDescent="0.2"/>
    <row r="164" s="10" customFormat="1" ht="12" x14ac:dyDescent="0.2"/>
    <row r="165" s="10" customFormat="1" ht="12" x14ac:dyDescent="0.2"/>
    <row r="166" s="10" customFormat="1" ht="12" x14ac:dyDescent="0.2"/>
    <row r="167" s="10" customFormat="1" ht="12" x14ac:dyDescent="0.2"/>
    <row r="168" s="10" customFormat="1" ht="12" x14ac:dyDescent="0.2"/>
    <row r="169" s="10" customFormat="1" ht="12" x14ac:dyDescent="0.2"/>
    <row r="170" s="10" customFormat="1" ht="12" x14ac:dyDescent="0.2"/>
    <row r="171" s="10" customFormat="1" ht="12" x14ac:dyDescent="0.2"/>
    <row r="172" s="10" customFormat="1" ht="12" x14ac:dyDescent="0.2"/>
    <row r="173" s="10" customFormat="1" ht="12" x14ac:dyDescent="0.2"/>
    <row r="174" s="10" customFormat="1" ht="12" x14ac:dyDescent="0.2"/>
    <row r="175" s="10" customFormat="1" ht="12" x14ac:dyDescent="0.2"/>
    <row r="176" s="10" customFormat="1" ht="12" x14ac:dyDescent="0.2"/>
  </sheetData>
  <sheetProtection selectLockedCells="1" selectUnlockedCells="1"/>
  <mergeCells count="2">
    <mergeCell ref="J1:K1"/>
    <mergeCell ref="J14:K14"/>
  </mergeCells>
  <dataValidations count="3">
    <dataValidation type="whole" showInputMessage="1" showErrorMessage="1" errorTitle="Anrechenbar" error="Es sind nur Werte 1, 2 oder 3 zulässig!" promptTitle="Anrechenbarkeit" prompt="1 = anrechenbar_x000a_2 = nicht anrechenbar_x000a_3 = angerechnet aus Vorprüfung" sqref="K3:K6 K8:K10" xr:uid="{00000000-0002-0000-0100-000000000000}">
      <formula1>1</formula1>
      <formula2>3</formula2>
    </dataValidation>
    <dataValidation type="decimal" showErrorMessage="1" errorTitle="Fehler!!!" error="Es sind nur Punkte im Bereich von 0,0 bis 100,0 mit einer Dezimalstelle erlaubt!" sqref="C3:D5 C8:C9" xr:uid="{00000000-0002-0000-0100-000001000000}">
      <formula1>0</formula1>
      <formula2>100</formula2>
    </dataValidation>
    <dataValidation operator="equal" allowBlank="1" showErrorMessage="1" sqref="C6:D6 C12:D12" xr:uid="{00000000-0002-0000-0100-000002000000}">
      <formula1>0</formula1>
      <formula2>0</formula2>
    </dataValidation>
  </dataValidations>
  <pageMargins left="0.39374999999999999" right="0.39374999999999999" top="1.0249999999999999" bottom="1.0249999999999999" header="0.78749999999999998" footer="0.78749999999999998"/>
  <pageSetup paperSize="9" orientation="landscape" horizontalDpi="300" verticalDpi="300"/>
  <headerFooter alignWithMargins="0">
    <oddHeader>&amp;C&amp;A</oddHeader>
    <oddFooter>&amp;CSeite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50</vt:lpstr>
      <vt:lpstr>Table</vt:lpstr>
      <vt:lpstr>'50'!Druckbereich</vt:lpstr>
      <vt:lpstr>note</vt:lpstr>
      <vt:lpstr>Tabelle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Christiane Heunisch</dc:creator>
  <cp:lastModifiedBy>Steiger Nikolas</cp:lastModifiedBy>
  <dcterms:created xsi:type="dcterms:W3CDTF">2023-08-03T07:41:15Z</dcterms:created>
  <dcterms:modified xsi:type="dcterms:W3CDTF">2025-06-06T08:09:50Z</dcterms:modified>
</cp:coreProperties>
</file>