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comments15.xml" ContentType="application/vnd.openxmlformats-officedocument.spreadsheetml.comments+xml"/>
  <Override PartName="/xl/drawings/drawing18.xml" ContentType="application/vnd.openxmlformats-officedocument.drawing+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codeName="DieseArbeitsmappe" defaultThemeVersion="124226"/>
  <mc:AlternateContent xmlns:mc="http://schemas.openxmlformats.org/markup-compatibility/2006">
    <mc:Choice Requires="x15">
      <x15ac:absPath xmlns:x15ac="http://schemas.microsoft.com/office/spreadsheetml/2010/11/ac" url="L:\INNOVATION\KAYMER\IHK24\2024\"/>
    </mc:Choice>
  </mc:AlternateContent>
  <xr:revisionPtr revIDLastSave="0" documentId="8_{C8608633-59D4-43D8-A415-E24E282D3CE7}" xr6:coauthVersionLast="47" xr6:coauthVersionMax="47" xr10:uidLastSave="{00000000-0000-0000-0000-000000000000}"/>
  <workbookProtection workbookAlgorithmName="SHA-512" workbookHashValue="DaosOAB9JnoAv7dZMcylKsZVqQh0g1/7TusjDBz8+XWzKMK215lCHuD4TicXzpEHhMrpjJPpqA9e7bfO+5tm4A==" workbookSaltValue="KaQOkjI9Gnbd/mqnbNmkMA==" workbookSpinCount="100000" lockStructure="1"/>
  <bookViews>
    <workbookView xWindow="-120" yWindow="-120" windowWidth="29040" windowHeight="15840" activeTab="3" xr2:uid="{00000000-000D-0000-FFFF-FFFF00000000}"/>
  </bookViews>
  <sheets>
    <sheet name="Vergleich 2024 zu 2023" sheetId="73" r:id="rId1"/>
    <sheet name="Ökosteuer 2024" sheetId="70" r:id="rId2"/>
    <sheet name="Ökosteuer 2024 (ohne Sockel)" sheetId="72" r:id="rId3"/>
    <sheet name="Ökosteuer 2023" sheetId="66" r:id="rId4"/>
    <sheet name="Ökosteuer 2023 (ohne Sockel)" sheetId="67" r:id="rId5"/>
    <sheet name="Ökosteuer 2019" sheetId="60" state="hidden" r:id="rId6"/>
    <sheet name="Ökosteuer 2019 (ohne Sockel)" sheetId="61" state="hidden" r:id="rId7"/>
    <sheet name="Ökosteuer 2017" sheetId="53" state="hidden" r:id="rId8"/>
    <sheet name="Ökosteuer 2017 (ohne Sockel)" sheetId="57" state="hidden" r:id="rId9"/>
    <sheet name="Jahresvergleich 2017 und 2018" sheetId="55" state="hidden" r:id="rId10"/>
    <sheet name="Vergleichsrechner 2017" sheetId="58" state="hidden" r:id="rId11"/>
    <sheet name="Vergleichsrechner 2018" sheetId="59" state="hidden" r:id="rId12"/>
    <sheet name="Ökosteuer 2015" sheetId="37" state="hidden" r:id="rId13"/>
    <sheet name="Ökosteuer 2015 (ohne Sockel)" sheetId="51" state="hidden" r:id="rId14"/>
    <sheet name="Jahresvergleich 2014 und 2015" sheetId="38" state="hidden" r:id="rId15"/>
    <sheet name="Ökosteuer 2014" sheetId="35" state="hidden" r:id="rId16"/>
    <sheet name="Ökosteuer 2012" sheetId="34" state="hidden" r:id="rId17"/>
    <sheet name="Ökosteuer 2012 ohne Sockel" sheetId="31" state="hidden" r:id="rId18"/>
    <sheet name="Vergleichsrechner 2014" sheetId="49" state="hidden" r:id="rId19"/>
    <sheet name="Tabelle1" sheetId="52" state="hidden" r:id="rId20"/>
  </sheets>
  <definedNames>
    <definedName name="_xlnm.Print_Area" localSheetId="14">'Jahresvergleich 2014 und 2015'!$A$1:$D$22</definedName>
    <definedName name="_xlnm.Print_Area" localSheetId="9">'Jahresvergleich 2017 und 2018'!$A$1:$J$22</definedName>
    <definedName name="_xlnm.Print_Area" localSheetId="16">'Ökosteuer 2012'!$A$1:$J$58</definedName>
    <definedName name="_xlnm.Print_Area" localSheetId="17">'Ökosteuer 2012 ohne Sockel'!$A$1:$J$58</definedName>
    <definedName name="_xlnm.Print_Area" localSheetId="15">'Ökosteuer 2014'!$A$1:$J$60</definedName>
    <definedName name="_xlnm.Print_Area" localSheetId="12">'Ökosteuer 2015'!$A$1:$J$60</definedName>
    <definedName name="_xlnm.Print_Area" localSheetId="7">'Ökosteuer 2017'!$A$1:$J$60</definedName>
    <definedName name="_xlnm.Print_Area" localSheetId="5">'Ökosteuer 2019'!$A$1:$J$60</definedName>
    <definedName name="_xlnm.Print_Area" localSheetId="3">'Ökosteuer 2023'!$A$1:$J$60</definedName>
    <definedName name="_xlnm.Print_Area" localSheetId="1">'Ökosteuer 2024'!$A$1:$I$47</definedName>
    <definedName name="_xlnm.Print_Area" localSheetId="2">'Ökosteuer 2024 (ohne Sockel)'!$A$1:$I$47</definedName>
    <definedName name="_xlnm.Print_Area" localSheetId="0">'Vergleich 2024 zu 2023'!$A$1:$I$47</definedName>
    <definedName name="_xlnm.Print_Area" localSheetId="18">'Vergleichsrechner 2014'!$A$1:$J$60</definedName>
    <definedName name="_xlnm.Print_Area" localSheetId="10">'Vergleichsrechner 2017'!$A$1:$J$60</definedName>
    <definedName name="_xlnm.Print_Area" localSheetId="11">'Vergleichsrechner 2018'!$A$1:$J$60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73" l="1"/>
  <c r="J12" i="73"/>
  <c r="J39" i="73"/>
  <c r="J32" i="73"/>
  <c r="J31" i="73"/>
  <c r="J30" i="73"/>
  <c r="J29" i="73"/>
  <c r="J28" i="73"/>
  <c r="J27" i="73"/>
  <c r="J26" i="73"/>
  <c r="J25" i="73"/>
  <c r="J24" i="73"/>
  <c r="J23" i="73"/>
  <c r="J22" i="73"/>
  <c r="J21" i="73"/>
  <c r="J20" i="73"/>
  <c r="J19" i="73"/>
  <c r="J18" i="73"/>
  <c r="J17" i="73"/>
  <c r="J16" i="73"/>
  <c r="J8" i="73"/>
  <c r="C40" i="73"/>
  <c r="C39" i="73"/>
  <c r="C38" i="73"/>
  <c r="C30" i="73"/>
  <c r="I32" i="73" s="1"/>
  <c r="C29" i="73"/>
  <c r="I31" i="73" s="1"/>
  <c r="C28" i="73"/>
  <c r="C27" i="73"/>
  <c r="C26" i="73"/>
  <c r="C25" i="73"/>
  <c r="C24" i="73"/>
  <c r="I26" i="73" s="1"/>
  <c r="C23" i="73"/>
  <c r="I25" i="73" s="1"/>
  <c r="C22" i="73"/>
  <c r="I24" i="73" s="1"/>
  <c r="C21" i="73"/>
  <c r="C20" i="73"/>
  <c r="C19" i="73"/>
  <c r="C18" i="73"/>
  <c r="C17" i="73"/>
  <c r="C16" i="73"/>
  <c r="C15" i="73"/>
  <c r="I18" i="73" s="1"/>
  <c r="C14" i="73"/>
  <c r="C9" i="73"/>
  <c r="I12" i="73" s="1"/>
  <c r="C8" i="73"/>
  <c r="I11" i="73" s="1"/>
  <c r="C7" i="73"/>
  <c r="I36" i="73"/>
  <c r="C36" i="73"/>
  <c r="I30" i="73"/>
  <c r="I29" i="73"/>
  <c r="I27" i="73"/>
  <c r="I22" i="73"/>
  <c r="I19" i="73"/>
  <c r="I8" i="73"/>
  <c r="I34" i="72"/>
  <c r="I39" i="72"/>
  <c r="I36" i="72"/>
  <c r="C36" i="72"/>
  <c r="I32" i="72"/>
  <c r="I31" i="72"/>
  <c r="I30" i="72"/>
  <c r="I29" i="72"/>
  <c r="I28" i="72"/>
  <c r="I27" i="72"/>
  <c r="I26" i="72"/>
  <c r="I25" i="72"/>
  <c r="I24" i="72"/>
  <c r="I23" i="72"/>
  <c r="I22" i="72"/>
  <c r="I21" i="72"/>
  <c r="I20" i="72"/>
  <c r="I19" i="72"/>
  <c r="I18" i="72"/>
  <c r="I17" i="72"/>
  <c r="I16" i="72"/>
  <c r="I12" i="72"/>
  <c r="I11" i="72"/>
  <c r="C10" i="72"/>
  <c r="I10" i="72" s="1"/>
  <c r="I7" i="72"/>
  <c r="I9" i="72" s="1"/>
  <c r="I39" i="70"/>
  <c r="I36" i="70"/>
  <c r="I8" i="70"/>
  <c r="I32" i="70"/>
  <c r="I31" i="70"/>
  <c r="I30" i="70"/>
  <c r="I29" i="70"/>
  <c r="I26" i="70"/>
  <c r="I28" i="70"/>
  <c r="I27" i="70"/>
  <c r="I23" i="70"/>
  <c r="I17" i="70"/>
  <c r="I16" i="70"/>
  <c r="C36" i="70"/>
  <c r="J53" i="66"/>
  <c r="I18" i="70"/>
  <c r="I19" i="70"/>
  <c r="I20" i="70"/>
  <c r="I21" i="70"/>
  <c r="I22" i="70"/>
  <c r="I24" i="70"/>
  <c r="I25" i="70"/>
  <c r="I12" i="70"/>
  <c r="I11" i="70"/>
  <c r="C10" i="70"/>
  <c r="I7" i="70" s="1"/>
  <c r="J53" i="67"/>
  <c r="J50" i="67"/>
  <c r="L47" i="67"/>
  <c r="J47" i="67"/>
  <c r="C42" i="67"/>
  <c r="J41" i="67"/>
  <c r="J40" i="67"/>
  <c r="J39" i="67"/>
  <c r="J38" i="67"/>
  <c r="J37" i="67"/>
  <c r="J36" i="67"/>
  <c r="J35" i="67"/>
  <c r="J34" i="67"/>
  <c r="J33" i="67"/>
  <c r="J32" i="67"/>
  <c r="J31" i="67"/>
  <c r="J30" i="67"/>
  <c r="J29" i="67"/>
  <c r="J28" i="67"/>
  <c r="J27" i="67"/>
  <c r="J26" i="67"/>
  <c r="J25" i="67"/>
  <c r="J24" i="67"/>
  <c r="J23" i="67"/>
  <c r="J22" i="67"/>
  <c r="J43" i="67" s="1"/>
  <c r="J18" i="67"/>
  <c r="J17" i="67"/>
  <c r="L11" i="67"/>
  <c r="D17" i="67" s="1"/>
  <c r="D14" i="67" s="1"/>
  <c r="L10" i="67"/>
  <c r="D16" i="67" s="1"/>
  <c r="D15" i="67" s="1"/>
  <c r="C10" i="67"/>
  <c r="L9" i="67"/>
  <c r="D13" i="67" s="1"/>
  <c r="J9" i="67"/>
  <c r="J50" i="66"/>
  <c r="J47" i="66"/>
  <c r="L47" i="66" s="1"/>
  <c r="C42" i="66"/>
  <c r="J41" i="66"/>
  <c r="J40" i="66"/>
  <c r="J39" i="66"/>
  <c r="J38" i="66"/>
  <c r="J37" i="66"/>
  <c r="J36" i="66"/>
  <c r="J35" i="66"/>
  <c r="J34" i="66"/>
  <c r="J33" i="66"/>
  <c r="J32" i="66"/>
  <c r="J31" i="66"/>
  <c r="J30" i="66"/>
  <c r="J29" i="66"/>
  <c r="J28" i="66"/>
  <c r="J27" i="66"/>
  <c r="J26" i="66"/>
  <c r="J25" i="66"/>
  <c r="J24" i="66"/>
  <c r="J23" i="66"/>
  <c r="L43" i="66" s="1"/>
  <c r="J22" i="66"/>
  <c r="J18" i="66"/>
  <c r="J17" i="66"/>
  <c r="J11" i="73" s="1"/>
  <c r="L11" i="66"/>
  <c r="D17" i="66" s="1"/>
  <c r="D14" i="66" s="1"/>
  <c r="L10" i="66"/>
  <c r="D16" i="66" s="1"/>
  <c r="D15" i="66" s="1"/>
  <c r="C10" i="66"/>
  <c r="L9" i="66"/>
  <c r="D13" i="66" s="1"/>
  <c r="I20" i="73" l="1"/>
  <c r="M43" i="66"/>
  <c r="J43" i="66"/>
  <c r="J34" i="73" s="1"/>
  <c r="I17" i="73"/>
  <c r="J7" i="66"/>
  <c r="J9" i="66" s="1"/>
  <c r="J9" i="73" s="1"/>
  <c r="I28" i="73"/>
  <c r="I23" i="73"/>
  <c r="I39" i="73"/>
  <c r="I21" i="73"/>
  <c r="I16" i="73"/>
  <c r="C10" i="73"/>
  <c r="I38" i="72"/>
  <c r="I40" i="72" s="1"/>
  <c r="I34" i="70"/>
  <c r="I9" i="70"/>
  <c r="I10" i="70" s="1"/>
  <c r="D11" i="66"/>
  <c r="D12" i="66"/>
  <c r="D12" i="67"/>
  <c r="D11" i="67"/>
  <c r="D18" i="67" s="1"/>
  <c r="J12" i="67" s="1"/>
  <c r="N43" i="66"/>
  <c r="J11" i="67"/>
  <c r="J10" i="66" l="1"/>
  <c r="J11" i="66" s="1"/>
  <c r="L13" i="66" s="1"/>
  <c r="J7" i="73"/>
  <c r="I34" i="73"/>
  <c r="I7" i="73"/>
  <c r="I9" i="73" s="1"/>
  <c r="I38" i="70"/>
  <c r="I40" i="70" s="1"/>
  <c r="L48" i="67"/>
  <c r="J48" i="67" s="1"/>
  <c r="L13" i="67"/>
  <c r="J13" i="67"/>
  <c r="L15" i="67" s="1"/>
  <c r="D18" i="66"/>
  <c r="I38" i="73" l="1"/>
  <c r="I40" i="73" s="1"/>
  <c r="J12" i="66"/>
  <c r="J13" i="66"/>
  <c r="L15" i="66" s="1"/>
  <c r="L48" i="66"/>
  <c r="J48" i="66" s="1"/>
  <c r="J35" i="73" s="1"/>
  <c r="J14" i="67"/>
  <c r="L17" i="67"/>
  <c r="J53" i="61"/>
  <c r="J50" i="61"/>
  <c r="J47" i="61"/>
  <c r="L47" i="61" s="1"/>
  <c r="C42" i="61"/>
  <c r="J41" i="61"/>
  <c r="J40" i="61"/>
  <c r="J39" i="61"/>
  <c r="J38" i="61"/>
  <c r="J37" i="61"/>
  <c r="J36" i="61"/>
  <c r="J35" i="61"/>
  <c r="J34" i="61"/>
  <c r="J33" i="61"/>
  <c r="J32" i="61"/>
  <c r="J31" i="61"/>
  <c r="J30" i="61"/>
  <c r="J29" i="61"/>
  <c r="J28" i="61"/>
  <c r="J27" i="61"/>
  <c r="J26" i="61"/>
  <c r="J25" i="61"/>
  <c r="J24" i="61"/>
  <c r="J23" i="61"/>
  <c r="J22" i="61"/>
  <c r="J18" i="61"/>
  <c r="J17" i="61"/>
  <c r="L11" i="61"/>
  <c r="D17" i="61" s="1"/>
  <c r="D14" i="61" s="1"/>
  <c r="L10" i="61"/>
  <c r="D16" i="61" s="1"/>
  <c r="D15" i="61" s="1"/>
  <c r="C10" i="61"/>
  <c r="J9" i="61" s="1"/>
  <c r="L9" i="61"/>
  <c r="D13" i="61" s="1"/>
  <c r="J53" i="60"/>
  <c r="J50" i="60"/>
  <c r="J47" i="60"/>
  <c r="L47" i="60" s="1"/>
  <c r="C42" i="60"/>
  <c r="J41" i="60"/>
  <c r="J40" i="60"/>
  <c r="J39" i="60"/>
  <c r="J38" i="60"/>
  <c r="J37" i="60"/>
  <c r="J36" i="60"/>
  <c r="J35" i="60"/>
  <c r="J34" i="60"/>
  <c r="J33" i="60"/>
  <c r="J32" i="60"/>
  <c r="J31" i="60"/>
  <c r="J30" i="60"/>
  <c r="J29" i="60"/>
  <c r="J28" i="60"/>
  <c r="J27" i="60"/>
  <c r="J26" i="60"/>
  <c r="J25" i="60"/>
  <c r="J24" i="60"/>
  <c r="M43" i="60" s="1"/>
  <c r="J23" i="60"/>
  <c r="L43" i="60" s="1"/>
  <c r="J22" i="60"/>
  <c r="N43" i="60" s="1"/>
  <c r="J18" i="60"/>
  <c r="J17" i="60"/>
  <c r="L11" i="60"/>
  <c r="D17" i="60" s="1"/>
  <c r="D14" i="60" s="1"/>
  <c r="L10" i="60"/>
  <c r="D16" i="60" s="1"/>
  <c r="D15" i="60" s="1"/>
  <c r="C10" i="60"/>
  <c r="J7" i="60" s="1"/>
  <c r="J9" i="60" s="1"/>
  <c r="L9" i="60"/>
  <c r="D13" i="60" s="1"/>
  <c r="J15" i="67" l="1"/>
  <c r="J52" i="67"/>
  <c r="J54" i="67" s="1"/>
  <c r="L17" i="66"/>
  <c r="J14" i="66"/>
  <c r="J10" i="73" s="1"/>
  <c r="J38" i="73" s="1"/>
  <c r="J40" i="73" s="1"/>
  <c r="J10" i="60"/>
  <c r="J11" i="60" s="1"/>
  <c r="J43" i="61"/>
  <c r="J11" i="61"/>
  <c r="D11" i="61"/>
  <c r="D12" i="61"/>
  <c r="L13" i="60"/>
  <c r="D12" i="60"/>
  <c r="D11" i="60"/>
  <c r="J43" i="60"/>
  <c r="C49" i="59"/>
  <c r="C48" i="59"/>
  <c r="C42" i="59" s="1"/>
  <c r="C47" i="59"/>
  <c r="C38" i="59"/>
  <c r="C37" i="59"/>
  <c r="J40" i="59" s="1"/>
  <c r="C36" i="59"/>
  <c r="C35" i="59"/>
  <c r="C34" i="59"/>
  <c r="C33" i="59"/>
  <c r="C32" i="59"/>
  <c r="C31" i="59"/>
  <c r="C30" i="59"/>
  <c r="C29" i="59"/>
  <c r="J32" i="59" s="1"/>
  <c r="C28" i="59"/>
  <c r="C27" i="59"/>
  <c r="C26" i="59"/>
  <c r="J29" i="59" s="1"/>
  <c r="C25" i="59"/>
  <c r="J28" i="59" s="1"/>
  <c r="C24" i="59"/>
  <c r="C23" i="59"/>
  <c r="C22" i="59"/>
  <c r="J25" i="59" s="1"/>
  <c r="C21" i="59"/>
  <c r="C20" i="59"/>
  <c r="C19" i="59"/>
  <c r="C15" i="59"/>
  <c r="C14" i="59"/>
  <c r="C12" i="59"/>
  <c r="C11" i="59"/>
  <c r="C9" i="59"/>
  <c r="J18" i="59" s="1"/>
  <c r="D9" i="55" s="1"/>
  <c r="C8" i="59"/>
  <c r="J17" i="59" s="1"/>
  <c r="D8" i="55" s="1"/>
  <c r="C7" i="59"/>
  <c r="C49" i="58"/>
  <c r="C48" i="58"/>
  <c r="J50" i="58" s="1"/>
  <c r="I16" i="55" s="1"/>
  <c r="C47" i="58"/>
  <c r="C38" i="58"/>
  <c r="C37" i="58"/>
  <c r="C36" i="58"/>
  <c r="J39" i="58" s="1"/>
  <c r="C35" i="58"/>
  <c r="C34" i="58"/>
  <c r="J37" i="58" s="1"/>
  <c r="C33" i="58"/>
  <c r="C32" i="58"/>
  <c r="J35" i="58" s="1"/>
  <c r="C31" i="58"/>
  <c r="C30" i="58"/>
  <c r="J33" i="58" s="1"/>
  <c r="C29" i="58"/>
  <c r="C28" i="58"/>
  <c r="J31" i="58" s="1"/>
  <c r="C27" i="58"/>
  <c r="C26" i="58"/>
  <c r="J29" i="58" s="1"/>
  <c r="C25" i="58"/>
  <c r="C24" i="58"/>
  <c r="C23" i="58"/>
  <c r="C22" i="58"/>
  <c r="J25" i="58" s="1"/>
  <c r="C21" i="58"/>
  <c r="C20" i="58"/>
  <c r="J23" i="58" s="1"/>
  <c r="C19" i="58"/>
  <c r="C15" i="58"/>
  <c r="C14" i="58"/>
  <c r="C12" i="58"/>
  <c r="C11" i="58"/>
  <c r="C9" i="58"/>
  <c r="C8" i="58"/>
  <c r="C7" i="58"/>
  <c r="J16" i="55"/>
  <c r="J15" i="55"/>
  <c r="J14" i="55"/>
  <c r="J9" i="55"/>
  <c r="J8" i="55"/>
  <c r="J37" i="59"/>
  <c r="J33" i="59"/>
  <c r="J26" i="59"/>
  <c r="J38" i="59"/>
  <c r="J41" i="59"/>
  <c r="J39" i="59"/>
  <c r="J35" i="59"/>
  <c r="J34" i="59"/>
  <c r="J31" i="59"/>
  <c r="J27" i="59"/>
  <c r="J23" i="59"/>
  <c r="L11" i="59"/>
  <c r="D17" i="59" s="1"/>
  <c r="L10" i="59"/>
  <c r="D16" i="59" s="1"/>
  <c r="L9" i="59"/>
  <c r="D13" i="59" s="1"/>
  <c r="J41" i="58"/>
  <c r="J32" i="58"/>
  <c r="J28" i="58"/>
  <c r="J24" i="58"/>
  <c r="J26" i="58"/>
  <c r="J18" i="58"/>
  <c r="I9" i="55" s="1"/>
  <c r="J17" i="58"/>
  <c r="I8" i="55" s="1"/>
  <c r="J40" i="58"/>
  <c r="J38" i="58"/>
  <c r="J34" i="58"/>
  <c r="D16" i="58"/>
  <c r="L11" i="58"/>
  <c r="D17" i="58" s="1"/>
  <c r="L10" i="58"/>
  <c r="L9" i="58"/>
  <c r="D13" i="58" s="1"/>
  <c r="J53" i="57"/>
  <c r="J50" i="57"/>
  <c r="J47" i="57"/>
  <c r="L47" i="57" s="1"/>
  <c r="C42" i="57"/>
  <c r="J41" i="57"/>
  <c r="J40" i="57"/>
  <c r="J39" i="57"/>
  <c r="J38" i="57"/>
  <c r="J37" i="57"/>
  <c r="J36" i="57"/>
  <c r="J35" i="57"/>
  <c r="J34" i="57"/>
  <c r="J33" i="57"/>
  <c r="J32" i="57"/>
  <c r="J31" i="57"/>
  <c r="J30" i="57"/>
  <c r="J29" i="57"/>
  <c r="J28" i="57"/>
  <c r="J27" i="57"/>
  <c r="J26" i="57"/>
  <c r="J25" i="57"/>
  <c r="J24" i="57"/>
  <c r="J23" i="57"/>
  <c r="J22" i="57"/>
  <c r="J43" i="57" s="1"/>
  <c r="J18" i="57"/>
  <c r="J17" i="57"/>
  <c r="L11" i="57"/>
  <c r="D17" i="57" s="1"/>
  <c r="D14" i="57" s="1"/>
  <c r="L10" i="57"/>
  <c r="D16" i="57" s="1"/>
  <c r="D15" i="57" s="1"/>
  <c r="C10" i="57"/>
  <c r="J9" i="57" s="1"/>
  <c r="L9" i="57"/>
  <c r="D13" i="57" s="1"/>
  <c r="J6" i="55"/>
  <c r="J15" i="66" l="1"/>
  <c r="J52" i="66"/>
  <c r="J54" i="66" s="1"/>
  <c r="J27" i="58"/>
  <c r="J13" i="61"/>
  <c r="L15" i="61" s="1"/>
  <c r="L13" i="61"/>
  <c r="D18" i="61"/>
  <c r="J12" i="61" s="1"/>
  <c r="D18" i="60"/>
  <c r="J12" i="55"/>
  <c r="J47" i="59"/>
  <c r="L47" i="59" s="1"/>
  <c r="D14" i="59"/>
  <c r="D15" i="59"/>
  <c r="D11" i="59"/>
  <c r="D12" i="59"/>
  <c r="J53" i="59"/>
  <c r="J50" i="59"/>
  <c r="D16" i="55" s="1"/>
  <c r="L43" i="59"/>
  <c r="D15" i="55" s="1"/>
  <c r="J30" i="59"/>
  <c r="J36" i="59"/>
  <c r="C10" i="59"/>
  <c r="J22" i="59"/>
  <c r="J24" i="59"/>
  <c r="M43" i="59" s="1"/>
  <c r="D14" i="55" s="1"/>
  <c r="C42" i="58"/>
  <c r="J36" i="58"/>
  <c r="J30" i="58"/>
  <c r="L43" i="58"/>
  <c r="I15" i="55" s="1"/>
  <c r="M43" i="58"/>
  <c r="I14" i="55" s="1"/>
  <c r="J53" i="58"/>
  <c r="J22" i="58"/>
  <c r="J47" i="58"/>
  <c r="L47" i="58" s="1"/>
  <c r="D15" i="58"/>
  <c r="D14" i="58"/>
  <c r="C10" i="58"/>
  <c r="J7" i="58" s="1"/>
  <c r="J9" i="58" s="1"/>
  <c r="I6" i="55" s="1"/>
  <c r="D12" i="58"/>
  <c r="D11" i="58"/>
  <c r="D11" i="57"/>
  <c r="D12" i="57"/>
  <c r="J11" i="57"/>
  <c r="L20" i="55"/>
  <c r="L18" i="55"/>
  <c r="L16" i="55"/>
  <c r="J53" i="53"/>
  <c r="J50" i="53"/>
  <c r="C16" i="55" s="1"/>
  <c r="J47" i="53"/>
  <c r="L47" i="53" s="1"/>
  <c r="C42" i="53"/>
  <c r="J41" i="53"/>
  <c r="J40" i="53"/>
  <c r="J39" i="53"/>
  <c r="J38" i="53"/>
  <c r="J37" i="53"/>
  <c r="J36" i="53"/>
  <c r="J35" i="53"/>
  <c r="J34" i="53"/>
  <c r="J33" i="53"/>
  <c r="J32" i="53"/>
  <c r="J31" i="53"/>
  <c r="J30" i="53"/>
  <c r="J29" i="53"/>
  <c r="J28" i="53"/>
  <c r="J27" i="53"/>
  <c r="J26" i="53"/>
  <c r="J25" i="53"/>
  <c r="J24" i="53"/>
  <c r="J23" i="53"/>
  <c r="L43" i="53" s="1"/>
  <c r="C15" i="55" s="1"/>
  <c r="J22" i="53"/>
  <c r="J18" i="53"/>
  <c r="C9" i="55" s="1"/>
  <c r="J17" i="53"/>
  <c r="C8" i="55" s="1"/>
  <c r="L11" i="53"/>
  <c r="D17" i="53"/>
  <c r="D14" i="53" s="1"/>
  <c r="L10" i="53"/>
  <c r="D16" i="53" s="1"/>
  <c r="D15" i="53" s="1"/>
  <c r="C10" i="53"/>
  <c r="L9" i="53"/>
  <c r="D13" i="53" s="1"/>
  <c r="F18" i="38"/>
  <c r="F20" i="38"/>
  <c r="C49" i="49"/>
  <c r="J50" i="49" s="1"/>
  <c r="C16" i="38" s="1"/>
  <c r="C48" i="49"/>
  <c r="C47" i="49"/>
  <c r="C38" i="49"/>
  <c r="C37" i="49"/>
  <c r="J40" i="49" s="1"/>
  <c r="C36" i="49"/>
  <c r="C35" i="49"/>
  <c r="C34" i="49"/>
  <c r="C33" i="49"/>
  <c r="C32" i="49"/>
  <c r="C31" i="49"/>
  <c r="C30" i="49"/>
  <c r="C29" i="49"/>
  <c r="C28" i="49"/>
  <c r="C27" i="49"/>
  <c r="C26" i="49"/>
  <c r="C25" i="49"/>
  <c r="J28" i="49" s="1"/>
  <c r="C24" i="49"/>
  <c r="C23" i="49"/>
  <c r="C22" i="49"/>
  <c r="C21" i="49"/>
  <c r="J24" i="49" s="1"/>
  <c r="C20" i="49"/>
  <c r="C19" i="49"/>
  <c r="C15" i="49"/>
  <c r="C14" i="49"/>
  <c r="C12" i="49"/>
  <c r="C11" i="49"/>
  <c r="C9" i="49"/>
  <c r="C8" i="49"/>
  <c r="J17" i="49" s="1"/>
  <c r="C7" i="49"/>
  <c r="J53" i="51"/>
  <c r="J50" i="51"/>
  <c r="J47" i="51"/>
  <c r="L47" i="51" s="1"/>
  <c r="C42" i="51"/>
  <c r="J41" i="51"/>
  <c r="J40" i="51"/>
  <c r="J39" i="51"/>
  <c r="J38" i="51"/>
  <c r="J37" i="51"/>
  <c r="J36" i="51"/>
  <c r="J35" i="51"/>
  <c r="J34" i="51"/>
  <c r="J33" i="51"/>
  <c r="J32" i="51"/>
  <c r="J31" i="51"/>
  <c r="J30" i="51"/>
  <c r="J29" i="51"/>
  <c r="J28" i="51"/>
  <c r="J27" i="51"/>
  <c r="J26" i="51"/>
  <c r="J25" i="51"/>
  <c r="J24" i="51"/>
  <c r="J23" i="51"/>
  <c r="J22" i="51"/>
  <c r="J18" i="51"/>
  <c r="J17" i="51"/>
  <c r="L11" i="51"/>
  <c r="D17" i="51" s="1"/>
  <c r="D14" i="51" s="1"/>
  <c r="L10" i="51"/>
  <c r="D16" i="51" s="1"/>
  <c r="D15" i="51" s="1"/>
  <c r="C10" i="51"/>
  <c r="J9" i="51" s="1"/>
  <c r="L9" i="51"/>
  <c r="D13" i="51" s="1"/>
  <c r="J41" i="49"/>
  <c r="J39" i="49"/>
  <c r="J37" i="49"/>
  <c r="J35" i="49"/>
  <c r="J33" i="49"/>
  <c r="J32" i="49"/>
  <c r="J31" i="49"/>
  <c r="J29" i="49"/>
  <c r="J27" i="49"/>
  <c r="J25" i="49"/>
  <c r="J23" i="49"/>
  <c r="J18" i="49"/>
  <c r="C9" i="38" s="1"/>
  <c r="L11" i="49"/>
  <c r="D17" i="49"/>
  <c r="D14" i="49"/>
  <c r="L10" i="49"/>
  <c r="D16" i="49" s="1"/>
  <c r="D15" i="49" s="1"/>
  <c r="L9" i="49"/>
  <c r="D13" i="49" s="1"/>
  <c r="D12" i="49" s="1"/>
  <c r="F16" i="38"/>
  <c r="J53" i="37"/>
  <c r="J50" i="37"/>
  <c r="D16" i="38" s="1"/>
  <c r="J47" i="37"/>
  <c r="L47" i="37" s="1"/>
  <c r="C42" i="37"/>
  <c r="C42" i="49" s="1"/>
  <c r="J41" i="37"/>
  <c r="J40" i="37"/>
  <c r="J39" i="37"/>
  <c r="J38" i="37"/>
  <c r="J37" i="37"/>
  <c r="J36" i="37"/>
  <c r="J35" i="37"/>
  <c r="J34" i="37"/>
  <c r="J33" i="37"/>
  <c r="J32" i="37"/>
  <c r="J31" i="37"/>
  <c r="J30" i="37"/>
  <c r="J29" i="37"/>
  <c r="J28" i="37"/>
  <c r="J27" i="37"/>
  <c r="J26" i="37"/>
  <c r="J25" i="37"/>
  <c r="J24" i="37"/>
  <c r="J23" i="37"/>
  <c r="L43" i="37" s="1"/>
  <c r="J22" i="37"/>
  <c r="J18" i="37"/>
  <c r="D9" i="38" s="1"/>
  <c r="J17" i="37"/>
  <c r="D8" i="38" s="1"/>
  <c r="L11" i="37"/>
  <c r="D17" i="37" s="1"/>
  <c r="D14" i="37" s="1"/>
  <c r="L10" i="37"/>
  <c r="D16" i="37"/>
  <c r="D15" i="37" s="1"/>
  <c r="C10" i="37"/>
  <c r="J7" i="37" s="1"/>
  <c r="J9" i="37" s="1"/>
  <c r="L9" i="37"/>
  <c r="D13" i="37" s="1"/>
  <c r="J53" i="35"/>
  <c r="J50" i="35"/>
  <c r="J47" i="35"/>
  <c r="L47" i="35" s="1"/>
  <c r="C42" i="35"/>
  <c r="J41" i="35"/>
  <c r="J40" i="35"/>
  <c r="J39" i="35"/>
  <c r="J38" i="35"/>
  <c r="J37" i="35"/>
  <c r="J36" i="35"/>
  <c r="J35" i="35"/>
  <c r="J34" i="35"/>
  <c r="J33" i="35"/>
  <c r="J32" i="35"/>
  <c r="J31" i="35"/>
  <c r="J30" i="35"/>
  <c r="J29" i="35"/>
  <c r="J28" i="35"/>
  <c r="J27" i="35"/>
  <c r="J26" i="35"/>
  <c r="J25" i="35"/>
  <c r="J24" i="35"/>
  <c r="J23" i="35"/>
  <c r="L43" i="35" s="1"/>
  <c r="J22" i="35"/>
  <c r="J18" i="35"/>
  <c r="J17" i="35"/>
  <c r="L11" i="35"/>
  <c r="D17" i="35"/>
  <c r="D14" i="35" s="1"/>
  <c r="L10" i="35"/>
  <c r="D16" i="35"/>
  <c r="D15" i="35" s="1"/>
  <c r="C10" i="35"/>
  <c r="J10" i="35" s="1"/>
  <c r="J11" i="35" s="1"/>
  <c r="L9" i="35"/>
  <c r="D13" i="35"/>
  <c r="J55" i="34"/>
  <c r="J52" i="34"/>
  <c r="J50" i="34"/>
  <c r="J42" i="34"/>
  <c r="J41" i="34"/>
  <c r="J40" i="34"/>
  <c r="J39" i="34"/>
  <c r="J38" i="34"/>
  <c r="J37" i="34"/>
  <c r="J36" i="34"/>
  <c r="J35" i="34"/>
  <c r="J34" i="34"/>
  <c r="J33" i="34"/>
  <c r="J32" i="34"/>
  <c r="J31" i="34"/>
  <c r="J30" i="34"/>
  <c r="J29" i="34"/>
  <c r="J28" i="34"/>
  <c r="J48" i="34"/>
  <c r="J47" i="34"/>
  <c r="J52" i="31"/>
  <c r="J50" i="31"/>
  <c r="J48" i="31"/>
  <c r="J47" i="31"/>
  <c r="J42" i="31"/>
  <c r="J41" i="31"/>
  <c r="J40" i="31"/>
  <c r="J39" i="31"/>
  <c r="J38" i="31"/>
  <c r="J37" i="31"/>
  <c r="J36" i="31"/>
  <c r="J35" i="31"/>
  <c r="J34" i="31"/>
  <c r="J33" i="31"/>
  <c r="J32" i="31"/>
  <c r="J31" i="31"/>
  <c r="J30" i="31"/>
  <c r="J29" i="31"/>
  <c r="J28" i="31"/>
  <c r="J27" i="31"/>
  <c r="J26" i="31"/>
  <c r="J27" i="34"/>
  <c r="J26" i="34"/>
  <c r="C45" i="31"/>
  <c r="C45" i="34"/>
  <c r="J55" i="31"/>
  <c r="J25" i="34"/>
  <c r="J24" i="34"/>
  <c r="J23" i="34"/>
  <c r="J18" i="34"/>
  <c r="J17" i="34"/>
  <c r="L11" i="34"/>
  <c r="D17" i="34" s="1"/>
  <c r="D14" i="34" s="1"/>
  <c r="L46" i="34" s="1"/>
  <c r="L10" i="34"/>
  <c r="D16" i="34" s="1"/>
  <c r="D15" i="34" s="1"/>
  <c r="C10" i="34"/>
  <c r="L9" i="34"/>
  <c r="D13" i="34" s="1"/>
  <c r="J23" i="31"/>
  <c r="J25" i="31"/>
  <c r="J24" i="31"/>
  <c r="J18" i="31"/>
  <c r="J17" i="31"/>
  <c r="L11" i="31"/>
  <c r="D17" i="31" s="1"/>
  <c r="D14" i="31" s="1"/>
  <c r="L46" i="31" s="1"/>
  <c r="L45" i="31"/>
  <c r="L10" i="31"/>
  <c r="D16" i="31" s="1"/>
  <c r="D15" i="31" s="1"/>
  <c r="C10" i="31"/>
  <c r="J9" i="31" s="1"/>
  <c r="J11" i="31" s="1"/>
  <c r="L9" i="31"/>
  <c r="D13" i="31" s="1"/>
  <c r="J7" i="34"/>
  <c r="J9" i="34" s="1"/>
  <c r="J10" i="34"/>
  <c r="J11" i="34" s="1"/>
  <c r="L45" i="34"/>
  <c r="D11" i="35"/>
  <c r="D12" i="35"/>
  <c r="D11" i="53" l="1"/>
  <c r="D12" i="53"/>
  <c r="D11" i="37"/>
  <c r="D12" i="37"/>
  <c r="D18" i="37" s="1"/>
  <c r="J13" i="37" s="1"/>
  <c r="L15" i="37" s="1"/>
  <c r="J44" i="34"/>
  <c r="J7" i="35"/>
  <c r="J9" i="35" s="1"/>
  <c r="M43" i="35"/>
  <c r="D18" i="57"/>
  <c r="J12" i="57" s="1"/>
  <c r="C10" i="49"/>
  <c r="M43" i="53"/>
  <c r="C14" i="55" s="1"/>
  <c r="J14" i="61"/>
  <c r="L17" i="61"/>
  <c r="L48" i="61"/>
  <c r="J48" i="61" s="1"/>
  <c r="J12" i="60"/>
  <c r="J13" i="60"/>
  <c r="L15" i="60" s="1"/>
  <c r="L48" i="60"/>
  <c r="J48" i="60" s="1"/>
  <c r="D18" i="59"/>
  <c r="J12" i="59" s="1"/>
  <c r="J10" i="58"/>
  <c r="J11" i="58" s="1"/>
  <c r="L13" i="58" s="1"/>
  <c r="J7" i="59"/>
  <c r="J9" i="59" s="1"/>
  <c r="D6" i="55" s="1"/>
  <c r="J43" i="59"/>
  <c r="N43" i="59"/>
  <c r="D12" i="55" s="1"/>
  <c r="N43" i="58"/>
  <c r="I12" i="55" s="1"/>
  <c r="J43" i="58"/>
  <c r="D18" i="58"/>
  <c r="J12" i="58" s="1"/>
  <c r="L13" i="57"/>
  <c r="J7" i="53"/>
  <c r="J9" i="53" s="1"/>
  <c r="J22" i="49"/>
  <c r="J7" i="49"/>
  <c r="J9" i="49" s="1"/>
  <c r="C6" i="38" s="1"/>
  <c r="J10" i="49"/>
  <c r="J11" i="49" s="1"/>
  <c r="L13" i="49" s="1"/>
  <c r="D6" i="38"/>
  <c r="J10" i="37"/>
  <c r="J11" i="37" s="1"/>
  <c r="L13" i="37" s="1"/>
  <c r="J53" i="49"/>
  <c r="D11" i="31"/>
  <c r="D12" i="31"/>
  <c r="J43" i="35"/>
  <c r="D15" i="38"/>
  <c r="D18" i="35"/>
  <c r="J12" i="35" s="1"/>
  <c r="J44" i="31"/>
  <c r="N43" i="35"/>
  <c r="M43" i="37"/>
  <c r="L43" i="49"/>
  <c r="D12" i="51"/>
  <c r="D11" i="51"/>
  <c r="D18" i="53"/>
  <c r="J11" i="51"/>
  <c r="D11" i="49"/>
  <c r="D18" i="49" s="1"/>
  <c r="J12" i="49" s="1"/>
  <c r="J26" i="49"/>
  <c r="J47" i="49"/>
  <c r="J34" i="49"/>
  <c r="J30" i="49"/>
  <c r="J38" i="49"/>
  <c r="J36" i="49"/>
  <c r="J13" i="35"/>
  <c r="L15" i="35" s="1"/>
  <c r="L13" i="35"/>
  <c r="D12" i="34"/>
  <c r="D11" i="34"/>
  <c r="D18" i="34" s="1"/>
  <c r="J12" i="34" s="1"/>
  <c r="N43" i="37"/>
  <c r="J43" i="37"/>
  <c r="C8" i="38"/>
  <c r="J43" i="51"/>
  <c r="N43" i="53"/>
  <c r="C12" i="55" s="1"/>
  <c r="J43" i="53"/>
  <c r="J13" i="57" l="1"/>
  <c r="L15" i="57" s="1"/>
  <c r="J13" i="49"/>
  <c r="L15" i="49" s="1"/>
  <c r="D18" i="51"/>
  <c r="J12" i="51" s="1"/>
  <c r="L48" i="57"/>
  <c r="J48" i="57" s="1"/>
  <c r="J52" i="61"/>
  <c r="J54" i="61" s="1"/>
  <c r="J15" i="61"/>
  <c r="J14" i="60"/>
  <c r="L17" i="60"/>
  <c r="J10" i="53"/>
  <c r="J11" i="53" s="1"/>
  <c r="L48" i="53" s="1"/>
  <c r="J48" i="53" s="1"/>
  <c r="C13" i="55" s="1"/>
  <c r="C6" i="55"/>
  <c r="J10" i="59"/>
  <c r="J11" i="59" s="1"/>
  <c r="L13" i="59" s="1"/>
  <c r="J13" i="58"/>
  <c r="L15" i="58" s="1"/>
  <c r="L17" i="58" s="1"/>
  <c r="L48" i="58"/>
  <c r="J48" i="58" s="1"/>
  <c r="I13" i="55" s="1"/>
  <c r="L17" i="57"/>
  <c r="J14" i="57"/>
  <c r="J13" i="55"/>
  <c r="J43" i="49"/>
  <c r="N43" i="49"/>
  <c r="C12" i="38"/>
  <c r="L17" i="37"/>
  <c r="J14" i="37"/>
  <c r="J12" i="37"/>
  <c r="L48" i="37"/>
  <c r="J48" i="37" s="1"/>
  <c r="L48" i="49"/>
  <c r="L47" i="49"/>
  <c r="M43" i="49"/>
  <c r="J12" i="53"/>
  <c r="C15" i="38"/>
  <c r="D18" i="31"/>
  <c r="L48" i="35"/>
  <c r="J48" i="35" s="1"/>
  <c r="L49" i="34"/>
  <c r="J49" i="34" s="1"/>
  <c r="L48" i="51"/>
  <c r="J48" i="51" s="1"/>
  <c r="L13" i="51"/>
  <c r="J13" i="51"/>
  <c r="L15" i="51" s="1"/>
  <c r="J13" i="34"/>
  <c r="L15" i="34" s="1"/>
  <c r="D14" i="38"/>
  <c r="L17" i="49"/>
  <c r="J14" i="49"/>
  <c r="D12" i="38"/>
  <c r="L17" i="35"/>
  <c r="J14" i="35"/>
  <c r="J52" i="60" l="1"/>
  <c r="J54" i="60" s="1"/>
  <c r="J15" i="60"/>
  <c r="L13" i="53"/>
  <c r="J13" i="53"/>
  <c r="L15" i="53" s="1"/>
  <c r="L17" i="53" s="1"/>
  <c r="L48" i="59"/>
  <c r="J48" i="59" s="1"/>
  <c r="D13" i="55" s="1"/>
  <c r="J13" i="59"/>
  <c r="L15" i="59" s="1"/>
  <c r="L17" i="59" s="1"/>
  <c r="J14" i="58"/>
  <c r="J15" i="57"/>
  <c r="J52" i="57"/>
  <c r="J54" i="57" s="1"/>
  <c r="J7" i="55"/>
  <c r="J15" i="35"/>
  <c r="J52" i="35"/>
  <c r="J54" i="35" s="1"/>
  <c r="C7" i="38"/>
  <c r="J15" i="49"/>
  <c r="C14" i="38"/>
  <c r="D13" i="38"/>
  <c r="L17" i="34"/>
  <c r="J14" i="34"/>
  <c r="J12" i="31"/>
  <c r="J13" i="31"/>
  <c r="L15" i="31" s="1"/>
  <c r="L49" i="31"/>
  <c r="J49" i="31" s="1"/>
  <c r="J48" i="49"/>
  <c r="J15" i="37"/>
  <c r="J52" i="37"/>
  <c r="J54" i="37" s="1"/>
  <c r="D7" i="38"/>
  <c r="L17" i="51"/>
  <c r="J14" i="51"/>
  <c r="D18" i="38" l="1"/>
  <c r="J14" i="53"/>
  <c r="C7" i="55" s="1"/>
  <c r="C18" i="55" s="1"/>
  <c r="J52" i="58"/>
  <c r="J54" i="58" s="1"/>
  <c r="I7" i="55"/>
  <c r="I18" i="55" s="1"/>
  <c r="J14" i="59"/>
  <c r="D7" i="55" s="1"/>
  <c r="J15" i="58"/>
  <c r="J18" i="55"/>
  <c r="J52" i="53"/>
  <c r="J54" i="53" s="1"/>
  <c r="C13" i="38"/>
  <c r="C18" i="38" s="1"/>
  <c r="D20" i="38" s="1"/>
  <c r="J54" i="34"/>
  <c r="J56" i="34" s="1"/>
  <c r="J15" i="34"/>
  <c r="J52" i="49"/>
  <c r="J54" i="49" s="1"/>
  <c r="J52" i="51"/>
  <c r="J54" i="51" s="1"/>
  <c r="J15" i="51"/>
  <c r="J14" i="31"/>
  <c r="L17" i="31"/>
  <c r="J15" i="53" l="1"/>
  <c r="J15" i="59"/>
  <c r="J52" i="59"/>
  <c r="J54" i="59" s="1"/>
  <c r="J20" i="55"/>
  <c r="D18" i="55"/>
  <c r="D20" i="55" s="1"/>
  <c r="J54" i="31"/>
  <c r="J56" i="31" s="1"/>
  <c r="J1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10D5F5BE-F959-4DDC-A85B-12AF5BFD41F6}">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98796486-3AFA-4179-B60F-DF494079FA26}">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G9" authorId="1" shapeId="0" xr:uid="{84857513-F4E8-4F64-B6BB-30CB6B8FF38E}">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6C572341-9179-4451-9FAC-249CB2C405CA}">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G10" authorId="0" shapeId="0" xr:uid="{C02C0ECC-7F8E-4D95-93A6-4940A4D250A0}">
      <text>
        <r>
          <rPr>
            <b/>
            <sz val="8"/>
            <color indexed="81"/>
            <rFont val="Tahoma"/>
            <family val="2"/>
          </rPr>
          <t xml:space="preserve">§ 10 StromStG
</t>
        </r>
        <r>
          <rPr>
            <sz val="8"/>
            <color indexed="81"/>
            <rFont val="Tahoma"/>
            <family val="2"/>
          </rPr>
          <t>(1) Die Steuer für nachweislich versteuerten Strom, den ein Unternehmen des Produzierenden Gewerbes für betriebliche Zwecke, ausgenommen solche nach § 9 Absatz 2 oder Absatz 3, entnommen hat, wird auf Antrag nach Maßgabe der nachfolgenden Absätze erlassen, erstattet oder vergütet, soweit die Steuer im Kalenderjahr den Betrag von 1.000 Euro übersteigt. Eine nach § 9b mögliche Steuerentlastung wird dabei abgezogen. Die Steuer 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Erlass-, erstattungs- oder vergütungsberechtigt ist das Unternehmen des Produzierenden Gewerbes, das den Strom entnommen hat. Die Steuerentlastung wird nicht für Strom gewährt, der für Elektromobilität verwendet wird.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kleine und mittlere Unternehmen sind solche im Sinn der Empfehlung 2003/361/EG der Kommission vom 6. Mai 2003 betreffend die Definition der Kleinstunternehmen sowie der kleinen und mittleren Unternehmen (ABl. L 124 vom 20.5.2003, S. 36) in der jeweils geltenden Fassung.
(4) Abweichend von Absatz 3 wird die Steuer erlassen, erstattet oder vergütet
(...)
3. für das Antragsjahr 2023, wenn das Unternehmen nachweist, dass es im Antragsjahr die Voraussetzungen nach Absatz 3 Satz 1 Nummer 1 erfüllt und mit dem Antrag die Bereitschaft erklärt, alle in dem jeweiligen System des Absatzes 3 Satz 1 Nummer 1 als wirtschaftlich vorteilhaft identifizierten Endenergieeinsparmaßnahmen umzusetzen.
(5) Für Unternehmen, die nach dem 31. Dezember 2013 neu gegründet werden, gilt Absatz 4 mit der Maßgabe, dass 
(...)
2. ab dem Antragsjahr 2015 die Voraussetzungen des Absatzes 3 Satz 1 Nummer 2 erfüllt sind; (...) Satz 1 Nummer 2 gilt nicht für das Jahr 2023.</t>
        </r>
      </text>
    </comment>
    <comment ref="H11" authorId="0" shapeId="0" xr:uid="{FEFEF8E2-853A-4DD8-A5E0-C49BCB2378E9}">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H12" authorId="0" shapeId="0" xr:uid="{1E599A4D-A9BC-4D44-A7BE-057DB415D8EF}">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4" authorId="1" shapeId="0" xr:uid="{FBF25AE6-4A92-40C3-AD80-4355D9B2D1A5}">
      <text>
        <r>
          <rPr>
            <sz val="8"/>
            <color indexed="81"/>
            <rFont val="Tahoma"/>
            <family val="2"/>
          </rPr>
          <t xml:space="preserve">Wenn Schweröl zum Steuersatz von 61,35 Euro versteuert worden ist und zum Verheizen verwendet wird, bitte hier eintragen. 
</t>
        </r>
      </text>
    </comment>
    <comment ref="B15" authorId="0" shapeId="0" xr:uid="{B7CA1D08-6103-4ED8-980E-26AA6D1C9138}">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16" authorId="0" shapeId="0" xr:uid="{FBBD3002-A027-42CD-87E7-203BCAAEAD8F}">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G16" authorId="1" shapeId="0" xr:uid="{B707DD34-C4EE-4043-B7BE-5D8A3BEC0985}">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17" authorId="0" shapeId="0" xr:uid="{5B501EFD-5DE3-43B8-906C-E31907CCF469}">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19" authorId="0" shapeId="0" xr:uid="{0C1AB0AE-61F0-4E69-A97D-E22F281C803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0" authorId="0" shapeId="0" xr:uid="{AFF2C700-8B85-44F8-95EC-E86738A1279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2" authorId="0" shapeId="0" xr:uid="{B41EAD9A-6C21-4DF3-9CFB-367C142713D2}">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3" authorId="0" shapeId="0" xr:uid="{36E90761-18AC-409B-9AA6-ADCBFC5E30AE}">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3" authorId="1" shapeId="0" xr:uid="{E131CA7A-CDEC-455A-BEE8-0EED73EFD40D}">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24" authorId="0" shapeId="0" xr:uid="{6CB18AA3-58D1-4892-8784-B13C8950CF24}">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076EF779-A28A-41C7-8081-312E78483C3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7" authorId="0" shapeId="0" xr:uid="{CF49588F-9D71-4A1F-A410-BEBA77699DFB}">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8" authorId="0" shapeId="0" xr:uid="{6E7AE83B-F89F-42FD-84C5-21C8DCC98972}">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8" authorId="1" shapeId="0" xr:uid="{2B759CD4-3B9A-42BE-9D6B-F93FF56833F9}">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9" authorId="0" shapeId="0" xr:uid="{BE851A2D-C13E-4B07-BD99-96354A48DCAD}">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0" authorId="0" shapeId="0" xr:uid="{7DB6D3E4-25D7-408C-B854-98763176EEB7}">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5" authorId="1" shapeId="0" xr:uid="{5CFFF784-F396-440E-BB86-2F0626452E9E}">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G35" authorId="2" shapeId="0" xr:uid="{221F2FE7-A5E4-4D0D-8900-2A6A68D0F694}">
      <text>
        <r>
          <rPr>
            <b/>
            <sz val="8"/>
            <color indexed="81"/>
            <rFont val="Tahoma"/>
            <family val="2"/>
          </rPr>
          <t xml:space="preserve">§ 55 Steuerentlastung für Unternehmen in Sonderfällen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
(4) Eine Steuerentlastung nach den Absätzen 1 und 2 wird gewährt, wenn
1.  das Unternehmen für das Antragsjahr nachweist, dass es
     a) ein Energiemanagementsystem betrieben hat, das den Anforderungen der DIN EN ISO 
         50001, Ausgabe Dezember 2011 oder Ausgabe Dezember 2018, entspricht, oder
     b) eine registrierte Organisation nach Artikel 13 der Verordnung (EG) Nr. 1221/2009 des 
         Europäischen Parlaments und des Rates vom 25. November 2009 über die freiwillige 
         Teilnahme von Organisationen an einem Gemeinschaftssystem für Umweltmanagement 
         und Umweltbetriebsprüfung und zur Aufhebung der Verordnung (EG) Nr. 761/2001,           
         (...), und
2. die Bundesregierung
    a) festgestellt hat, dass mindestens der nach der Anlage zu § 55 für das Antragsjahr 
        vorgesehene Zielwert für eine Reduzierung der Energieintensität erreicht wurde; (...)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
(5) Abweichend von Absatz 4 wird die Steuerentlastung gewährt
(...)
3. für das Antragsjahr 2023, wenn das Unternehmen nachweist, dass es im Antragsjahr die          
    Voraussetzungen nach Absatz 4 Satz 1 Nummer 1 erfüllt und mit dem Antrag die 
    Bereitschaft erklärt, alle in dem jeweiligen System des Absatzes 4 Satz 1 Nummer 1 als 
    wirtschaftlich vorteilhaft identifizierten Endenergieeinsparmaßnahmen umzusetzen.
Für kleine und mittlere Unternehmen gilt Absatz 4 Satz 2 entsprechend.
(6) Für Unternehmen, die nach dem 31. Dezember 2013 neu gegründet werden, gilt Absatz 5 mit der Maßgabe, dass
(...)
2. ab dem Antragsjahr 2015 die Voraussetzungen des Absatzes 4 Satz 1 Nummer 2 erfüllt 
    sind; (...). Satz 1 Nummer 2 gilt nicht für das Antragsjahr 2023.
(...)</t>
        </r>
      </text>
    </comment>
    <comment ref="B38" authorId="0" shapeId="0" xr:uid="{5E4773BC-E381-483B-AA9A-375A939CA6A5}">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9" authorId="0" shapeId="0" xr:uid="{01C75708-092B-4CBE-B570-503751821BBD}">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0" authorId="0" shapeId="0" xr:uid="{B11BBBA8-A016-4167-B686-089851EF52FC}">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7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7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7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7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7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die Jahre 2016 und 2017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7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die Jahre 2016 und 2017 18,7 %. Der anrechenbare Rentenbeitrag darf nicht höher als 19,5 % sein.
</t>
        </r>
      </text>
    </comment>
    <comment ref="H13" authorId="0" shapeId="0" xr:uid="{00000000-0006-0000-07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7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die Jahre 2016 und 2017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7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7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die Jahre 2016 und 2017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7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7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7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7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7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7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7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(2)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7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7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7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7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7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7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7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7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7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7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7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7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7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7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7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7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7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7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7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7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7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7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7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7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7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7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8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8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8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8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8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die Jahre 2016 und 2017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8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die Jahre 2016 und 2017 18,7 %. Der anrechenbare Rentenbeitrag darf nicht höher als 19,5 % sein.
</t>
        </r>
      </text>
    </comment>
    <comment ref="H13" authorId="0" shapeId="0" xr:uid="{00000000-0006-0000-08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8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die Jahre 2016 und 2017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8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8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die Jahre 2016 und 2017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8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8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8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8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8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8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8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(2)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8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8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8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8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8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8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8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8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8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8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8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8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8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8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8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8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8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8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8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8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8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8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8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8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8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8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9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9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9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9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9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2015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9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2015 18,7 %. Der anrechenbare Rentenbeitrag darf nicht höher als 19,5 % sein.</t>
        </r>
        <r>
          <rPr>
            <sz val="8"/>
            <color indexed="81"/>
            <rFont val="Tahoma"/>
            <family val="2"/>
          </rPr>
          <t xml:space="preserve">
</t>
        </r>
      </text>
    </comment>
    <comment ref="H13" authorId="0" shapeId="0" xr:uid="{00000000-0006-0000-09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9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2015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9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9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2015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9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9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9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9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9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9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9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9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9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9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9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9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9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9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9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9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9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9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9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9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9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9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9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9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9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9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9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9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9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9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9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9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9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A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A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A00-000003000000}">
      <text>
        <r>
          <rPr>
            <sz val="8"/>
            <color indexed="81"/>
            <rFont val="Tahoma"/>
            <family val="2"/>
          </rPr>
          <t>(2) Die Steuerentlastung beträgt 5,13 Euro für eine Megawattstunde.</t>
        </r>
      </text>
    </comment>
    <comment ref="B10" authorId="0" shapeId="0" xr:uid="{00000000-0006-0000-0A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A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2015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A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2015 18,7 %. Der anrechenbare Rentenbeitrag darf nicht höher als 19,5 % sein.</t>
        </r>
        <r>
          <rPr>
            <sz val="8"/>
            <color indexed="81"/>
            <rFont val="Tahoma"/>
            <family val="2"/>
          </rPr>
          <t xml:space="preserve">
</t>
        </r>
      </text>
    </comment>
    <comment ref="H13" authorId="0" shapeId="0" xr:uid="{00000000-0006-0000-0A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A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2015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H14" authorId="0" shapeId="0" xr:uid="{00000000-0006-0000-0A00-000009000000}">
      <text>
        <r>
          <rPr>
            <b/>
            <sz val="8"/>
            <color indexed="81"/>
            <rFont val="Tahoma"/>
            <family val="2"/>
          </rPr>
          <t>§ 10 StromStG</t>
        </r>
        <r>
          <rPr>
            <sz val="8"/>
            <color indexed="81"/>
            <rFont val="Tahoma"/>
            <family val="2"/>
          </rPr>
          <t xml:space="preserve">
(1)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t>
        </r>
      </text>
    </comment>
    <comment ref="B15" authorId="0" shapeId="0" xr:uid="{00000000-0006-0000-0A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2015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A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A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A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A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A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A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A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A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A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A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A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A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A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A00-000018000000}">
      <text>
        <r>
          <rPr>
            <sz val="8"/>
            <color indexed="81"/>
            <rFont val="Tahoma"/>
            <family val="2"/>
          </rPr>
          <t xml:space="preserve">Aufgrund des Mindeststeuersatzes der EU gilt laut Erlass vom 18.12.2012 abweichend von § 53b Absatz 2 Nr. 2 eine Steuerermäßigung von nur 4,00 Euro/1000 kg.
</t>
        </r>
      </text>
    </comment>
    <comment ref="B30" authorId="0" shapeId="0" xr:uid="{00000000-0006-0000-0A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A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A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A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A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A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A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A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A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A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A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A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A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A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A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48" authorId="0" shapeId="0" xr:uid="{00000000-0006-0000-0A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A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A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A00-00002B000000}">
      <text>
        <r>
          <rPr>
            <b/>
            <sz val="8"/>
            <color indexed="81"/>
            <rFont val="Tahoma"/>
            <family val="2"/>
          </rPr>
          <t>Hinweis:</t>
        </r>
        <r>
          <rPr>
            <sz val="8"/>
            <color indexed="81"/>
            <rFont val="Tahoma"/>
            <family val="2"/>
          </rPr>
          <t xml:space="preserve">
Die hier angewandten Steuersätze der Energiesteuer stellen die "Ökosteuersätze" dar und nicht die vollen Energiesteuersätze, die auch den früheren Mineralölsteueranteil enthalten.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00000000-0006-0000-0C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C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C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C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C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2014 18,9 % (Arbeitgeberanteil: 9,45 %).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text>
    </comment>
    <comment ref="B12" authorId="0" shapeId="0" xr:uid="{00000000-0006-0000-0C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2014 18,9 %. Der anrechenbare Rentenbeitrag darf nicht höher als 19,5 % sein.</t>
        </r>
        <r>
          <rPr>
            <sz val="8"/>
            <color indexed="81"/>
            <rFont val="Tahoma"/>
            <family val="2"/>
          </rPr>
          <t xml:space="preserve">
</t>
        </r>
      </text>
    </comment>
    <comment ref="H13" authorId="0" shapeId="0" xr:uid="{00000000-0006-0000-0C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C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2014 25,1 %; der Arbeitgeberanteil beträgt 15,65 %.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C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(3-9)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t>
        </r>
      </text>
    </comment>
    <comment ref="B15" authorId="0" shapeId="0" xr:uid="{00000000-0006-0000-0C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2014 25,1 %.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C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C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C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C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C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C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C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C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C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C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C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C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C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C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C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C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C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C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C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C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C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C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C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C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C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C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C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C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C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C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C00-000029000000}">
      <text>
        <r>
          <rPr>
            <b/>
            <sz val="8"/>
            <color indexed="81"/>
            <rFont val="Tahoma"/>
            <family val="2"/>
          </rPr>
          <t xml:space="preserve">Erlass, Erstattung oder Vergütung in Sonderfällen § 55 EnergieStG
</t>
        </r>
        <r>
          <rPr>
            <sz val="8"/>
            <color indexed="81"/>
            <rFont val="Tahoma"/>
            <family val="2"/>
          </rPr>
          <t xml:space="preserve">(1)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(4-9)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(10) Entlastungsberechtigt ist das Unternehmen des Produzierenden Gewerbes, das die Energieerzeugnisse verwendet hat.</t>
        </r>
      </text>
    </comment>
    <comment ref="B49" authorId="0" shapeId="0" xr:uid="{00000000-0006-0000-0C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00000000-0006-0000-0D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text>
    </comment>
    <comment ref="B9" authorId="0" shapeId="0" xr:uid="{00000000-0006-0000-0D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D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D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D00-000005000000}">
      <text>
        <r>
          <rPr>
            <b/>
            <sz val="8"/>
            <color indexed="81"/>
            <rFont val="Tahoma"/>
            <family val="2"/>
          </rPr>
          <t>Bitte hier den aktuellen Arbeitgeberanteil an der allgemeinen Rentenversicherung (halber Beitrag) eintragen.</t>
        </r>
        <r>
          <rPr>
            <sz val="8"/>
            <color indexed="81"/>
            <rFont val="Tahoma"/>
            <family val="2"/>
          </rPr>
          <t xml:space="preserve">
Der</t>
        </r>
        <r>
          <rPr>
            <b/>
            <sz val="8"/>
            <color indexed="81"/>
            <rFont val="Tahoma"/>
            <family val="2"/>
          </rPr>
          <t xml:space="preserve"> allgemeine </t>
        </r>
        <r>
          <rPr>
            <sz val="8"/>
            <color indexed="81"/>
            <rFont val="Tahoma"/>
            <family val="2"/>
          </rPr>
          <t xml:space="preserve">Rentenversicherungsbeitrag beträgt für das Jahr 2012 19,6 %. Der anrechenbare Rentenbeitrag nicht höher als 19,5 % sein </t>
        </r>
        <r>
          <rPr>
            <b/>
            <sz val="8"/>
            <color indexed="81"/>
            <rFont val="Tahoma"/>
            <family val="2"/>
          </rPr>
          <t>(-&gt; anrechenbarer Arbeitgeberanteil: 9,75 %)</t>
        </r>
        <r>
          <rPr>
            <sz val="8"/>
            <color indexed="81"/>
            <rFont val="Tahoma"/>
            <family val="2"/>
          </rPr>
          <t xml:space="preserve">. Die Absenkung des Arbeitgeberanteils an den </t>
        </r>
        <r>
          <rPr>
            <b/>
            <sz val="8"/>
            <color indexed="81"/>
            <rFont val="Tahoma"/>
            <family val="2"/>
          </rPr>
          <t xml:space="preserve">allgemeinen </t>
        </r>
        <r>
          <rPr>
            <sz val="8"/>
            <color indexed="81"/>
            <rFont val="Tahoma"/>
            <family val="2"/>
          </rPr>
          <t xml:space="preserve">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D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2012 19,6 %. Der anrechenbare Rentenbeitrag nicht höher als 19,5 % sein </t>
        </r>
        <r>
          <rPr>
            <b/>
            <sz val="8"/>
            <color indexed="81"/>
            <rFont val="Tahoma"/>
            <family val="2"/>
          </rPr>
          <t>(-&gt; als Arbeitgeberbeitrag voll anrechenbarer Rentenbeitrag: 19,5 %)</t>
        </r>
        <r>
          <rPr>
            <sz val="8"/>
            <color indexed="81"/>
            <rFont val="Tahoma"/>
            <family val="2"/>
          </rPr>
          <t xml:space="preserve">. </t>
        </r>
        <r>
          <rPr>
            <b/>
            <sz val="8"/>
            <color indexed="81"/>
            <rFont val="Tahoma"/>
            <family val="2"/>
          </rPr>
          <t xml:space="preserve">
</t>
        </r>
        <r>
          <rPr>
            <sz val="8"/>
            <color indexed="81"/>
            <rFont val="Tahoma"/>
            <family val="2"/>
          </rPr>
          <t xml:space="preserve">
</t>
        </r>
      </text>
    </comment>
    <comment ref="H13" authorId="0" shapeId="0" xr:uid="{00000000-0006-0000-0D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D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2012 26,0 %. Der anrechenbare Rentenbeitrag nicht höher als 25,9 % sein </t>
        </r>
        <r>
          <rPr>
            <b/>
            <sz val="8"/>
            <color indexed="81"/>
            <rFont val="Tahoma"/>
            <family val="2"/>
          </rPr>
          <t>(-&gt; anrechenbarer Arbeitgeberanteil: 16,15 %).</t>
        </r>
        <r>
          <rPr>
            <sz val="8"/>
            <color indexed="81"/>
            <rFont val="Tahoma"/>
            <family val="2"/>
          </rPr>
          <t xml:space="preserve">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D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(3-9)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t>
        </r>
      </text>
    </comment>
    <comment ref="B15" authorId="0" shapeId="0" xr:uid="{00000000-0006-0000-0D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2012 26,0 %. Der anrechenbare Rentenbeitrag nicht höher als 25,9 % sein </t>
        </r>
        <r>
          <rPr>
            <b/>
            <sz val="8"/>
            <color indexed="81"/>
            <rFont val="Tahoma"/>
            <family val="2"/>
          </rPr>
          <t>(-&gt; als Arbeitgeberbeitrag voll anrechenbarer Rentenversicherungsbeitrag: 25,9 %)</t>
        </r>
        <r>
          <rPr>
            <sz val="8"/>
            <color indexed="81"/>
            <rFont val="Tahoma"/>
            <family val="2"/>
          </rPr>
          <t xml:space="preserve">.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D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D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D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D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D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D00-000010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22" authorId="0" shapeId="0" xr:uid="{00000000-0006-0000-0D00-000011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3" authorId="0" shapeId="0" xr:uid="{00000000-0006-0000-0D00-000012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r>
          <rPr>
            <b/>
            <sz val="8"/>
            <color indexed="81"/>
            <rFont val="Arial"/>
            <family val="2"/>
          </rPr>
          <t xml:space="preserve">
</t>
        </r>
      </text>
    </comment>
    <comment ref="H23" authorId="1" shapeId="0" xr:uid="{00000000-0006-0000-0D00-000013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4" authorId="0" shapeId="0" xr:uid="{00000000-0006-0000-0D00-000014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D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7" authorId="0" shapeId="0" xr:uid="{00000000-0006-0000-0D00-000016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9" authorId="0" shapeId="0" xr:uid="{00000000-0006-0000-0D00-000017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0" authorId="0" shapeId="0" xr:uid="{00000000-0006-0000-0D00-000018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H30" authorId="1" shapeId="0" xr:uid="{00000000-0006-0000-0D00-000019000000}">
      <text>
        <r>
          <rPr>
            <sz val="8"/>
            <color indexed="81"/>
            <rFont val="Tahoma"/>
            <family val="2"/>
          </rPr>
          <t>Aufgrund des Mindeststeuersatzes der EU gilt laut Erlass vom 18.12.2012 abweichend von § 53b Absatz 2 Nr. 2 rückwirkend ab 1.4.2012 eine Steuerermäßigung von nur 4,00 Euro/1000 kg.</t>
        </r>
      </text>
    </comment>
    <comment ref="B31" authorId="0" shapeId="0" xr:uid="{00000000-0006-0000-0D00-00001A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31" authorId="1" shapeId="0" xr:uid="{00000000-0006-0000-0D00-00001B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2" authorId="0" shapeId="0" xr:uid="{00000000-0006-0000-0D00-00001C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33" authorId="0" shapeId="0" xr:uid="{00000000-0006-0000-0D00-00001D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D00-00001E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6" authorId="0" shapeId="0" xr:uid="{00000000-0006-0000-0D00-00001F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r>
          <rPr>
            <b/>
            <sz val="8"/>
            <color indexed="81"/>
            <rFont val="Tahoma"/>
            <family val="2"/>
          </rPr>
          <t>§ 53 Steuerentlastung für die Stromerzeugung und die gekoppelte Erzeugung von Kraft und Wärme</t>
        </r>
        <r>
          <rPr>
            <sz val="8"/>
            <color indexed="81"/>
            <rFont val="Tahoma"/>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t>
        </r>
      </text>
    </comment>
    <comment ref="B37" authorId="0" shapeId="0" xr:uid="{00000000-0006-0000-0D00-000020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H37" authorId="1" shapeId="0" xr:uid="{00000000-0006-0000-0D00-000021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8" authorId="0" shapeId="0" xr:uid="{00000000-0006-0000-0D00-000022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9" authorId="0" shapeId="0" xr:uid="{00000000-0006-0000-0D00-000023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0" authorId="0" shapeId="0" xr:uid="{00000000-0006-0000-0D00-000024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0" shapeId="0" xr:uid="{00000000-0006-0000-0D00-000025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4" authorId="1" shapeId="0" xr:uid="{00000000-0006-0000-0D00-000026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6" authorId="0" shapeId="0" xr:uid="{00000000-0006-0000-0D00-000027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47" authorId="0" shapeId="0" xr:uid="{00000000-0006-0000-0D00-000028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47" authorId="0" shapeId="0" xr:uid="{00000000-0006-0000-0D00-000029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I48" authorId="0" shapeId="0" xr:uid="{00000000-0006-0000-0D00-00002A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Entlastungsberechtigt ist das Unternehmen des Produzierenden Gewerbes, das die Energieerzeugnisse verwendet hat.</t>
        </r>
      </text>
    </comment>
    <comment ref="B50" authorId="0" shapeId="0" xr:uid="{00000000-0006-0000-0D00-00002B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0" authorId="0" shapeId="0" xr:uid="{00000000-0006-0000-0D00-00002C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51" authorId="0" shapeId="0" xr:uid="{00000000-0006-0000-0D00-00002D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52" authorId="0" shapeId="0" xr:uid="{00000000-0006-0000-0D00-00002E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00000000-0006-0000-0E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text>
    </comment>
    <comment ref="B9" authorId="0" shapeId="0" xr:uid="{00000000-0006-0000-0E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E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E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E00-000005000000}">
      <text>
        <r>
          <rPr>
            <b/>
            <sz val="8"/>
            <color indexed="81"/>
            <rFont val="Tahoma"/>
            <family val="2"/>
          </rPr>
          <t>Bitte hier den aktuellen Arbeitgeberanteil an der allgemeinen Rentenversicherung (halber Beitrag) eintragen.</t>
        </r>
        <r>
          <rPr>
            <sz val="8"/>
            <color indexed="81"/>
            <rFont val="Tahoma"/>
            <family val="2"/>
          </rPr>
          <t xml:space="preserve">
Der</t>
        </r>
        <r>
          <rPr>
            <b/>
            <sz val="8"/>
            <color indexed="81"/>
            <rFont val="Tahoma"/>
            <family val="2"/>
          </rPr>
          <t xml:space="preserve"> allgemeine </t>
        </r>
        <r>
          <rPr>
            <sz val="8"/>
            <color indexed="81"/>
            <rFont val="Tahoma"/>
            <family val="2"/>
          </rPr>
          <t xml:space="preserve">Rentenversicherungsbeitrag beträgt für das Jahr 2012 19,6 %. Der anrechenbare Rentenbeitrag nicht höher als 19,5 % sein </t>
        </r>
        <r>
          <rPr>
            <b/>
            <sz val="8"/>
            <color indexed="81"/>
            <rFont val="Tahoma"/>
            <family val="2"/>
          </rPr>
          <t>(-&gt; anrechenbarer Arbeitgeberanteil: 9,75 %)</t>
        </r>
        <r>
          <rPr>
            <sz val="8"/>
            <color indexed="81"/>
            <rFont val="Tahoma"/>
            <family val="2"/>
          </rPr>
          <t xml:space="preserve">. Die Absenkung des Arbeitgeberanteils an den </t>
        </r>
        <r>
          <rPr>
            <b/>
            <sz val="8"/>
            <color indexed="81"/>
            <rFont val="Tahoma"/>
            <family val="2"/>
          </rPr>
          <t xml:space="preserve">allgemeinen </t>
        </r>
        <r>
          <rPr>
            <sz val="8"/>
            <color indexed="81"/>
            <rFont val="Tahoma"/>
            <family val="2"/>
          </rPr>
          <t xml:space="preserve">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E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2012 19,6 %. Der anrechenbare Rentenbeitrag nicht höher als 19,5 % sein </t>
        </r>
        <r>
          <rPr>
            <b/>
            <sz val="8"/>
            <color indexed="81"/>
            <rFont val="Tahoma"/>
            <family val="2"/>
          </rPr>
          <t>(-&gt; als Arbeitgeberbeitrag voll anrechenbarer Rentenbeitrag: 19,5 %)</t>
        </r>
        <r>
          <rPr>
            <sz val="8"/>
            <color indexed="81"/>
            <rFont val="Tahoma"/>
            <family val="2"/>
          </rPr>
          <t xml:space="preserve">. </t>
        </r>
        <r>
          <rPr>
            <b/>
            <sz val="8"/>
            <color indexed="81"/>
            <rFont val="Tahoma"/>
            <family val="2"/>
          </rPr>
          <t xml:space="preserve">
</t>
        </r>
        <r>
          <rPr>
            <sz val="8"/>
            <color indexed="81"/>
            <rFont val="Tahoma"/>
            <family val="2"/>
          </rPr>
          <t xml:space="preserve">
</t>
        </r>
      </text>
    </comment>
    <comment ref="H13" authorId="0" shapeId="0" xr:uid="{00000000-0006-0000-0E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E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2012 26,0 %. Der anrechenbare Rentenbeitrag nicht höher als 25,9 % sein </t>
        </r>
        <r>
          <rPr>
            <b/>
            <sz val="8"/>
            <color indexed="81"/>
            <rFont val="Tahoma"/>
            <family val="2"/>
          </rPr>
          <t>(-&gt; anrechenbarer Arbeitgeberanteil: 16,15 %).</t>
        </r>
        <r>
          <rPr>
            <sz val="8"/>
            <color indexed="81"/>
            <rFont val="Tahoma"/>
            <family val="2"/>
          </rPr>
          <t xml:space="preserve">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E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(3-9)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t>
        </r>
      </text>
    </comment>
    <comment ref="B15" authorId="0" shapeId="0" xr:uid="{00000000-0006-0000-0E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2012 26,0 %. Der anrechenbare Rentenbeitrag nicht höher als 25,9 % sein </t>
        </r>
        <r>
          <rPr>
            <b/>
            <sz val="8"/>
            <color indexed="81"/>
            <rFont val="Tahoma"/>
            <family val="2"/>
          </rPr>
          <t>(-&gt; als Arbeitgeberbeitrag voll anrechenbarer Rentenversicherungsbeitrag: 25,9 %)</t>
        </r>
        <r>
          <rPr>
            <sz val="8"/>
            <color indexed="81"/>
            <rFont val="Tahoma"/>
            <family val="2"/>
          </rPr>
          <t xml:space="preserve">.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E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E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E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E00-00000E000000}">
      <text>
        <r>
          <rPr>
            <sz val="8"/>
            <color indexed="81"/>
            <rFont val="Tahoma"/>
            <family val="2"/>
          </rPr>
          <t>Wenn Schweröl zum Steuersatz von 61,35 Euro versteuert worden ist und zum Verheizen verwendet wird, bitte hier eintragen.</t>
        </r>
        <r>
          <rPr>
            <b/>
            <sz val="8"/>
            <color indexed="81"/>
            <rFont val="Tahoma"/>
            <family val="2"/>
          </rPr>
          <t xml:space="preserve"> </t>
        </r>
        <r>
          <rPr>
            <sz val="8"/>
            <color indexed="81"/>
            <rFont val="Tahoma"/>
            <family val="2"/>
          </rPr>
          <t xml:space="preserve">
</t>
        </r>
      </text>
    </comment>
    <comment ref="B20" authorId="0" shapeId="0" xr:uid="{00000000-0006-0000-0E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E00-000010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22" authorId="0" shapeId="0" xr:uid="{00000000-0006-0000-0E00-000011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3" authorId="0" shapeId="0" xr:uid="{00000000-0006-0000-0E00-000012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r>
          <rPr>
            <b/>
            <sz val="8"/>
            <color indexed="81"/>
            <rFont val="Arial"/>
            <family val="2"/>
          </rPr>
          <t xml:space="preserve">
</t>
        </r>
      </text>
    </comment>
    <comment ref="H23" authorId="1" shapeId="0" xr:uid="{00000000-0006-0000-0E00-000013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4" authorId="0" shapeId="0" xr:uid="{00000000-0006-0000-0E00-000014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E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7" authorId="0" shapeId="0" xr:uid="{00000000-0006-0000-0E00-000016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E00-000017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0" authorId="0" shapeId="0" xr:uid="{00000000-0006-0000-0E00-000018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H30" authorId="1" shapeId="0" xr:uid="{00000000-0006-0000-0E00-000019000000}">
      <text>
        <r>
          <rPr>
            <sz val="8"/>
            <color indexed="81"/>
            <rFont val="Tahoma"/>
            <family val="2"/>
          </rPr>
          <t xml:space="preserve">Aufgrund des Mindeststeuersatzes der EU gilt laut Erlass vom 18.12.2012 abweichend von § 53b Absatz 2 Nr. 2 rückwirkend ab 1.4.2012 eine Steuerermäßigung von nur 4,00 Euro/1000 kg.
</t>
        </r>
      </text>
    </comment>
    <comment ref="B31" authorId="0" shapeId="0" xr:uid="{00000000-0006-0000-0E00-00001A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H31" authorId="1" shapeId="0" xr:uid="{00000000-0006-0000-0E00-00001B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2" authorId="0" shapeId="0" xr:uid="{00000000-0006-0000-0E00-00001C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3" authorId="0" shapeId="0" xr:uid="{00000000-0006-0000-0E00-00001D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34" authorId="0" shapeId="0" xr:uid="{00000000-0006-0000-0E00-00001E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5" authorId="0" shapeId="0" xr:uid="{00000000-0006-0000-0E00-00001F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7" authorId="0" shapeId="0" xr:uid="{00000000-0006-0000-0E00-000020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r>
          <rPr>
            <b/>
            <sz val="8"/>
            <color indexed="81"/>
            <rFont val="Tahoma"/>
            <family val="2"/>
          </rPr>
          <t>§ 53 Steuerentlastung für die Stromerzeugung und die gekoppelte Erzeugung von Kraft und Wärme</t>
        </r>
        <r>
          <rPr>
            <sz val="8"/>
            <color indexed="81"/>
            <rFont val="Tahoma"/>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t>
        </r>
      </text>
    </comment>
    <comment ref="H37" authorId="1" shapeId="0" xr:uid="{00000000-0006-0000-0E00-000021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8" authorId="0" shapeId="0" xr:uid="{00000000-0006-0000-0E00-000022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39" authorId="0" shapeId="0" xr:uid="{00000000-0006-0000-0E00-000023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40" authorId="0" shapeId="0" xr:uid="{00000000-0006-0000-0E00-000024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1" authorId="0" shapeId="0" xr:uid="{00000000-0006-0000-0E00-000025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2" authorId="0" shapeId="0" xr:uid="{00000000-0006-0000-0E00-000026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4" authorId="1" shapeId="0" xr:uid="{00000000-0006-0000-0E00-000027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6" authorId="0" shapeId="0" xr:uid="{00000000-0006-0000-0E00-000028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47" authorId="0" shapeId="0" xr:uid="{00000000-0006-0000-0E00-000029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47" authorId="0" shapeId="0" xr:uid="{00000000-0006-0000-0E00-00002A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I48" authorId="0" shapeId="0" xr:uid="{00000000-0006-0000-0E00-00002B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Entlastungsberechtigt ist das Unternehmen des Produzierenden Gewerbes, das die Energieerzeugnisse verwendet hat.</t>
        </r>
      </text>
    </comment>
    <comment ref="B50" authorId="0" shapeId="0" xr:uid="{00000000-0006-0000-0E00-00002C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0" authorId="0" shapeId="0" xr:uid="{00000000-0006-0000-0E00-00002D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51" authorId="0" shapeId="0" xr:uid="{00000000-0006-0000-0E00-00002E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52" authorId="0" shapeId="0" xr:uid="{00000000-0006-0000-0E00-00002F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00000000-0006-0000-0F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text>
    </comment>
    <comment ref="B9" authorId="0" shapeId="0" xr:uid="{00000000-0006-0000-0F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F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F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F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2014 18,9 % (Arbeitgeberanteil: 9,45 %).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text>
    </comment>
    <comment ref="B12" authorId="0" shapeId="0" xr:uid="{00000000-0006-0000-0F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2014 18,9 %. Der anrechenbare Rentenbeitrag darf nicht höher als 19,5 % sein.</t>
        </r>
        <r>
          <rPr>
            <sz val="8"/>
            <color indexed="81"/>
            <rFont val="Tahoma"/>
            <family val="2"/>
          </rPr>
          <t xml:space="preserve">
</t>
        </r>
      </text>
    </comment>
    <comment ref="H13" authorId="0" shapeId="0" xr:uid="{00000000-0006-0000-0F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F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2014 25,1 %; der Arbeitgeberanteil beträgt 15,65 %.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F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(3-9)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t>
        </r>
      </text>
    </comment>
    <comment ref="B15" authorId="0" shapeId="0" xr:uid="{00000000-0006-0000-0F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2014 25,1 %.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F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F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F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F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F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F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F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F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F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F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F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F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F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F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F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F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F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F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F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F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F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F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F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F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F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F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F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F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F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F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F00-000029000000}">
      <text>
        <r>
          <rPr>
            <b/>
            <sz val="8"/>
            <color indexed="81"/>
            <rFont val="Tahoma"/>
            <family val="2"/>
          </rPr>
          <t xml:space="preserve">Erlass, Erstattung oder Vergütung in Sonderfällen § 55 EnergieStG
</t>
        </r>
        <r>
          <rPr>
            <sz val="8"/>
            <color indexed="81"/>
            <rFont val="Tahoma"/>
            <family val="2"/>
          </rPr>
          <t xml:space="preserve">(1)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(4-9)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(10) Entlastungsberechtigt ist das Unternehmen des Produzierenden Gewerbes, das die Energieerzeugnisse verwendet hat.</t>
        </r>
      </text>
    </comment>
    <comment ref="B49" authorId="0" shapeId="0" xr:uid="{00000000-0006-0000-0F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473ADAAA-299B-4A25-8397-31A40115ED43}">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6E691E7E-6294-4B1C-8001-F3B878391CE6}">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G9" authorId="1" shapeId="0" xr:uid="{68164BBA-B6E8-4CE9-8353-724C5E50AAC6}">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D08DE1F8-5982-44B7-8748-BC2E3541B34A}">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H11" authorId="0" shapeId="0" xr:uid="{0504FD1C-2D84-4496-A8EF-C2BE7C3A1A3C}">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H12" authorId="0" shapeId="0" xr:uid="{13A41658-B330-4DE3-AC42-645DA626F5EE}">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4" authorId="1" shapeId="0" xr:uid="{637B8258-2A4F-4616-B4CA-0A52EAB04C34}">
      <text>
        <r>
          <rPr>
            <sz val="8"/>
            <color indexed="81"/>
            <rFont val="Tahoma"/>
            <family val="2"/>
          </rPr>
          <t xml:space="preserve">Wenn Schweröl zum Steuersatz von 61,35 Euro versteuert worden ist und zum Verheizen verwendet wird, bitte hier eintragen. 
</t>
        </r>
      </text>
    </comment>
    <comment ref="B15" authorId="0" shapeId="0" xr:uid="{E4A27CD9-299B-4005-B9D6-2CD39DD1E025}">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16" authorId="0" shapeId="0" xr:uid="{4D5F502A-01D2-4624-923C-32438089B83F}">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G16" authorId="1" shapeId="0" xr:uid="{35BDC8E4-2DAB-4892-A4EF-908C4BC49E7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17" authorId="0" shapeId="0" xr:uid="{062535FF-2D3E-4FAC-BB32-A52FE335F41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19" authorId="0" shapeId="0" xr:uid="{8942CD6D-40BF-495E-962F-3FC95610F197}">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0" authorId="0" shapeId="0" xr:uid="{3ADC625E-B8EA-46CF-918B-FFC34A19728B}">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2" authorId="0" shapeId="0" xr:uid="{59CF4310-B876-4755-B6B2-C7D4BDB3AB13}">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3" authorId="0" shapeId="0" xr:uid="{7DB11160-A95C-4271-87FD-9228DB3BD017}">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3" authorId="1" shapeId="0" xr:uid="{B97FE412-9318-42DD-B363-ADB9CF32326A}">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24" authorId="0" shapeId="0" xr:uid="{84747DF8-C849-4FF4-9579-1C86B74C922E}">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D4E503BE-89C0-4357-BA6C-1E3DA281028C}">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7" authorId="0" shapeId="0" xr:uid="{76856204-3EA7-44B0-B0B7-DC36479A813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8" authorId="0" shapeId="0" xr:uid="{CAE507D7-9AF4-4742-AC67-FECCB112B7D9}">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8" authorId="1" shapeId="0" xr:uid="{8EE66CF2-BEFA-4AD7-A241-8257205EEAB6}">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9" authorId="0" shapeId="0" xr:uid="{2E482960-56F9-40E8-9392-094E0F02416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0" authorId="0" shapeId="0" xr:uid="{A331B029-CA8E-49D3-AAD0-1BAC055BCAC2}">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5" authorId="1" shapeId="0" xr:uid="{DB778B55-7D49-4318-B2BB-A84842725305}">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8" authorId="0" shapeId="0" xr:uid="{22EE6167-63DD-4C7C-A1BB-30C065039E84}">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9" authorId="0" shapeId="0" xr:uid="{73EEF038-633C-407D-BB90-C543B1E5B8A4}">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0" authorId="0" shapeId="0" xr:uid="{03DC0926-F601-40D0-9BBD-8AC47548F1F9}">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63F6F989-5C40-4328-92CD-E2C1668EB4C8}">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11DC7A46-67B2-433C-A1AC-06BBF4FBD0B9}">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G9" authorId="1" shapeId="0" xr:uid="{34384EB6-719B-47D3-AE43-3DC3D8BE9A0F}">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4A8A6A1C-45B2-427D-A661-D02F21EE64FE}">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H11" authorId="0" shapeId="0" xr:uid="{0CCF8FC5-7326-4E80-AB84-DAAA86C9B69C}">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H12" authorId="0" shapeId="0" xr:uid="{F4284AC4-A633-44ED-90B6-9CD0EA864B21}">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4" authorId="1" shapeId="0" xr:uid="{300BCD8A-DA61-4AE1-9DA7-AE68CA308EEE}">
      <text>
        <r>
          <rPr>
            <sz val="8"/>
            <color indexed="81"/>
            <rFont val="Tahoma"/>
            <family val="2"/>
          </rPr>
          <t xml:space="preserve">Wenn Schweröl zum Steuersatz von 61,35 Euro versteuert worden ist und zum Verheizen verwendet wird, bitte hier eintragen. 
</t>
        </r>
      </text>
    </comment>
    <comment ref="B15" authorId="0" shapeId="0" xr:uid="{BA58D142-3260-4C09-B2AF-83011B81D64E}">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16" authorId="0" shapeId="0" xr:uid="{01E1719C-D1F2-4AE9-9712-940515D5D2A4}">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G16" authorId="1" shapeId="0" xr:uid="{545167AC-0373-4CDB-9D99-A9D56FFEEABD}">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17" authorId="0" shapeId="0" xr:uid="{73741409-DE4D-4E13-87AA-94BA6B0EDDF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19" authorId="0" shapeId="0" xr:uid="{5AAE1670-3C6B-4CEB-8A22-857035D921F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0" authorId="0" shapeId="0" xr:uid="{F42B1D29-D7E1-4630-8903-A987B52C34C1}">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2" authorId="0" shapeId="0" xr:uid="{231B89D5-2F10-4B29-89FD-615FBF4FA9F2}">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3" authorId="0" shapeId="0" xr:uid="{7BCDFE7E-D0F5-4BEB-BD70-977EDF62866A}">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3" authorId="1" shapeId="0" xr:uid="{297CBDAF-4709-41A3-85C9-BFB0C3E289A8}">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24" authorId="0" shapeId="0" xr:uid="{2F3A4CC9-F4BE-4E7D-A841-85B35194802B}">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B36CD8C6-6F76-41C1-A91E-52F55C2C5FC3}">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7" authorId="0" shapeId="0" xr:uid="{AB5240A5-E90F-471F-9132-D2352718D15C}">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8" authorId="0" shapeId="0" xr:uid="{031511BB-A8D1-477E-AAD3-81BF615999C9}">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8" authorId="1" shapeId="0" xr:uid="{EBC3157E-80D6-4E36-ACCD-AA4349881A21}">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9" authorId="0" shapeId="0" xr:uid="{158757C8-C946-4C6C-8010-22F819C5321A}">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0" authorId="0" shapeId="0" xr:uid="{9066C0DF-5A07-4D00-8982-13A2C6B96CE2}">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G33" authorId="0" shapeId="0" xr:uid="{1E39FA05-9050-4EE6-B1C1-E4462A18F9C9}">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35" authorId="1" shapeId="0" xr:uid="{557FBC4D-7C80-409F-8EEE-C4B3F6828D91}">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8" authorId="0" shapeId="0" xr:uid="{3B110BD7-01B4-4475-8013-A677B73ECAA5}">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9" authorId="0" shapeId="0" xr:uid="{6713F9E1-E6A7-4A2C-B9A2-45890B076885}">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0" authorId="0" shapeId="0" xr:uid="{FC03090C-91C3-49BF-852A-8CBC808E1F2A}">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F34182C7-1DF5-4CFE-B673-45361A2FB4E7}">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334A1EC2-8F0C-48BA-B371-FB62E2477B5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H9" authorId="1" shapeId="0" xr:uid="{30BFA367-6433-4676-9BBB-35818542989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35CF931E-1C04-4679-A5A6-E854BA4E3699}">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23E049EE-F49C-429D-9A11-6B8B6E719779}">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2022 18,6 % (Arbeitgeberanteil: 9,3 %).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31921E60-3326-4912-BC56-AC69F12627CF}">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2022 18,6 %. Der anrechenbare Rentenbeitrag darf nicht höher als 19,5 % sein.
</t>
        </r>
      </text>
    </comment>
    <comment ref="H13" authorId="0" shapeId="0" xr:uid="{CD507B29-EED1-4371-AE41-6158846533DB}">
      <text>
        <r>
          <rPr>
            <b/>
            <sz val="8"/>
            <color indexed="81"/>
            <rFont val="Tahoma"/>
            <family val="2"/>
          </rPr>
          <t xml:space="preserve">§ 10 StromStG
</t>
        </r>
        <r>
          <rPr>
            <sz val="8"/>
            <color indexed="81"/>
            <rFont val="Tahoma"/>
            <family val="2"/>
          </rPr>
          <t>(...)
(2) Erlassen, erstattet oder vergütet werden für ein Kalenderjahr 90 Prozent der Steuer, jedoch höchstens 90 Prozent des Betrags, um den die Steuer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t>
        </r>
      </text>
    </comment>
    <comment ref="B14" authorId="0" shapeId="0" xr:uid="{1D5818F7-36AF-4F81-AC32-DA92075B91D6}">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2022 24,7 %; der Arbeitgeberanteil beträgt 15,4 %.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BFB399DF-C671-4F60-A378-6AC3DCE8052D}">
      <text>
        <r>
          <rPr>
            <b/>
            <sz val="8"/>
            <color indexed="81"/>
            <rFont val="Tahoma"/>
            <family val="2"/>
          </rPr>
          <t xml:space="preserve">§ 10 StromStG
</t>
        </r>
        <r>
          <rPr>
            <sz val="8"/>
            <color indexed="81"/>
            <rFont val="Tahoma"/>
            <family val="2"/>
          </rPr>
          <t>(1) Die Steuer für nachweislich versteuerten Strom, den ein Unternehmen des Produzierenden Gewerbes für betriebliche Zwecke, ausgenommen solche nach § 9 Absatz 2 oder Absatz 3, entnommen hat, wird auf Antrag nach Maßgabe der nachfolgenden Absätze erlassen, erstattet oder vergütet, soweit die Steuer im Kalenderjahr den Betrag von 1.000 Euro übersteigt. Eine nach § 9b mögliche Steuerentlastung wird dabei abgezogen. Die Steuer 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Erlass-, erstattungs- oder vergütungsberechtigt ist das Unternehmen des Produzierenden Gewerbes, das den Strom entnommen hat. Die Steuerentlastung wird nicht für Strom gewährt, der für Elektromobilität verwendet wird.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kleine und mittlere Unternehmen sind solche im Sinn der Empfehlung 2003/361/EG der Kommission vom 6. Mai 2003 betreffend die Definition der Kleinstunternehmen sowie der kleinen und mittleren Unternehmen (ABl. L 124 vom 20.5.2003, S. 36) in der jeweils geltenden Fassung.
(4) Abweichend von Absatz 3 wird die Steuer erlassen, erstattet oder vergütet
(...)
3. für das Antragsjahr 2023, wenn das Unternehmen nachweist, dass es im Antragsjahr die Voraussetzungen nach Absatz 3 Satz 1 Nummer 1 erfüllt und mit dem Antrag die Bereitschaft erklärt, alle in dem jeweiligen System des Absatzes 3 Satz 1 Nummer 1 als wirtschaftlich vorteilhaft identifizierten Endenergieeinsparmaßnahmen umzusetzen.
(5) Für Unternehmen, die nach dem 31. Dezember 2013 neu gegründet werden, gilt Absatz 4 mit der Maßgabe, dass 
(...)
2. ab dem Antragsjahr 2015 die Voraussetzungen des Absatzes 3 Satz 1 Nummer 2 erfüllt sind; (...) Satz 1 Nummer 2 gilt nicht für das Jahr 2023.</t>
        </r>
      </text>
    </comment>
    <comment ref="B15" authorId="0" shapeId="0" xr:uid="{1E8F5E00-2127-44B9-9D0D-E58F39F1CB51}">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2022 24,7 %.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513FDCA-EC86-42CE-8DCF-B484B0B75B55}">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AAAB7498-D26A-4D0D-9812-188218B62277}">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C70EDB0E-4B6F-4317-B5DA-6CDEE9848F97}">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A53C97B6-A662-4F83-B367-AAD6ABAA7CD6}">
      <text>
        <r>
          <rPr>
            <sz val="8"/>
            <color indexed="81"/>
            <rFont val="Tahoma"/>
            <family val="2"/>
          </rPr>
          <t xml:space="preserve">Wenn Schweröl zum Steuersatz von 61,35 Euro versteuert worden ist und zum Verheizen verwendet wird, bitte hier eintragen. 
</t>
        </r>
      </text>
    </comment>
    <comment ref="B20" authorId="0" shapeId="0" xr:uid="{BA1EB789-71F6-4B31-93FA-D85094DD3A09}">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1" authorId="0" shapeId="0" xr:uid="{EB6F0E49-3476-4C61-A45D-96F29C371E51}">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B22" authorId="0" shapeId="0" xr:uid="{73280623-2C8C-485B-9BD7-8F56F7A166ED}">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22" authorId="1" shapeId="0" xr:uid="{0DB68C02-AC4E-4E71-81EF-04B093A5F018}">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3" authorId="0" shapeId="0" xr:uid="{4EBC10AA-300E-4841-827C-3A5F3E92CF6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262179D0-C9A9-4C12-ACE7-4CFB6E0C15A7}">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6" authorId="0" shapeId="0" xr:uid="{8103BF92-92DE-43A4-AAEF-0DB6EA212AB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8" authorId="0" shapeId="0" xr:uid="{5D2F07E2-7383-4437-BD33-945F78D89147}">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9" authorId="0" shapeId="0" xr:uid="{E40EEEFE-39A6-49E0-AA27-DD4BA8AF0B02}">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30" authorId="0" shapeId="0" xr:uid="{FFF2797C-E92A-4D11-A4C7-469FAC8FE963}">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30" authorId="1" shapeId="0" xr:uid="{2FD3C3C1-117A-45ED-8DA7-FAC520CFFB19}">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31" authorId="0" shapeId="0" xr:uid="{0D2B01E7-4B51-4E93-B9D2-6B2B08C5F3CC}">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2" authorId="0" shapeId="0" xr:uid="{166F7B25-8202-456D-B9FB-8388B8B59649}">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4" authorId="0" shapeId="0" xr:uid="{EEE9758D-8E52-4EA4-82EF-7DF43BAC09E3}">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35" authorId="0" shapeId="0" xr:uid="{5B6BE47C-E702-4C56-AEEB-13F26D827E80}">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36" authorId="0" shapeId="0" xr:uid="{515934C5-47BC-4C17-9A1C-E11334FA25A4}">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36" authorId="1" shapeId="0" xr:uid="{EFAE8B8A-D7C2-40A7-BECD-54CC0D38FF8C}">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37" authorId="0" shapeId="0" xr:uid="{2D5F4C8B-C54A-466F-B124-4C068B2B011A}">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8" authorId="0" shapeId="0" xr:uid="{06396D40-5484-4D46-AF06-133C03527D4F}">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41" authorId="1" shapeId="0" xr:uid="{6B5036B3-4C12-4168-AECD-2AC306C14CA4}">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4" authorId="1" shapeId="0" xr:uid="{61871D1C-52FD-406E-AEEF-BEE059C3B807}">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C825F22-2ABC-4C39-990E-66CA4B58AE5E}">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6B953ABD-200E-4568-BE7D-AD549FC8DA6A}">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47" authorId="0" shapeId="0" xr:uid="{53122D62-37FE-4149-8C97-15FF6586DF55}">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A62143CE-A2E3-4F10-9E40-93782A1075AB}">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48" authorId="2" shapeId="0" xr:uid="{E8DA489A-D0E5-4B23-8FAE-BAC34C473C96}">
      <text>
        <r>
          <rPr>
            <b/>
            <sz val="8"/>
            <color indexed="81"/>
            <rFont val="Tahoma"/>
            <family val="2"/>
          </rPr>
          <t xml:space="preserve">§ 55 Steuerentlastung für Unternehmen in Sonderfällen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
(4) Eine Steuerentlastung nach den Absätzen 1 und 2 wird gewährt, wenn
1.  das Unternehmen für das Antragsjahr nachweist, dass es
     a) ein Energiemanagementsystem betrieben hat, das den Anforderungen der DIN EN ISO 
         50001, Ausgabe Dezember 2011 oder Ausgabe Dezember 2018, entspricht, oder
     b) eine registrierte Organisation nach Artikel 13 der Verordnung (EG) Nr. 1221/2009 des 
         Europäischen Parlaments und des Rates vom 25. November 2009 über die freiwillige 
         Teilnahme von Organisationen an einem Gemeinschaftssystem für Umweltmanagement 
         und Umweltbetriebsprüfung und zur Aufhebung der Verordnung (EG) Nr. 761/2001,           
         (...), und
2. die Bundesregierung
    a) festgestellt hat, dass mindestens der nach der Anlage zu § 55 für das Antragsjahr 
        vorgesehene Zielwert für eine Reduzierung der Energieintensität erreicht wurde; (...)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
(5) Abweichend von Absatz 4 wird die Steuerentlastung gewährt
(...)
3. für das Antragsjahr 2023, wenn das Unternehmen nachweist, dass es im Antragsjahr die          
    Voraussetzungen nach Absatz 4 Satz 1 Nummer 1 erfüllt und mit dem Antrag die 
    Bereitschaft erklärt, alle in dem jeweiligen System des Absatzes 4 Satz 1 Nummer 1 als 
    wirtschaftlich vorteilhaft identifizierten Endenergieeinsparmaßnahmen umzusetzen.
Für kleine und mittlere Unternehmen gilt Absatz 4 Satz 2 entsprechend.
(6) Für Unternehmen, die nach dem 31. Dezember 2013 neu gegründet werden, gilt Absatz 5 mit der Maßgabe, dass
(...)
2. ab dem Antragsjahr 2015 die Voraussetzungen des Absatzes 4 Satz 1 Nummer 2 erfüllt 
    sind; (...). Satz 1 Nummer 2 gilt nicht für das Antragsjahr 2023.
(...)</t>
        </r>
      </text>
    </comment>
    <comment ref="I48" authorId="0" shapeId="0" xr:uid="{6B2088C6-04D7-4232-857D-B9CB899BFF7E}">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45D2B630-B0B2-40B6-AE66-F7D7DE1D87EB}">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53" authorId="2" shapeId="0" xr:uid="{EA5747D6-4DC2-4B52-A07A-36D59E61396D}">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CE6910FF-995F-4353-BD08-C2BA5CCE27B9}">
      <text>
        <r>
          <rPr>
            <b/>
            <sz val="8"/>
            <color indexed="81"/>
            <rFont val="Tahoma"/>
            <family val="2"/>
          </rPr>
          <t xml:space="preserve">Steuerbefreiung (§ 9 StromStG): </t>
        </r>
        <r>
          <rPr>
            <sz val="8"/>
            <color indexed="81"/>
            <rFont val="Tahoma"/>
            <family val="2"/>
          </rPr>
          <t xml:space="preserve">
(1)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CCBEEC97-29F8-4822-AA73-A01AA9712438}">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H9" authorId="1" shapeId="0" xr:uid="{75105C93-E0EB-4CA6-8881-4176E3FB09B5}">
      <text>
        <r>
          <rPr>
            <sz val="8"/>
            <color indexed="81"/>
            <rFont val="Tahoma"/>
            <family val="2"/>
          </rPr>
          <t>(2) Die Steuerentlastung beträgt 5,13 Euro für eine Megawattstunde.</t>
        </r>
      </text>
    </comment>
    <comment ref="B10" authorId="0" shapeId="0" xr:uid="{6FBF9D6F-C7B7-4D70-B835-9F7C45C7C4D3}">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CA395313-5CDB-47A3-9BFB-844C3C7C1555}">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2021 18,6 % (Arbeitgeberanteil: 9,3 %).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CFC11EA2-8E44-451B-AE3F-6F37ADAD4132}">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2021 18,6 %. Der anrechenbare Rentenbeitrag darf nicht höher als 19,5 % sein.
</t>
        </r>
      </text>
    </comment>
    <comment ref="H13" authorId="0" shapeId="0" xr:uid="{0060E68D-9AA2-477B-847B-F875675B2E4E}">
      <text>
        <r>
          <rPr>
            <b/>
            <sz val="8"/>
            <color indexed="81"/>
            <rFont val="Tahoma"/>
            <family val="2"/>
          </rPr>
          <t xml:space="preserve">§ 10 StromStG
</t>
        </r>
        <r>
          <rPr>
            <sz val="8"/>
            <color indexed="81"/>
            <rFont val="Tahoma"/>
            <family val="2"/>
          </rPr>
          <t>(...)
§ 10 StromStG
(...)
(2) Erlassen, erstattet oder vergütet werden für ein Kalenderjahr 90 Prozent der Steuer, jedoch höchstens 90 Prozent des Betrags, um den die Steuer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t>
        </r>
      </text>
    </comment>
    <comment ref="B14" authorId="0" shapeId="0" xr:uid="{24FAC729-18AD-4E14-8663-62E101F991B3}">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2021 24,7 %; der Arbeitgeberanteil beträgt 15,4 %.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653B03FD-3AC2-47A1-A53B-A05D16C72690}">
      <text>
        <r>
          <rPr>
            <b/>
            <sz val="8"/>
            <color indexed="81"/>
            <rFont val="Tahoma"/>
            <family val="2"/>
          </rPr>
          <t xml:space="preserve">§ 10 StromStG
</t>
        </r>
        <r>
          <rPr>
            <sz val="8"/>
            <color indexed="81"/>
            <rFont val="Tahoma"/>
            <family val="2"/>
          </rPr>
          <t>(1) Die Steuer für nachweislich versteuerten Strom, den ein Unternehmen des Produzierenden Gewerbes für betriebliche Zwecke, ausgenommen solche nach § 9 Absatz 2 oder Absatz 3, entnommen hat, wird auf Antrag nach Maßgabe der nachfolgenden Absätze erlassen, erstattet oder vergütet, soweit die Steuer im Kalenderjahr den Betrag von 1.000 Euro übersteigt. Eine nach § 9b mögliche Steuerentlastung wird dabei abgezogen. Die Steuer 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Erlass-, erstattungs- oder vergütungsberechtigt ist das Unternehmen des Produzierenden Gewerbes, das den Strom entnommen hat. Die Steuerentlastung wird nicht für Strom gewährt, der für Elektromobilität verwendet wird.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kleine und mittlere Unternehmen sind solche im Sinn der Empfehlung 2003/361/EG der Kommission vom 6. Mai 2003 betreffend die Definition der Kleinstunternehmen sowie der kleinen und mittleren Unternehmen (ABl. L 124 vom 20.5.2003, S. 36) in der jeweils geltenden Fassung.
(4) Abweichend von Absatz 3 wird die Steuer erlassen, erstattet oder vergütet
(...)
3. für das Antragsjahr 2023, wenn das Unternehmen nachweist, dass es im Antragsjahr die Voraussetzungen nach Absatz 3 Satz 1 Nummer 1 erfüllt und mit dem Antrag die Bereitschaft erklärt, alle in dem jeweiligen System des Absatzes 3 Satz 1 Nummer 1 als wirtschaftlich vorteilhaft identifizierten Endenergieeinsparmaßnahmen umzusetzen.
(5) Für Unternehmen, die nach dem 31. Dezember 2013 neu gegründet werden, gilt Absatz 4 mit der Maßgabe, dass 
(...)
2. ab dem Antragsjahr 2015 die Voraussetzungen des Absatzes 3 Satz 1 Nummer 2 erfüllt sind; (...) Satz 1 Nummer 2 gilt nicht für das Jahr 2023.</t>
        </r>
      </text>
    </comment>
    <comment ref="B15" authorId="0" shapeId="0" xr:uid="{CE0C88B5-8F68-43BD-9832-D8AD54D4CE94}">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2021 24,7 %.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4263B5BE-177C-4CE3-BEFA-8ECC32E17D6C}">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1DFD1C5C-FB15-4F3D-BF49-95F97C576765}">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515416C5-B839-4388-B174-EF43729EDDB2}">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ADEF37FE-2AC0-42F1-BBAE-40CCA0CA8A97}">
      <text>
        <r>
          <rPr>
            <sz val="8"/>
            <color indexed="81"/>
            <rFont val="Tahoma"/>
            <family val="2"/>
          </rPr>
          <t xml:space="preserve">Wenn Schweröl zum Steuersatz von 61,35 Euro versteuert worden ist und zum Verheizen verwendet wird, bitte hier eintragen. 
</t>
        </r>
      </text>
    </comment>
    <comment ref="B20" authorId="0" shapeId="0" xr:uid="{2AA13496-0182-4E56-A532-8E197150754B}">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1" authorId="0" shapeId="0" xr:uid="{A4FF9FF3-3A3E-42B1-87B4-873CC80D67DE}">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22" authorId="0" shapeId="0" xr:uid="{4F917215-CD73-47A6-B6C4-2DC00CFF279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22" authorId="1" shapeId="0" xr:uid="{BDED827F-56AF-4BD2-992E-5827BF595BA5}">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3" authorId="0" shapeId="0" xr:uid="{C5C15FA5-57C5-4ED7-A7F6-0B6DA3F3BFFF}">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4B92D9F7-F1D5-4B20-889D-F2220C7F695A}">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6" authorId="0" shapeId="0" xr:uid="{F24517AF-B5EB-4E8E-82E7-78F40B46041E}">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8" authorId="0" shapeId="0" xr:uid="{27C6101F-3C0E-4AD7-A299-4897BE2342A0}">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9" authorId="0" shapeId="0" xr:uid="{56585C74-371D-448C-987D-F6CE02DB69EF}">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30" authorId="0" shapeId="0" xr:uid="{65C166CF-7907-4902-9CDF-56961E05FD1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30" authorId="1" shapeId="0" xr:uid="{11B914A8-BEA6-4853-B038-0FB640A961AE}">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31" authorId="0" shapeId="0" xr:uid="{E728974B-F9BA-4B65-A296-F8F2490DF00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2" authorId="0" shapeId="0" xr:uid="{AC3CB9D4-0845-4AB6-96BA-6FEF3E966A33}">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4" authorId="0" shapeId="0" xr:uid="{E8BBF0A3-AD9D-4156-8CFC-CF138385786C}">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35" authorId="0" shapeId="0" xr:uid="{B7A51BEF-0180-415A-B0F1-0CCD2679255B}">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36" authorId="0" shapeId="0" xr:uid="{EC651CB1-A03C-48DF-923C-D9A70D3D9274}">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36" authorId="1" shapeId="0" xr:uid="{C56676C5-9338-47BA-A896-4FD85297413C}">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37" authorId="0" shapeId="0" xr:uid="{39469F82-09D3-4EBA-BC11-C8ABEE27D3D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8" authorId="0" shapeId="0" xr:uid="{F2FD9A4B-CC11-4829-BC47-BD6FA3BDB1B4}">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41" authorId="1" shapeId="0" xr:uid="{A4B68C75-ABB0-4A56-AEFA-F918FFF18FFF}">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4" authorId="1" shapeId="0" xr:uid="{41C834C3-697F-4862-A9BD-13A79E3946EA}">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6259CB8A-80CB-4990-84D3-50C82D2D89FA}">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33A8DDD8-FAFE-4FB3-9D9E-D07B86D612E5}">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47" authorId="0" shapeId="0" xr:uid="{85D76B1B-C2E6-4D14-B25D-6BDCEF73EE47}">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48" authorId="0" shapeId="0" xr:uid="{39F5AB20-D27B-4716-A3E1-77843420AF2B}">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48" authorId="2" shapeId="0" xr:uid="{A1E2A10C-EBB2-4766-B790-505B3D4EA57D}">
      <text>
        <r>
          <rPr>
            <b/>
            <sz val="8"/>
            <color indexed="81"/>
            <rFont val="Tahoma"/>
            <family val="2"/>
          </rPr>
          <t>§ 55 Steuerentlastung für Unternehmen in Sonderfällen</t>
        </r>
        <r>
          <rPr>
            <sz val="8"/>
            <color indexed="81"/>
            <rFont val="Tahoma"/>
            <family val="2"/>
          </rPr>
          <t xml:space="preserve">
(1)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
(4) Eine Steuerentlastung nach den Absätzen 1 und 2 wird gewährt, wenn
1.  das Unternehmen für das Antragsjahr nachweist, dass es
     a) ein Energiemanagementsystem betrieben hat, das den Anforderungen der DIN EN ISO 
         50001, Ausgabe Dezember 2011 oder Ausgabe Dezember 2018, entspricht, oder
     b) eine registrierte Organisation nach Artikel 13 der Verordnung (EG) Nr. 1221/2009 des 
         Europäischen Parlaments und des Rates vom 25. November 2009 über die freiwillige 
         Teilnahme von Organisationen an einem Gemeinschaftssystem für Umweltmanagement 
         und Umweltbetriebsprüfung und zur Aufhebung der Verordnung (EG) Nr. 761/2001,           
         (...), und
2. die Bundesregierung
    a) festgestellt hat, dass mindestens der nach der Anlage zu § 55 für das Antragsjahr 
        vorgesehene Zielwert für eine Reduzierung der Energieintensität erreicht wurde; (...)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
(5) Abweichend von Absatz 4 wird die Steuerentlastung gewährt
(...)
3. für das Antragsjahr 2023, wenn das Unternehmen nachweist, dass es im Antragsjahr die          
    Voraussetzungen nach Absatz 4 Satz 1 Nummer 1 erfüllt und mit dem Antrag die 
    Bereitschaft erklärt, alle in dem jeweiligen System des Absatzes 4 Satz 1 Nummer 1 als 
    wirtschaftlich vorteilhaft identifizierten Endenergieeinsparmaßnahmen umzusetzen.
Für kleine und mittlere Unternehmen gilt Absatz 4 Satz 2 entsprechend.
(6) Für Unternehmen, die nach dem 31. Dezember 2013 neu gegründet werden, gilt Absatz 5 mit der Maßgabe, dass
(...)
2. ab dem Antragsjahr 2015 die Voraussetzungen des Absatzes 4 Satz 1 Nummer 2 erfüllt 
    sind; (...). Satz 1 Nummer 2 gilt nicht für das Antragsjahr 2023.
(...)
</t>
        </r>
      </text>
    </comment>
    <comment ref="I48" authorId="0" shapeId="0" xr:uid="{D37174CA-64CD-4604-BA1C-55AAF5BC5FA1}">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CD1E5149-2A72-490B-A114-DF57FDF82A28}">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53" authorId="2" shapeId="0" xr:uid="{0BB4CEE3-0ED6-402E-BEDA-9E709741E1C8}">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200-000001000000}">
      <text>
        <r>
          <rPr>
            <b/>
            <sz val="8"/>
            <color indexed="81"/>
            <rFont val="Tahoma"/>
            <family val="2"/>
          </rPr>
          <t xml:space="preserve">Steuerbefreiung (§ 9 StromStG): 
</t>
        </r>
        <r>
          <rPr>
            <sz val="8"/>
            <color indexed="81"/>
            <rFont val="Tahoma"/>
            <family val="2"/>
          </rPr>
          <t xml:space="preserve">Von der Steuer befreit ist Strom
1. Strom aus erneuerbaren Energieträgern, wenn dieser aus einem ausschließlich mit Strom aus 
    erneuerbaren Energieträgern gespeisten Netz oder einer entsprechenden Leitung entnommen 
    wird;
2. Strom, der zur Stromerzeugung entnommen wird;
3. Strom, der in Anlagen mit einer elektrischen Nennleistung von bis zu zwei Megawatt erzeugt
    wird und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t>
        </r>
        <r>
          <rPr>
            <b/>
            <sz val="8"/>
            <color indexed="81"/>
            <rFont val="Tahoma"/>
            <family val="2"/>
          </rPr>
          <t>Änderung seit 1. Juli 2019:
1. Strom, der in Anlagen mit einer elektrischen Nennleistung von mehr als zwei
    Megawatt</t>
        </r>
        <r>
          <rPr>
            <sz val="8"/>
            <color indexed="81"/>
            <rFont val="Tahoma"/>
            <family val="2"/>
          </rPr>
          <t xml:space="preserve"> </t>
        </r>
        <r>
          <rPr>
            <b/>
            <sz val="8"/>
            <color indexed="81"/>
            <rFont val="Tahoma"/>
            <family val="2"/>
          </rPr>
          <t xml:space="preserve">aus erneuerbaren Energieträgern erzeugt und vom Betreiber der 
    Anlage am Ort der Erzeugung zum Selbstverbrauch entnommen wird;
</t>
        </r>
        <r>
          <rPr>
            <sz val="8"/>
            <color indexed="81"/>
            <rFont val="Tahoma"/>
            <family val="2"/>
          </rPr>
          <t>2. (s.o.)</t>
        </r>
        <r>
          <rPr>
            <b/>
            <sz val="8"/>
            <color indexed="81"/>
            <rFont val="Tahoma"/>
            <family val="2"/>
          </rPr>
          <t xml:space="preserve">
3. </t>
        </r>
        <r>
          <rPr>
            <sz val="8"/>
            <color indexed="81"/>
            <rFont val="Tahoma"/>
            <family val="2"/>
          </rPr>
          <t xml:space="preserve">Strom, der in Anlagen mit einer elektrischen Nennleistung von bis zu zwei Megawatt </t>
        </r>
        <r>
          <rPr>
            <b/>
            <sz val="8"/>
            <color indexed="81"/>
            <rFont val="Tahoma"/>
            <family val="2"/>
          </rPr>
          <t xml:space="preserve">aus       
    erneuerbaren Energieträgern oder in hocheffizienten KWK-Anlagen </t>
        </r>
        <r>
          <rPr>
            <sz val="8"/>
            <color indexed="81"/>
            <rFont val="Tahoma"/>
            <family val="2"/>
          </rPr>
          <t>mit einer
    elektrischen Nennleistung von bis zu zwei Megawatt erzeugt wird und der</t>
        </r>
        <r>
          <rPr>
            <b/>
            <sz val="8"/>
            <color indexed="81"/>
            <rFont val="Tahoma"/>
            <family val="2"/>
          </rPr>
          <t xml:space="preserve">
</t>
        </r>
        <r>
          <rPr>
            <sz val="8"/>
            <color indexed="81"/>
            <rFont val="Tahoma"/>
            <family val="2"/>
          </rPr>
          <t xml:space="preserve">    a) (s.o.) und</t>
        </r>
        <r>
          <rPr>
            <b/>
            <sz val="8"/>
            <color indexed="81"/>
            <rFont val="Tahoma"/>
            <family val="2"/>
          </rPr>
          <t xml:space="preserve">
    </t>
        </r>
        <r>
          <rPr>
            <sz val="8"/>
            <color indexed="81"/>
            <rFont val="Tahoma"/>
            <family val="2"/>
          </rPr>
          <t>b) (s.o.)</t>
        </r>
        <r>
          <rPr>
            <b/>
            <sz val="8"/>
            <color indexed="81"/>
            <rFont val="Tahoma"/>
            <family val="2"/>
          </rPr>
          <t xml:space="preserve">
</t>
        </r>
        <r>
          <rPr>
            <sz val="8"/>
            <color indexed="81"/>
            <rFont val="Tahoma"/>
            <family val="2"/>
          </rPr>
          <t>4. (s.o.)</t>
        </r>
        <r>
          <rPr>
            <b/>
            <sz val="8"/>
            <color indexed="81"/>
            <rFont val="Tahoma"/>
            <family val="2"/>
          </rPr>
          <t xml:space="preserve">
</t>
        </r>
        <r>
          <rPr>
            <sz val="8"/>
            <color indexed="81"/>
            <rFont val="Tahoma"/>
            <family val="2"/>
          </rPr>
          <t>5. (s.o.)</t>
        </r>
        <r>
          <rPr>
            <b/>
            <sz val="8"/>
            <color indexed="81"/>
            <rFont val="Tahoma"/>
            <family val="2"/>
          </rPr>
          <t xml:space="preserve">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t>
        </r>
      </text>
    </comment>
    <comment ref="B9" authorId="0" shapeId="0" xr:uid="{00000000-0006-0000-02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2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2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2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2019 18,6 % (Arbeitgeberanteil: 9,3 %).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2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2019 18,6 %. Der anrechenbare Rentenbeitrag darf nicht höher als 19,5 % sein.
</t>
        </r>
      </text>
    </comment>
    <comment ref="H13" authorId="0" shapeId="0" xr:uid="{00000000-0006-0000-02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2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2019 24,7 %; der Arbeitgeberanteil beträgt 15,4 %.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00000000-0006-0000-02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2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2019 24,7 %.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2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2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2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2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200-00000F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1" authorId="0" shapeId="0" xr:uid="{00000000-0006-0000-0200-000010000000}">
      <text>
        <r>
          <rPr>
            <b/>
            <sz val="8"/>
            <color indexed="81"/>
            <rFont val="Arial"/>
            <family val="2"/>
          </rPr>
          <t>§ 53 Steuerentlastung für die Stromerzeugung</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Arial"/>
            <family val="2"/>
          </rPr>
          <t xml:space="preserve">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t>
        </r>
        <r>
          <rPr>
            <sz val="8"/>
            <color indexed="81"/>
            <rFont val="Arial"/>
            <family val="2"/>
          </rPr>
          <t>(2) (s.o.)</t>
        </r>
        <r>
          <rPr>
            <sz val="8"/>
            <color indexed="81"/>
            <rFont val="Arial"/>
            <family val="2"/>
          </rPr>
          <t xml:space="preserve">
(3) (s.o.)
(4) (s.o.)</t>
        </r>
      </text>
    </comment>
    <comment ref="B22" authorId="0" shapeId="0" xr:uid="{00000000-0006-0000-0200-000011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22" authorId="1" shapeId="0" xr:uid="{00000000-0006-0000-02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200-000013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25" authorId="0" shapeId="0" xr:uid="{00000000-0006-0000-0200-000014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6" authorId="0" shapeId="0" xr:uid="{00000000-0006-0000-0200-000015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28" authorId="0" shapeId="0" xr:uid="{00000000-0006-0000-0200-000016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9" authorId="0" shapeId="0" xr:uid="{00000000-0006-0000-0200-000017000000}">
      <text>
        <r>
          <rPr>
            <b/>
            <sz val="8"/>
            <color indexed="81"/>
            <rFont val="Tahoma"/>
            <family val="2"/>
          </rPr>
          <t xml:space="preserve">§ 53 Steuerentlastung für die Stromerzeugung
</t>
        </r>
        <r>
          <rPr>
            <sz val="8"/>
            <color indexed="81"/>
            <rFont val="Tahoma"/>
            <family val="2"/>
          </rPr>
          <t xml:space="preserve">(1)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Tahoma"/>
            <family val="2"/>
          </rPr>
          <t>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Tahoma"/>
            <family val="2"/>
          </rPr>
          <t xml:space="preserve">
(2) (s.o.)
(3) (s.o.)
(4) (s.o.)</t>
        </r>
      </text>
    </comment>
    <comment ref="B30" authorId="0" shapeId="0" xr:uid="{00000000-0006-0000-0200-000018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H30" authorId="1" shapeId="0" xr:uid="{00000000-0006-0000-0200-000019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200-00001A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2" authorId="0" shapeId="0" xr:uid="{00000000-0006-0000-0200-00001B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4" authorId="0" shapeId="0" xr:uid="{00000000-0006-0000-0200-00001C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35" authorId="0" shapeId="0" xr:uid="{00000000-0006-0000-0200-00001D000000}">
      <text>
        <r>
          <rPr>
            <b/>
            <sz val="8"/>
            <color indexed="81"/>
            <rFont val="Tahoma"/>
            <family val="2"/>
          </rPr>
          <t xml:space="preserve">§ 53 Steuerentlastung für die Stromerzeugung
</t>
        </r>
        <r>
          <rPr>
            <sz val="8"/>
            <color indexed="81"/>
            <rFont val="Tahoma"/>
            <family val="2"/>
          </rPr>
          <t xml:space="preserve">(1)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Tahoma"/>
            <family val="2"/>
          </rPr>
          <t xml:space="preserve">
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Tahoma"/>
            <family val="2"/>
          </rPr>
          <t xml:space="preserve">
(2) (s.o.)
(3) (s.o.)
(4) (s.o.)</t>
        </r>
      </text>
    </comment>
    <comment ref="B36" authorId="0" shapeId="0" xr:uid="{00000000-0006-0000-0200-00001E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H36" authorId="1" shapeId="0" xr:uid="{00000000-0006-0000-0200-00001F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200-000020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8" authorId="0" shapeId="0" xr:uid="{00000000-0006-0000-0200-000021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41" authorId="1" shapeId="0" xr:uid="{00000000-0006-0000-0200-000022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2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200-000024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200-000025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200-000026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200-000027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200-000028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200-000029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200-00002A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300-000001000000}">
      <text>
        <r>
          <rPr>
            <b/>
            <sz val="8"/>
            <color indexed="81"/>
            <rFont val="Tahoma"/>
            <family val="2"/>
          </rPr>
          <t xml:space="preserve">Steuerbefreiung (§ 9 StromStG): 
</t>
        </r>
        <r>
          <rPr>
            <sz val="8"/>
            <color indexed="81"/>
            <rFont val="Tahoma"/>
            <family val="2"/>
          </rPr>
          <t>Von der Steuer befreit ist Strom
1. Strom aus erneuerbaren Energieträgern, wenn dieser aus einem ausschließlich mit Strom aus 
    erneuerbaren Energieträgern gespeisten Netz oder einer entsprechenden Leitung entnommen 
    wird;
2. Strom, der zur Stromerzeugung entnommen wird;
3. Strom, der in Anlagen mit einer elektrischen Nennleistung von bis zu zwei Megawatt erzeugt
    wird und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t>
        </r>
      </text>
    </comment>
    <comment ref="B9" authorId="0" shapeId="0" xr:uid="{00000000-0006-0000-0300-000002000000}">
      <text>
        <r>
          <rPr>
            <b/>
            <sz val="8"/>
            <color indexed="81"/>
            <rFont val="Tahoma"/>
            <family val="2"/>
          </rPr>
          <t xml:space="preserve">§ 9a Erlass, Erstattung oder Vergütung der Steuer für bestimmte Prozesse und Verfahren
</t>
        </r>
        <r>
          <rPr>
            <sz val="8"/>
            <color indexed="81"/>
            <rFont val="Tahoma"/>
            <family val="2"/>
          </rPr>
          <t xml:space="preserve">(1)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
</t>
        </r>
        <r>
          <rPr>
            <b/>
            <sz val="8"/>
            <color indexed="81"/>
            <rFont val="Tahoma"/>
            <family val="2"/>
          </rPr>
          <t>Änderung seit 1. Juli 2019:</t>
        </r>
        <r>
          <rPr>
            <sz val="8"/>
            <color indexed="81"/>
            <rFont val="Tahoma"/>
            <family val="2"/>
          </rPr>
          <t xml:space="preserve">
</t>
        </r>
        <r>
          <rPr>
            <b/>
            <sz val="8"/>
            <color indexed="81"/>
            <rFont val="Tahoma"/>
            <family val="2"/>
          </rPr>
          <t>1. Strom, der in Anlagen mit einer elektrischen Nennleistung von mehr als zwei
    Megawatt aus erneuerbaren Energieträgern erzeugt und vom Betreiber der 
    Anlage am Ort der Erzeugung zum Selbstverbrauch entnommen wird;</t>
        </r>
        <r>
          <rPr>
            <sz val="8"/>
            <color indexed="81"/>
            <rFont val="Tahoma"/>
            <family val="2"/>
          </rPr>
          <t xml:space="preserve">
2. (s.o.)
3. Strom, der in Anlagen mit einer elektrischen Nennleistung von bis zu zwei Megawatt </t>
        </r>
        <r>
          <rPr>
            <b/>
            <sz val="8"/>
            <color indexed="81"/>
            <rFont val="Tahoma"/>
            <family val="2"/>
          </rPr>
          <t>aus       
    erneuerbaren Energieträgern oder in hocheffizienten KWK-Anlagen</t>
        </r>
        <r>
          <rPr>
            <sz val="8"/>
            <color indexed="81"/>
            <rFont val="Tahoma"/>
            <family val="2"/>
          </rPr>
          <t xml:space="preserve"> mit einer
    elektrischen Nennleistung von bis zu zwei Megawatt erzeugt wird und der
    a) (s.o.) und
    b) (s.o.)
4. (s.o.)
5. (s.o.)
</t>
        </r>
        <r>
          <rPr>
            <b/>
            <sz val="8"/>
            <color indexed="81"/>
            <rFont val="Tahoma"/>
            <family val="2"/>
          </rPr>
          <t>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t>
        </r>
      </text>
    </comment>
    <comment ref="H9" authorId="1" shapeId="0" xr:uid="{00000000-0006-0000-0300-000003000000}">
      <text>
        <r>
          <rPr>
            <sz val="8"/>
            <color indexed="81"/>
            <rFont val="Tahoma"/>
            <family val="2"/>
          </rPr>
          <t>(2) Die Steuerentlastung beträgt 5,13 Euro für eine Megawattstunde.</t>
        </r>
      </text>
    </comment>
    <comment ref="B10" authorId="0" shapeId="0" xr:uid="{00000000-0006-0000-03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3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2019 18,6 % (Arbeitgeberanteil: 9,3 %).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3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2019 18,6 %. Der anrechenbare Rentenbeitrag darf nicht höher als 19,5 % sein.
</t>
        </r>
      </text>
    </comment>
    <comment ref="H13" authorId="0" shapeId="0" xr:uid="{00000000-0006-0000-03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3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2019 24,7 %; der Arbeitgeberanteil beträgt 15,4 %.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00000000-0006-0000-03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sz val="8"/>
            <color indexed="81"/>
            <rFont val="Tahoma"/>
            <family val="2"/>
          </rPr>
          <t>(3)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t>
        </r>
      </text>
    </comment>
    <comment ref="B15" authorId="0" shapeId="0" xr:uid="{00000000-0006-0000-03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2019 24,7 %.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3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3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3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3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300-00000F000000}">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t>
        </r>
      </text>
    </comment>
    <comment ref="B21" authorId="0" shapeId="0" xr:uid="{00000000-0006-0000-0300-000010000000}">
      <text>
        <r>
          <rPr>
            <b/>
            <sz val="8"/>
            <color indexed="81"/>
            <rFont val="Arial"/>
            <family val="2"/>
          </rPr>
          <t>§ 53 Steuerentlastung für die Stromerzeugung</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Arial"/>
            <family val="2"/>
          </rPr>
          <t>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Arial"/>
            <family val="2"/>
          </rPr>
          <t xml:space="preserve">
(2) (s.o.)
(3) (s.o.)
(4) (s.o.)</t>
        </r>
      </text>
    </comment>
    <comment ref="B22" authorId="0" shapeId="0" xr:uid="{00000000-0006-0000-0300-000011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22" authorId="1" shapeId="0" xr:uid="{00000000-0006-0000-03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300-000013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25" authorId="0" shapeId="0" xr:uid="{00000000-0006-0000-0300-000014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6" authorId="0" shapeId="0" xr:uid="{00000000-0006-0000-0300-000015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28" authorId="0" shapeId="0" xr:uid="{00000000-0006-0000-0300-000016000000}">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9" authorId="0" shapeId="0" xr:uid="{00000000-0006-0000-0300-000017000000}">
      <text>
        <r>
          <rPr>
            <b/>
            <sz val="8"/>
            <color indexed="81"/>
            <rFont val="Tahoma"/>
            <family val="2"/>
          </rPr>
          <t xml:space="preserve">§ 53 Steuerentlastung für die Stromerzeugung
</t>
        </r>
        <r>
          <rPr>
            <sz val="8"/>
            <color indexed="81"/>
            <rFont val="Tahoma"/>
            <family val="2"/>
          </rPr>
          <t xml:space="preserve">(1)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Tahoma"/>
            <family val="2"/>
          </rPr>
          <t xml:space="preserve">
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Tahoma"/>
            <family val="2"/>
          </rPr>
          <t xml:space="preserve">
(2) (s.o.)
(3) (s.o.)
(4) (s.o.)</t>
        </r>
      </text>
    </comment>
    <comment ref="B30" authorId="0" shapeId="0" xr:uid="{00000000-0006-0000-0300-000018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H30" authorId="1" shapeId="0" xr:uid="{00000000-0006-0000-0300-000019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300-00001A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2" authorId="0" shapeId="0" xr:uid="{00000000-0006-0000-0300-00001B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4" authorId="0" shapeId="0" xr:uid="{00000000-0006-0000-0300-00001C000000}">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t>
        </r>
        <r>
          <rPr>
            <b/>
            <sz val="8"/>
            <color indexed="81"/>
            <rFont val="Tahoma"/>
            <family val="2"/>
          </rPr>
          <t xml:space="preserve">
</t>
        </r>
        <r>
          <rPr>
            <sz val="8"/>
            <color indexed="81"/>
            <rFont val="Tahoma"/>
            <family val="2"/>
          </rPr>
          <t xml:space="preserve">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35" authorId="0" shapeId="0" xr:uid="{00000000-0006-0000-0300-00001D000000}">
      <text>
        <r>
          <rPr>
            <b/>
            <sz val="8"/>
            <color indexed="81"/>
            <rFont val="Tahoma"/>
            <family val="2"/>
          </rPr>
          <t xml:space="preserve">§ 53 Steuerentlastung für die Stromerzeugung
</t>
        </r>
        <r>
          <rPr>
            <sz val="8"/>
            <color indexed="81"/>
            <rFont val="Tahoma"/>
            <family val="2"/>
          </rPr>
          <t xml:space="preserve">(1)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Tahoma"/>
            <family val="2"/>
          </rPr>
          <t xml:space="preserve">
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Tahoma"/>
            <family val="2"/>
          </rPr>
          <t xml:space="preserve">
(2) (s.o.)
(3) (s.o.)
(4) (s.o.)</t>
        </r>
      </text>
    </comment>
    <comment ref="B36" authorId="0" shapeId="0" xr:uid="{00000000-0006-0000-0300-00001E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H36" authorId="1" shapeId="0" xr:uid="{00000000-0006-0000-0300-00001F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300-000020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8" authorId="0" shapeId="0" xr:uid="{00000000-0006-0000-0300-000021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41" authorId="1" shapeId="0" xr:uid="{00000000-0006-0000-0300-000022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3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300-000024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300-000025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300-000026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48" authorId="0" shapeId="0" xr:uid="{00000000-0006-0000-0300-000027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300-000028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300-000029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300-00002A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400-000001000000}">
      <text>
        <r>
          <rPr>
            <b/>
            <sz val="8"/>
            <color indexed="81"/>
            <rFont val="Tahoma"/>
            <family val="2"/>
          </rPr>
          <t xml:space="preserve">Steuerbefreiung (§ 9 StromStG): 
</t>
        </r>
        <r>
          <rPr>
            <sz val="8"/>
            <color indexed="81"/>
            <rFont val="Tahoma"/>
            <family val="2"/>
          </rPr>
          <t>Von der Steuer befreit ist Strom
1. Strom aus erneuerbaren Energieträgern, wenn dieser aus einem ausschließlich mit Strom aus 
    erneuerbaren Energieträgern gespeisten Netz oder einer entsprechenden Leitung entnommen 
    wird;
2. Strom, der zur Stromerzeugung entnommen wird;
3. Strom, der in Anlagen mit einer elektrischen Nennleistung von bis zu zwei Megawatt erzeugt
    wird und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t>
        </r>
      </text>
    </comment>
    <comment ref="B9" authorId="0" shapeId="0" xr:uid="{00000000-0006-0000-04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4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4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4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die Jahre 2016 und 2017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4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die Jahre 2016 und 2017 18,7 %. Der anrechenbare Rentenbeitrag darf nicht höher als 19,5 % sein.
</t>
        </r>
      </text>
    </comment>
    <comment ref="H13" authorId="0" shapeId="0" xr:uid="{00000000-0006-0000-04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4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die Jahre 2016 und 2017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4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4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die Jahre 2016 und 2017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4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4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4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4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4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4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4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(2)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4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4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4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4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4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4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4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4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4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4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4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4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4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4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4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4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4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4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4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4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4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4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4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4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4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4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500-000001000000}">
      <text>
        <r>
          <rPr>
            <b/>
            <sz val="8"/>
            <color indexed="81"/>
            <rFont val="Tahoma"/>
            <family val="2"/>
          </rPr>
          <t xml:space="preserve">Steuerbefreiung (§ 9 StromStG): 
</t>
        </r>
        <r>
          <rPr>
            <sz val="8"/>
            <color indexed="81"/>
            <rFont val="Tahoma"/>
            <family val="2"/>
          </rPr>
          <t>Von der Steuer befreit ist Strom
1. Strom aus erneuerbaren Energieträgern, wenn dieser aus einem ausschließlich mit Strom aus 
    erneuerbaren Energieträgern gespeisten Netz oder einer entsprechenden Leitung entnommen 
    wird;
2. Strom, der zur Stromerzeugung entnommen wird;
3. Strom, der in Anlagen mit einer elektrischen Nennleistung von bis zu zwei Megawatt erzeugt
    wird und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t>
        </r>
      </text>
    </comment>
    <comment ref="B9" authorId="0" shapeId="0" xr:uid="{00000000-0006-0000-05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500-000003000000}">
      <text>
        <r>
          <rPr>
            <sz val="8"/>
            <color indexed="81"/>
            <rFont val="Tahoma"/>
            <family val="2"/>
          </rPr>
          <t>(2) Die Steuerentlastung beträgt 5,13 Euro für eine Megawattstunde.</t>
        </r>
      </text>
    </comment>
    <comment ref="B10" authorId="0" shapeId="0" xr:uid="{00000000-0006-0000-05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5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die Jahre 2016 und 2017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5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die Jahre 2016 und 2017 18,7 %. Der anrechenbare Rentenbeitrag darf nicht höher als 19,5 % sein.
</t>
        </r>
      </text>
    </comment>
    <comment ref="H13" authorId="0" shapeId="0" xr:uid="{00000000-0006-0000-05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5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die Jahre 2016 und 2017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00000000-0006-0000-05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sz val="8"/>
            <color indexed="81"/>
            <rFont val="Tahoma"/>
            <family val="2"/>
          </rPr>
          <t>(3)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t>
        </r>
      </text>
    </comment>
    <comment ref="B15" authorId="0" shapeId="0" xr:uid="{00000000-0006-0000-05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die Jahre 2016 und 2017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5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5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5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5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5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5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5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(2)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5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5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5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5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5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5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5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5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5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5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5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5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5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5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5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5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5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5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5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5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5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5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48" authorId="0" shapeId="0" xr:uid="{00000000-0006-0000-05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5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5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5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sharedStrings.xml><?xml version="1.0" encoding="utf-8"?>
<sst xmlns="http://schemas.openxmlformats.org/spreadsheetml/2006/main" count="2042" uniqueCount="229">
  <si>
    <t>Erstattungsanspruch nach § 55 EnergieStG</t>
  </si>
  <si>
    <t>nachrichtlich: verbleibende Belastung aus der Stromsteuer</t>
  </si>
  <si>
    <t>Eintragung der Unternehmensdaten</t>
  </si>
  <si>
    <t>Position</t>
  </si>
  <si>
    <t>Menge</t>
  </si>
  <si>
    <t>Abzug Sockelbetrag</t>
  </si>
  <si>
    <t>€</t>
  </si>
  <si>
    <t>Erläuterung</t>
  </si>
  <si>
    <t>Menge Erdgas [MWh]</t>
  </si>
  <si>
    <t>Menge Flüssiggase [1.000 kg]</t>
  </si>
  <si>
    <t xml:space="preserve">Gesamt-Stromverbrauchsmenge [MWh] </t>
  </si>
  <si>
    <t>anrechenbare Stromsteuer abzügl. Entlastung RVB</t>
  </si>
  <si>
    <t>abzüglich Entlastung Rentenversicherungsbeiträge (RVB)</t>
  </si>
  <si>
    <r>
      <t xml:space="preserve">bitte Daten nur unter "Menge" und für den Zeitraum </t>
    </r>
    <r>
      <rPr>
        <b/>
        <sz val="7"/>
        <rFont val="Arial"/>
        <family val="2"/>
      </rPr>
      <t>innerhalb des Kalenderjahres</t>
    </r>
    <r>
      <rPr>
        <sz val="7"/>
        <rFont val="Arial"/>
        <family val="2"/>
      </rPr>
      <t xml:space="preserve"> eintragen, der vom </t>
    </r>
    <r>
      <rPr>
        <sz val="7"/>
        <rFont val="Arial"/>
        <family val="2"/>
      </rPr>
      <t>Unternehmen und mit dem Hauptzollamt abgestimmt zur Erstattung gewählt worden ist.</t>
    </r>
  </si>
  <si>
    <r>
      <t xml:space="preserve">Senkung des Arbeitgeberanteils** </t>
    </r>
    <r>
      <rPr>
        <sz val="10"/>
        <rFont val="Arial"/>
        <family val="2"/>
      </rPr>
      <t>an den Rentenversicherungsbeiträgen</t>
    </r>
  </si>
  <si>
    <t>Grenzen RVB</t>
  </si>
  <si>
    <t>anrechenbarer Betrag</t>
  </si>
  <si>
    <t>Stromsteuer</t>
  </si>
  <si>
    <t>davon voll erstattungsfähig (nach § 51 EnergieStG)</t>
  </si>
  <si>
    <t>davon voll erstattungsfähig (nach § 53 EnergieStG)</t>
  </si>
  <si>
    <t>Energiesteuer Gasöl (§ 51 EnergieStG)</t>
  </si>
  <si>
    <t>Energiesteuer Gasöl (§ 53 EnergieStG)</t>
  </si>
  <si>
    <t>Energiesteuer Erdgas (§ 51 EnergieStG)</t>
  </si>
  <si>
    <t>Energiesteuer Erdgas (§ 53 EnergieStG)</t>
  </si>
  <si>
    <t>Energiesteuervergünstigung Gasöl für produzierende Unternehmen (§ 54 EnergieStG)</t>
  </si>
  <si>
    <t>Energiesteuervergünstigung Erdgas für produzierende Unternehmen (§ 54 EnergieStG)</t>
  </si>
  <si>
    <t>Energiesteuervergünstigung Flüssiggas für produzierende Unternehmen (§ 54 EnergieStG)</t>
  </si>
  <si>
    <t>Energiesteuer Flüssiggas (§ 51 EnergieStG)</t>
  </si>
  <si>
    <t>Energiesteuer Flüssiggas (§ 53 EnergieStG)</t>
  </si>
  <si>
    <t>davon steuerbefreiter Strom (§ 9 Abs. 1 StromStG) [MWh]</t>
  </si>
  <si>
    <r>
      <t>Erstattungsanspruch</t>
    </r>
    <r>
      <rPr>
        <sz val="12"/>
        <rFont val="Arial"/>
        <family val="2"/>
      </rPr>
      <t xml:space="preserve"> für </t>
    </r>
    <r>
      <rPr>
        <u/>
        <sz val="12"/>
        <rFont val="Arial"/>
        <family val="2"/>
      </rPr>
      <t>versteuerten</t>
    </r>
    <r>
      <rPr>
        <sz val="12"/>
        <rFont val="Arial"/>
        <family val="2"/>
      </rPr>
      <t xml:space="preserve"> Strom für befreite Anwendungen (§ 9 Abs. 1 StromStG)</t>
    </r>
  </si>
  <si>
    <t>nachrichtlich: Vergütungsanspruch insgesamt</t>
  </si>
  <si>
    <t>Energie- und Stromsteuerberechnung</t>
  </si>
  <si>
    <t>(61,35 € / 1000 l)</t>
  </si>
  <si>
    <t>(5,50 € / MWh)</t>
  </si>
  <si>
    <t>(60,60 € / 1000 kg)</t>
  </si>
  <si>
    <t>Menge Gasöl (leichtes Heizöl) [1.000 l]</t>
  </si>
  <si>
    <r>
      <t xml:space="preserve">Regelfall: Arbeitgeberanteil AGA* (halber Beitrag an allg. Rentenversicherung) </t>
    </r>
    <r>
      <rPr>
        <sz val="10"/>
        <rFont val="Arial"/>
        <family val="2"/>
      </rPr>
      <t>[€]</t>
    </r>
  </si>
  <si>
    <t>Ausnahme: AGA* (voller Beitrag an allgemeiner Rentenversicherung) [€]</t>
  </si>
  <si>
    <r>
      <t>Regelfall: AGA* (Teil-Beitrag an knappschaftlicher Rentenversicherung)</t>
    </r>
    <r>
      <rPr>
        <sz val="10"/>
        <rFont val="Arial"/>
        <family val="2"/>
      </rPr>
      <t xml:space="preserve"> ([€]</t>
    </r>
  </si>
  <si>
    <t>Ausnahme: AGA* (voller Beitrag an knappschaftlicher Rentenversicherung) ([€]</t>
  </si>
  <si>
    <t>Vergütungsanspruch Energiesteuer</t>
  </si>
  <si>
    <t>Berechnung Vergütung der Energiesteuer in Sonderfällen (§ 55 EnergieStG)</t>
  </si>
  <si>
    <t>potenzielle Steuerentlastung Strommenge zur Versteuerung nach § 9b StromStG</t>
  </si>
  <si>
    <t>abzugspflichtiger nicht erstattungsfähiger Sockelbetrag  (§ 9b (1) StromStG)</t>
  </si>
  <si>
    <t>Erstattungsanspruch Stromsteuer nach § 9b StromStG</t>
  </si>
  <si>
    <t>verbleibende Steuerbelastung (nach Abzug der Erstattung nach § 9b StromStG)</t>
  </si>
  <si>
    <t>Steueranteil nach § 55 Abs. 3 EnergieStG</t>
  </si>
  <si>
    <t>Sockelbetrag wurde bereits in früheren Quartalen gezahlt</t>
  </si>
  <si>
    <t>Steueranteil nach § 55 Abs. 3 EnergieStG (Sockelbetrag wurde bereits in früheren Quartalen gezahlt)</t>
  </si>
  <si>
    <t>Strommenge zur Versteuerung nach § 9b StromStG</t>
  </si>
  <si>
    <t>nachrichtlich: verbleibende Energie- und Stromsteuerbelastung</t>
  </si>
  <si>
    <t>(Gesamtstrommenge x 5,13 €)</t>
  </si>
  <si>
    <t>(~49 MWh x 5,13 €))</t>
  </si>
  <si>
    <t>davon 90 %</t>
  </si>
  <si>
    <t>(15,34 €/1.000 l)</t>
  </si>
  <si>
    <t>(1,38 € / MWh)</t>
  </si>
  <si>
    <t>(15,15 € / 1000 kg)</t>
  </si>
  <si>
    <t>der Sockelbetrag von 250,00 € wurde bereits in einem Erstattungsantrag des gleichen Kalenderjahres abgezogen</t>
  </si>
  <si>
    <t>der Sockelbetrag von 1000,00 € wurde bereits in einem Erstattungsantrag des gleichen Kalenderjahres abgezogen</t>
  </si>
  <si>
    <r>
      <t xml:space="preserve">verbleibende Steuerbelastung abzüglich Sockelbetrag </t>
    </r>
    <r>
      <rPr>
        <sz val="10"/>
        <rFont val="Arial"/>
        <family val="2"/>
      </rPr>
      <t>(1000,00 €</t>
    </r>
    <r>
      <rPr>
        <sz val="10"/>
        <rFont val="Arial"/>
        <family val="2"/>
      </rPr>
      <t>)</t>
    </r>
  </si>
  <si>
    <t>nachrichtlich: Energie- und Stromsteuer vor Entlastung</t>
  </si>
  <si>
    <t>Allgemeiner Rentenversicherungssatz (aRVS) 2012 / Anrechenbarer aRVS</t>
  </si>
  <si>
    <t>voller knappschaftlicher Rentenversicherungssatz (kRVS) 2012 / Anrechenbarer kRVS</t>
  </si>
  <si>
    <t>Teilbeitrag am kRVS 2012 / Anrechenbarer kRVS</t>
  </si>
  <si>
    <r>
      <rPr>
        <sz val="16"/>
        <rFont val="Arial"/>
        <family val="2"/>
      </rPr>
      <t xml:space="preserve">Steuerjahr 2012  - </t>
    </r>
    <r>
      <rPr>
        <sz val="12"/>
        <rFont val="Arial"/>
        <family val="2"/>
      </rPr>
      <t xml:space="preserve"> Bitte beachten Sie die </t>
    </r>
    <r>
      <rPr>
        <b/>
        <sz val="12"/>
        <rFont val="Arial"/>
        <family val="2"/>
      </rPr>
      <t>Verweise</t>
    </r>
    <r>
      <rPr>
        <sz val="12"/>
        <rFont val="Arial"/>
        <family val="2"/>
      </rPr>
      <t xml:space="preserve">.  </t>
    </r>
  </si>
  <si>
    <t>davon teilweise erstattungsfähig (nach § 53b EnergieStG)</t>
  </si>
  <si>
    <t>Energiesteuer Gasöl (§ 53a EnergieStG)</t>
  </si>
  <si>
    <t>Energiesteuer Gasöl (§ 53b EnergieStG)</t>
  </si>
  <si>
    <t>(40,35 € / 1000 l)</t>
  </si>
  <si>
    <t>(25,00 € / 1000 kg)</t>
  </si>
  <si>
    <t>Energiesteuer "Schweres" Heizöl für KWK (§§ 51, 53 bzw. 53a EnergieStG)</t>
  </si>
  <si>
    <t>Energiesteuer Erdgas (§ 53a EnergieStG)</t>
  </si>
  <si>
    <t>(4,96 € / MWh)</t>
  </si>
  <si>
    <t>Energiesteuer Flüssiggas (§ 53a EnergieStG)</t>
  </si>
  <si>
    <t>Energiesteuer Flüssiggas (§ 53b (1) EnergieStG)</t>
  </si>
  <si>
    <t>Energiesteuer Flüssiggas (§ 53b (4) EnergieStG)</t>
  </si>
  <si>
    <t>(19,60 € / 1000 kg)</t>
  </si>
  <si>
    <t>Energiesteuer Erdgas (§ 53b (3) EnergieStG)</t>
  </si>
  <si>
    <t>Energiesteuer Erdgas (§ 53b (4) EnergieStG)</t>
  </si>
  <si>
    <t>(4,42 € / MWh)</t>
  </si>
  <si>
    <t>davon teilweise erstattungsfähig (nach § 53b (3) EnergieStG)</t>
  </si>
  <si>
    <t>davon teilweise erstattungsfähig (nach § 53b (4) EnergieStG)</t>
  </si>
  <si>
    <r>
      <rPr>
        <b/>
        <sz val="8"/>
        <rFont val="Arial"/>
        <family val="2"/>
      </rPr>
      <t>Antragsfristen</t>
    </r>
    <r>
      <rPr>
        <sz val="8"/>
        <rFont val="Arial"/>
        <family val="2"/>
      </rPr>
      <t xml:space="preserve">
Für alle Arten der Steuerentlastung bzw. -ermäßigung des Energie- und des Stromsteuergesetzes gilt: 
Anträge müssen beim zuständigen Hauptzollamt bis zum 31. Dezember des Jahres beantragt werden, das auf das Jahr der Verwendung folgt. 
Der "Abrechnungs"zeitraum der Steuererstattung kann vom Antragsteller gewählt werden: In der Regel erfolgt die Entlastung viertel-, halb- oder ganzjährlich, auf besonderen Antrag auch monatlich oder sofort. Bei unterjährigen Erstattungsanträgen muss abschließend in jedem Fall ein zusammenfassender Jahresantrag gestellt werden.</t>
    </r>
  </si>
  <si>
    <t>Vergütungsanspruch der Energiesteuer (§§ 51, 53; 53a; 53b und 54 EnergieStG)</t>
  </si>
  <si>
    <t>davon voll erstattungsfähig (nach § 53b (1) EnergieStG)</t>
  </si>
  <si>
    <t>Vergütungsanspruch Energiesteuer (§§ 51, 53; 53a; 53b und 54 EnergieStG)</t>
  </si>
  <si>
    <t>davon Strom für bestimmte Prozesse und Verfahren nach § 9a StromStG) [MWh]</t>
  </si>
  <si>
    <r>
      <t>Erstattungsanspruch</t>
    </r>
    <r>
      <rPr>
        <sz val="12"/>
        <rFont val="Arial"/>
        <family val="2"/>
      </rPr>
      <t xml:space="preserve"> für </t>
    </r>
    <r>
      <rPr>
        <u/>
        <sz val="12"/>
        <rFont val="Arial"/>
        <family val="2"/>
      </rPr>
      <t>versteuerten</t>
    </r>
    <r>
      <rPr>
        <sz val="12"/>
        <rFont val="Arial"/>
        <family val="2"/>
      </rPr>
      <t xml:space="preserve"> Strom für bestimmte Prozesse und Verfahren (§ 9a StromStG)</t>
    </r>
  </si>
  <si>
    <t>davon voll erstattungsfähig (nach § 53 EnergieStG alt) → bis 31.3.2012</t>
  </si>
  <si>
    <t>davon teilweise erstattungsfähig (nach § 53b EnergieStG neu) → ab 1.4.2012</t>
  </si>
  <si>
    <t>davon voll erstattungsfähig (nach § 53 EnergieStG) → ab 1.4.2012</t>
  </si>
  <si>
    <t>davon teilweise erstattungsfähig (nach § 53b (3) EnergieStG) → ab 1.4.2012</t>
  </si>
  <si>
    <t>davon teilweise erstattungsfähig (nach § 53b (4) EnergieStG) → ab 1.4.2012</t>
  </si>
  <si>
    <t>davon voll erstattungsfähig (nach § 53b (1) EnergieStG) → ab 1.4.2012</t>
  </si>
  <si>
    <t>Energiesteuer Erdgas (§ 53b (3) EnergieStG) ab 1.4.2012</t>
  </si>
  <si>
    <t>Energiesteuer Erdgas (§ 53b (4) EnergieStG) ab 1.4.2012</t>
  </si>
  <si>
    <t>Energiesteuer Flüssiggas (§ 53b (1) EnergieStG) ab 1.4.2012</t>
  </si>
  <si>
    <t>Energiesteuer Flüssiggas (§ 53b (4) EnergieStG) ab 1.4.2012</t>
  </si>
  <si>
    <r>
      <rPr>
        <b/>
        <sz val="13"/>
        <rFont val="Arial"/>
        <family val="2"/>
      </rPr>
      <t>Erstattungsanspruch nach § 55 EnergieStG</t>
    </r>
    <r>
      <rPr>
        <b/>
        <sz val="13"/>
        <color indexed="9"/>
        <rFont val="Arial"/>
        <family val="2"/>
      </rPr>
      <t xml:space="preserve">
</t>
    </r>
    <r>
      <rPr>
        <sz val="10"/>
        <rFont val="Arial"/>
        <family val="2"/>
      </rPr>
      <t>Bei unterjährigen Erstattungsanträgen muss bis 31.12. des Jahres, das auf das Verbrauchsjahr folgt, ein zusammenfassender Jahresantrag gestellt werden.</t>
    </r>
  </si>
  <si>
    <t>davon voll erstattungsfähig (nach § 53a EnergieStG)</t>
  </si>
  <si>
    <r>
      <rPr>
        <b/>
        <sz val="10"/>
        <rFont val="Arial"/>
        <family val="2"/>
      </rPr>
      <t>Antragsfristen</t>
    </r>
    <r>
      <rPr>
        <sz val="10"/>
        <rFont val="Arial"/>
        <family val="2"/>
      </rPr>
      <t xml:space="preserve">
Für alle Arten der Steuerentlastung bzw. -ermäßigung des Energie- und des Stromsteuergesetzes gilt: 
Anträge müssen beim zuständigen Hauptzollamt bis zum 31. Dezember des Jahres beantragt werden, das auf das Jahr der Verwendung folgt. 
Der "Abrechnungs"zeitraum der Steuererstattung kann vom Antragsteller gewählt werden: In der Regel erfolgt die Entlastung viertel-, halb- oder ganzjährlich, auf besonderen Antrag auch monatlich oder sofort. Bei unterjährigen Erstattungsanträgen muss abschließend in jedem Fall ein zusammenfassender Jahresantrag gestellt werden.
</t>
    </r>
    <r>
      <rPr>
        <b/>
        <sz val="10"/>
        <rFont val="Arial"/>
        <family val="2"/>
      </rPr>
      <t xml:space="preserve">Formulare: </t>
    </r>
    <r>
      <rPr>
        <sz val="10"/>
        <rFont val="Arial"/>
        <family val="2"/>
      </rPr>
      <t>www.zoll.de</t>
    </r>
    <r>
      <rPr>
        <b/>
        <sz val="10"/>
        <rFont val="Arial"/>
        <family val="2"/>
      </rPr>
      <t xml:space="preserve"> </t>
    </r>
  </si>
  <si>
    <t>davon voll erstattungsfähig (nach § 53a EnergieStG neu) → ab 1.4.2012</t>
  </si>
  <si>
    <t>davon voll erstattungsfähig (nach § 53a EnergieStG) → ab 1.4.2012</t>
  </si>
  <si>
    <t>Energiesteuer Erdgas (§ 53a EnergieStG) ab 1.4.2012</t>
  </si>
  <si>
    <t>Energiesteuer Gasöl (§ 53a EnergieStG) ab 1.4.2012</t>
  </si>
  <si>
    <t>Energiesteuer Gasöl (§ 53b EnergieStG) ab 1.4.2012</t>
  </si>
  <si>
    <t>Energiesteuer Flüssiggas (§ 53a EnergieStG) ab 1.4.2012</t>
  </si>
  <si>
    <t>Energiesteuer "Schweres" Heizöl für KWK (§§ 51 bzw. 53 EnergieStG)</t>
  </si>
  <si>
    <r>
      <rPr>
        <b/>
        <sz val="8"/>
        <rFont val="Arial"/>
        <family val="2"/>
      </rPr>
      <t xml:space="preserve">* AGA = Arbeitgeberanteil an den Rentenversicherungsbeiträgen (bitte verschiedene Eingabefelder nutzen)
</t>
    </r>
    <r>
      <rPr>
        <sz val="8"/>
        <rFont val="Arial"/>
        <family val="2"/>
      </rPr>
      <t xml:space="preserve">
**    = Die Absenkung des Arbeitgeberanteils entspricht gemäß Energiesteuergesetz dem
           Unterschiedsbeitrag zwischen 
           1. dem Arbeitgeberanteil an den Rentenvericherungsbeiträgen, der sich für das Unternehmen
               errechnet, wenn der Beitragssatz in der 
               a) allgemeinen Rentenversicherung 20,3 und in der
               b) knappschaftlichen Rentenversicherung 26,9 Prozent betragen hätte, und
           2. dem Arbeitgeberanteil an den Rentenvericherungsbeiträgen, der sich für das Unternehmen
               errechnet,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                  </t>
    </r>
  </si>
  <si>
    <r>
      <rPr>
        <b/>
        <sz val="8.5"/>
        <rFont val="Arial"/>
        <family val="2"/>
      </rPr>
      <t xml:space="preserve">Benzin </t>
    </r>
    <r>
      <rPr>
        <sz val="8.5"/>
        <rFont val="Arial"/>
        <family val="2"/>
      </rPr>
      <t xml:space="preserve">- mit einem Schwefelgehalt von mehr als 10 mg/kg (Tarif: 669,80 EUR/1000 l) </t>
    </r>
    <r>
      <rPr>
        <b/>
        <sz val="8.5"/>
        <rFont val="Arial"/>
        <family val="2"/>
      </rPr>
      <t>[1.000 l]</t>
    </r>
  </si>
  <si>
    <r>
      <rPr>
        <b/>
        <sz val="8.5"/>
        <rFont val="Arial"/>
        <family val="2"/>
      </rPr>
      <t>Benzin</t>
    </r>
    <r>
      <rPr>
        <sz val="8.5"/>
        <rFont val="Arial"/>
        <family val="2"/>
      </rPr>
      <t xml:space="preserve"> mit einem Schwefelgehalt von max 10 mg/kg</t>
    </r>
    <r>
      <rPr>
        <b/>
        <sz val="8.5"/>
        <rFont val="Arial"/>
        <family val="2"/>
      </rPr>
      <t xml:space="preserve">, Flugturbinenkraftstoff, Kerosin </t>
    </r>
    <r>
      <rPr>
        <sz val="8.5"/>
        <rFont val="Arial"/>
        <family val="2"/>
      </rPr>
      <t xml:space="preserve">(654,50 Eur/1000 l) </t>
    </r>
    <r>
      <rPr>
        <b/>
        <sz val="8.5"/>
        <rFont val="Arial"/>
        <family val="2"/>
      </rPr>
      <t>[1.000 l]</t>
    </r>
  </si>
  <si>
    <r>
      <rPr>
        <b/>
        <sz val="8.5"/>
        <rFont val="Arial"/>
        <family val="2"/>
      </rPr>
      <t xml:space="preserve">Flugbenzin, Motorenbenzin </t>
    </r>
    <r>
      <rPr>
        <sz val="8.5"/>
        <rFont val="Arial"/>
        <family val="2"/>
      </rPr>
      <t>mit einem Bleigehalt von &gt; 0,013 g/l</t>
    </r>
    <r>
      <rPr>
        <b/>
        <sz val="8.5"/>
        <rFont val="Arial"/>
        <family val="2"/>
      </rPr>
      <t xml:space="preserve"> </t>
    </r>
    <r>
      <rPr>
        <sz val="8.5"/>
        <rFont val="Arial"/>
        <family val="2"/>
      </rPr>
      <t xml:space="preserve">(721,00 Eur/1000 l) </t>
    </r>
    <r>
      <rPr>
        <b/>
        <sz val="8.5"/>
        <rFont val="Arial"/>
        <family val="2"/>
      </rPr>
      <t>[1.000 l]</t>
    </r>
  </si>
  <si>
    <r>
      <rPr>
        <b/>
        <sz val="8.5"/>
        <rFont val="Arial"/>
        <family val="2"/>
      </rPr>
      <t>Hinweis: Entlastung/Ermäßigung nach §§ 53 bis 55:</t>
    </r>
    <r>
      <rPr>
        <sz val="8.5"/>
        <rFont val="Arial"/>
        <family val="2"/>
      </rPr>
      <t xml:space="preserve"> Bitte tragen Sie die jeweiligen Kraftstoffmengen in den entsprechenden Feldern C19 bis C24 ein.</t>
    </r>
  </si>
  <si>
    <t>(Summe )</t>
  </si>
  <si>
    <t>Erstattungsanspruch nach § 49 Abs. 2a EnergieStG</t>
  </si>
  <si>
    <r>
      <rPr>
        <b/>
        <sz val="8"/>
        <rFont val="Arial"/>
        <family val="2"/>
      </rPr>
      <t>* AGA = Arbeitgeberanteil an den Rentenversicherungsbeiträgen (bitte verschiedene Eingabefelder nutzen)</t>
    </r>
    <r>
      <rPr>
        <sz val="8"/>
        <rFont val="Arial"/>
        <family val="2"/>
      </rPr>
      <t xml:space="preserve">
**    = Die Absenkung des Arbeitgeberanteils entspricht gemäß Energiesteuergesetz dem
           Unterschiedsbeitrag zwischen 
           1. dem Arbeitgeberanteil an den Rentenvericherungsbeiträgen, der sich für das Unternehmen
               errechnet, wenn der Beitragssatz in der 
               a) allgemeinen Rentenversicherung 20,3 und in der
               b) knappschaftlichen Rentenversicherung 26,9 Prozent betragen hätte, und
           2. dem Arbeitgeberanteil an den Rentenvericherungsbeiträgen, der sich für das Unternehmen
               errechnet,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</si>
  <si>
    <r>
      <rPr>
        <b/>
        <sz val="8"/>
        <rFont val="Arial"/>
        <family val="2"/>
      </rPr>
      <t>* AGA = Arbeitgeberanteil an den Rentenversicherungsbeiträgen (bitte verschiedene Eingabefelder nutzen)</t>
    </r>
    <r>
      <rPr>
        <sz val="8"/>
        <rFont val="Arial"/>
        <family val="2"/>
      </rPr>
      <t xml:space="preserve">
**    = Die Absenkung des Arbeitgeberanteils entspricht gemäß Energiesteuergesetz dem
           Unterschiedsbeitrag zwischen 
           1. dem Arbeitgeberanteil an den Rentenvericherungsbeiträgen, der sich für das Unternehmen
               errechnet, wenn der Beitragssatz in der 
               a) allgemeinen Rentenversicherung 20,3 und in der
               b) knappschaftlichen Rentenversicherung 26,9 Prozent betragen hätte, und
           2. dem Arbeitgeberanteil an den Rentenvericherungsbeiträgen, der sich für das Unternehmen
               errechnet,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  </t>
    </r>
  </si>
  <si>
    <t>Menge [1000 l]</t>
  </si>
  <si>
    <t>Sonderfall Ottokraftstoffe</t>
  </si>
  <si>
    <r>
      <rPr>
        <b/>
        <sz val="9"/>
        <rFont val="Arial"/>
        <family val="2"/>
      </rPr>
      <t xml:space="preserve">Summe voll versteuerter Kraftstoffe, die zum Verheizen, zur Erzeugung von Strom oder in Kraft-Wärme-Kopplungs-Anlagen verwendeter worden sind [1.000 l]
</t>
    </r>
    <r>
      <rPr>
        <sz val="9"/>
        <rFont val="Arial"/>
        <family val="2"/>
      </rPr>
      <t>Ermäßigung auf den Steuersatz für leichtes Heizöl (nach § 49 Abs 2a EnergieStG)</t>
    </r>
  </si>
  <si>
    <t>Erstattungsanspruch in Sonderfällen (§ 55 EnergieStG - "Spitzenausgleich")</t>
  </si>
  <si>
    <t>Erstattungsanspruch in Sonderfällen (nach § 10 StromStG - "Spitzenausgleich")</t>
  </si>
  <si>
    <t>(10,00 € / 1000 kg)</t>
  </si>
  <si>
    <t>(4,00 € / 1000 kg)</t>
  </si>
  <si>
    <t>davon teilweise erstattungsfähig (nach § 53b (1) EnergieStG)</t>
  </si>
  <si>
    <t>davon teilweise erstattungsfähig (nach § 53b (1) EnergieStG neu) → ab 1.4.2012</t>
  </si>
  <si>
    <t>davon teilweise erstattungsfähig (nach § 53b (4) EnergieStG neu) → ab 1.4.2012</t>
  </si>
  <si>
    <t>Vergütungsanspruch der Energiesteuer (§§ 51, 53, 53a, 53b und 54 EnergieStG)</t>
  </si>
  <si>
    <t>Energiesteuer "Schweres" Heizöl für KWK (§ 53 b (1) EnergieStG) ab 1.4.2012</t>
  </si>
  <si>
    <t>Energiesteuer "Schweres" Heizöl für KWK (§ 53 b (4) EnergieStG) ab 1.4.2012</t>
  </si>
  <si>
    <t>Energiesteuer "Schweres" Heizöl für KWK (§ 53 b (1) EnergieStG)</t>
  </si>
  <si>
    <t>Energiesteuer "Schweres" Heizöl für KWK (§ 53 b (4) EnergieStG)</t>
  </si>
  <si>
    <t>Energiesteuer "Schweres" Heizöl für KWK (§ 53 b Abs. 1 EnergieStG)</t>
  </si>
  <si>
    <t>Energiesteuer "Schweres" Heizöl für KWK (§ 53 b Abs. 4 EnergieStG)</t>
  </si>
  <si>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1132)
§ 53b (1) EnerStG: Steuerentlastung für das Verheizen in Anlagen zur gekoppelten Erzeugung von Kraft und Wärme (Vordruck 1133)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</si>
  <si>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t>§ 49 Abs. 2a EnerStG: Steuerentlastung für zum Verheizen oder in begünstigten Anlagen verwendete Energieerzeugnisse (Vorduck 1100)
§ 51 EnerStG: Steuerentlastung für bestimmte Prozesse und Verfahren (Vordruck 1115)
§ 53 EnerStG: Steuerentlastung für die Stromerzeugung und KWK-Anlagen (Vordruck 1117)
neu: § 53 EnerStG: Steuerentlastung für die Stromerzeugung (Vordruck 1131) 
neu: § 53a EnergieStG: Steuerentlastung für die gekoppelte Erzeugung von Kraft und Wärme (Vordruck 1132)
neu § 53b (1) EnerStG: Steuerentlastung für das Verheizen in Anlagen zur gekoppelten Erzeugung von Kraft und Wärme (Vordruck 1133)
neu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 55 EnerStG / § 10 StromStG: Steuerentlastung von der Stromsteuer und/oder Energiesteuer in Sonderfällen (Vordruck 1450)
§ 9a StromStG: Steuerentlastung für bestimmte Prozesse und Verfahren (Vordruck 1452)
§ 9b StromStG: Steuerentlastung für Unternehmen (Vordruck 1453)
Selbsterklärung des Nutzers von Nutzenergien (Vordruck 1456)</t>
  </si>
  <si>
    <r>
      <t xml:space="preserve">Menge "Schweres Heizöl" (1.000 kg) </t>
    </r>
    <r>
      <rPr>
        <sz val="10"/>
        <rFont val="Arial"/>
        <family val="2"/>
      </rPr>
      <t>(nach § 51 bzw. 53 EnergieStG)</t>
    </r>
  </si>
  <si>
    <r>
      <t xml:space="preserve">Menge "Schweres Heizöl" (1.000 kg)  </t>
    </r>
    <r>
      <rPr>
        <sz val="10"/>
        <rFont val="Arial"/>
        <family val="2"/>
      </rPr>
      <t>(nach § 51 bzw. 53 EnergieStG)</t>
    </r>
  </si>
  <si>
    <r>
      <t>Menge "Schweres Heizöl" (1.000 kg)</t>
    </r>
    <r>
      <rPr>
        <sz val="10"/>
        <rFont val="Arial"/>
        <family val="2"/>
      </rPr>
      <t xml:space="preserve"> (nach § 51 bzw. 53 EnergieStG)</t>
    </r>
  </si>
  <si>
    <r>
      <t xml:space="preserve">Sonderfall Ottokraftstoffe
Summe voll versteuerter Kraftstoffe, die zum Verheizen, zur Erzeugung von Strom oder in Kraft-Wärme-Kopplungs-Anlagen verwendeter worden sind [1.000 l]
</t>
    </r>
    <r>
      <rPr>
        <sz val="9"/>
        <rFont val="Arial"/>
        <family val="2"/>
      </rPr>
      <t>Ermäßigung auf den Steuersatz für leichtes Heizöl (nach § 49 Abs 2a EnergieStG)</t>
    </r>
  </si>
  <si>
    <r>
      <rPr>
        <b/>
        <sz val="10"/>
        <rFont val="Arial"/>
        <family val="2"/>
      </rPr>
      <t>Herausgeber: Industrie- und Handelskammer Lippe zu Detmold</t>
    </r>
    <r>
      <rPr>
        <sz val="10"/>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10"/>
        <rFont val="Arial"/>
        <family val="2"/>
      </rPr>
      <t>Stand 11/2013 (Version inkl. § 49 Abs. 2)</t>
    </r>
    <r>
      <rPr>
        <sz val="10"/>
        <rFont val="Arial"/>
        <family val="2"/>
      </rPr>
      <t xml:space="preserve">
Matthias Carl, Telefon (05231) 76 01-18, E-Mail: carl@detmold.ihk.de
                                                                                                                                                                     </t>
    </r>
  </si>
  <si>
    <r>
      <rPr>
        <b/>
        <sz val="16"/>
        <rFont val="Arial"/>
        <family val="2"/>
      </rPr>
      <t xml:space="preserve">Steuerjahr 2014 </t>
    </r>
    <r>
      <rPr>
        <sz val="16"/>
        <rFont val="Arial"/>
        <family val="2"/>
      </rPr>
      <t xml:space="preserve">         </t>
    </r>
    <r>
      <rPr>
        <b/>
        <sz val="12"/>
        <rFont val="Arial"/>
        <family val="2"/>
      </rPr>
      <t xml:space="preserve">Hinweis: </t>
    </r>
    <r>
      <rPr>
        <sz val="12"/>
        <rFont val="Arial"/>
        <family val="2"/>
      </rPr>
      <t>Der "Spitzenausgleich" (§ 10 StromStG und § 55 EnergieStG) kann nur beantragt werden, wenn nachweislich mindestens mit der Einführung eines EnMS nach ISO 50001, eines UMS nach 
                                                                        EMAS-Verordnung oder in kleinen und mittleren Unternehmen mit der Einführung eines alternativen Systems begonnen worden ist. 
                                                                        (Vorgaben siehe § 5 SpaEfV i.V.m Anlage 2: Erfassung / Analyse der Energieträger und Energie verbrauchenden Anlagen und Geräte)</t>
    </r>
  </si>
  <si>
    <t>nachrichtlich: Energie- und Stromsteuer ("Ökosteuer") vor Entlastung</t>
  </si>
  <si>
    <r>
      <rPr>
        <b/>
        <sz val="16"/>
        <rFont val="Arial"/>
        <family val="2"/>
      </rPr>
      <t xml:space="preserve">Steuerjahr 2015 </t>
    </r>
    <r>
      <rPr>
        <sz val="16"/>
        <rFont val="Arial"/>
        <family val="2"/>
      </rPr>
      <t xml:space="preserve">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t>
    </r>
  </si>
  <si>
    <t>Allgemeiner Rentenversicherungssatz (aRVS) 2015 / Anrechenbarer aRVS</t>
  </si>
  <si>
    <t>voller knappschaftlicher Rentenversicherungssatz (kRVS) 2015 / Anrechenbarer kRVS</t>
  </si>
  <si>
    <t>Teilbeitrag am kRVS 2015 / Anrechenbarer kRVS</t>
  </si>
  <si>
    <t>Allgemeiner Rentenversicherungssatz (aRVS) 2014 / Anrechenbarer aRVS</t>
  </si>
  <si>
    <t>voller knappschaftlicher Rentenversicherungssatz (kRVS) 2014 / Anrechenbarer kRVS</t>
  </si>
  <si>
    <t>Teilbeitrag am kRVS 2014 / Anrechenbarer kRVS</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</si>
  <si>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01/2015 (Version inkl. § 49 Abs. 2)</t>
    </r>
    <r>
      <rPr>
        <sz val="8"/>
        <rFont val="Arial"/>
        <family val="2"/>
      </rPr>
      <t xml:space="preserve">
Matthias Carl, Telefon (05231) 76 01-18, E-Mail: carl@detmold.ihk.de</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</si>
  <si>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1132)
§ 53b (1) EnerStG: Steuerentlastung für das Verheizen in Anlagen zur gekoppelten Erzeugung von Kraft und Wärme (Vordruck 1133)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</si>
  <si>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1132)
§ 53b (1) EnerStG: Steuerentlastung für das Verheizen in Anlagen zur gekoppelten Erzeugung von Kraft und Wärme (Vordruck 1133)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 55 EnerStG / § 10 StromStG: Steuerentlastung von der Stromsteuer und/oder Energiesteuer in Sonderfällen (Vordruck 1450) </t>
    </r>
    <r>
      <rPr>
        <sz val="8"/>
        <rFont val="Symbol"/>
        <family val="1"/>
        <charset val="2"/>
      </rPr>
      <t>®</t>
    </r>
    <r>
      <rPr>
        <sz val="8"/>
        <rFont val="Arial"/>
        <family val="2"/>
      </rPr>
      <t xml:space="preserve"> Informationsblatt (1451)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</si>
  <si>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t>Erstattungsanspruch Stromsteuer</t>
  </si>
  <si>
    <t>Stromsteuer nach § 9b StromStG</t>
  </si>
  <si>
    <t>Sonderfälle (nach § 10 StromStG - "Spitzenausgleich")</t>
  </si>
  <si>
    <t>Strom für befreite Anwendungen (§ 9 Abs. 1 StromStG)</t>
  </si>
  <si>
    <t>Strom für bestimmte Prozesse und Verfahren (§ 9a StromStG)</t>
  </si>
  <si>
    <t>Energiesteuer nach § 54 EnergieStG</t>
  </si>
  <si>
    <t>Sonderfälle (nach § 55 EnergieStG - "Spitzenausgleich")</t>
  </si>
  <si>
    <t>Energie für bestimmte Prozesse und Verfahren (§ 51 StromStG)</t>
  </si>
  <si>
    <t>Energie für befreite Anwendungen (§ 53, 53a, 53b Abs. 1 StromStG)</t>
  </si>
  <si>
    <t>nach § 49 Abs. 2a EnergieStG</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</si>
  <si>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t>
    </r>
    <r>
      <rPr>
        <b/>
        <sz val="8"/>
        <rFont val="Arial"/>
        <family val="2"/>
      </rPr>
      <t>Stand 01/2015 (Version inkl. § 49 Abs. 2)</t>
    </r>
    <r>
      <rPr>
        <sz val="8"/>
        <rFont val="Arial"/>
        <family val="2"/>
      </rPr>
      <t xml:space="preserve">
Matthias Carl, Telefon (05231) 76 01-18, E-Mail: carl@detmold.ihk.de</t>
    </r>
  </si>
  <si>
    <t>Erstattungsanspruch Energiesteuer</t>
  </si>
  <si>
    <t>Summe</t>
  </si>
  <si>
    <t>Unterschied zwischen Steuerjahr 2014 und 2015</t>
  </si>
  <si>
    <r>
      <t xml:space="preserve">Jahresvergleich 2014 zu 2015
</t>
    </r>
    <r>
      <rPr>
        <sz val="11"/>
        <rFont val="Arial"/>
        <family val="2"/>
      </rPr>
      <t>Sie erhalten hier einen Vergleich der Rückerstattungen für 2014 bzw. 2015 (für identische Verbrauchsdaten), wenn Sie Ihre Daten in das Tabellenblätter "Ökosteuer 2015 inkl. Sockel" eingetragen haben. Ein Vergleich der Jahre 2015 und 2016 erübrigt sich, da sich die Rahmenbedingungen (Steuersätze und Rentenversicherungsbeiträge nicht geändert haben)</t>
    </r>
  </si>
  <si>
    <t>Eintragung der Unternehmensdaten in Blatt "Ökosteuer 2015"</t>
  </si>
  <si>
    <t>Erstattungsanspruch insgesamt</t>
  </si>
  <si>
    <t>nachrichtlich: Stromsteuer und "Ökosteuer"-Anteil der Energiesteuer vor Entlastung</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</si>
  <si>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01/2017 (Version inkl. § 49 Abs. 2)</t>
    </r>
    <r>
      <rPr>
        <sz val="8"/>
        <rFont val="Arial"/>
        <family val="2"/>
      </rPr>
      <t xml:space="preserve">
Matthias Carl, Telefon (05231) 76 01-18, E-Mail: carl@detmold.ihk.de</t>
    </r>
  </si>
  <si>
    <t>Geltender allgemeiner Rentenversicherungssatz (aRVS) / Anrechenbarer aRVS</t>
  </si>
  <si>
    <t>Geltender voller knappschaftlicher Rentenversicherungssatz (kRVS) / Anrechenbarer kRVS</t>
  </si>
  <si>
    <t>Geltender Teilbeitrag am kRVS / Anrechenbarer kRVS</t>
  </si>
  <si>
    <r>
      <rPr>
        <b/>
        <sz val="16"/>
        <rFont val="Arial"/>
        <family val="2"/>
      </rPr>
      <t xml:space="preserve">Steuerjahr 2016 und 2017 </t>
    </r>
    <r>
      <rPr>
        <sz val="16"/>
        <rFont val="Arial"/>
        <family val="2"/>
      </rPr>
      <t xml:space="preserve">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</si>
  <si>
    <r>
      <rPr>
        <b/>
        <sz val="16"/>
        <rFont val="Arial"/>
        <family val="2"/>
      </rPr>
      <t xml:space="preserve">Steuerjahr 2016 und 2017 </t>
    </r>
    <r>
      <rPr>
        <sz val="16"/>
        <rFont val="Arial"/>
        <family val="2"/>
      </rPr>
      <t xml:space="preserve">    Dieses Tabellenblatt nur nutzen, wenn für das gleiche Kalenderjahr bereits ein Antrag gestellt worden ist (mehrere Erstattungsanträge pro Jahr)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</si>
  <si>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1132)
§ 53b (1) EnerStG: Steuerentlastung für das Verheizen in Anlagen zur gekoppelten Erzeugung von Kraft und Wärme (Vordruck 1133)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Selbsterklärung zur staatlichen Beihilfe (Vordruck 1139); Erläuterungen im Merkblatt „Staatliche Beihilfen“ (Vordruck 1139a)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</si>
  <si>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01/2018 (Version inkl. § 49 Abs. 2)</t>
    </r>
    <r>
      <rPr>
        <sz val="8"/>
        <rFont val="Arial"/>
        <family val="2"/>
      </rPr>
      <t xml:space="preserve">
Matthias Carl, Telefon (05231) 76 01-18, E-Mail: carl@detmold.ihk.de</t>
    </r>
  </si>
  <si>
    <t>davon voll erstattungsfähig (nach § 53a (6) EnergieStG)</t>
  </si>
  <si>
    <t>davon voll erstattungsfähig (nach § 53a (2) EnergieStG)</t>
  </si>
  <si>
    <t>Energiesteuer "Schweres" Heizöl für KWK (§ 53 a (2) EnergieStG)</t>
  </si>
  <si>
    <t>Energiesteuer Gasöl (§ 53a (6) EnergieStG)</t>
  </si>
  <si>
    <t>davon teilweise erstattungsfähig (nach § 53a (3) EnergieStG)</t>
  </si>
  <si>
    <t>davon teilweise erstattungsfähig (nach § 53a (2) EnergieStG)</t>
  </si>
  <si>
    <t>Energiesteuer "Schweres" Heizöl für KWK (§§ 51, 53 bzw. 53a (6) EnergieStG)</t>
  </si>
  <si>
    <t>davon teilweise erstattungsfähig (nach § 53a (2, 5) EnergieStG)</t>
  </si>
  <si>
    <t>davon teilweise erstattungsfähig (nach § 53a (5) EnergieStG)</t>
  </si>
  <si>
    <t>Energiesteuer Gasöl  (§ 53a (2, 5) EnergieStG)</t>
  </si>
  <si>
    <r>
      <t xml:space="preserve">Menge "Schweres Heizöl" (1.000 kg)  </t>
    </r>
    <r>
      <rPr>
        <sz val="10"/>
        <rFont val="Arial"/>
        <family val="2"/>
      </rPr>
      <t>(nach § 51 bzw. 53, 53a (6) EnergieStG)</t>
    </r>
  </si>
  <si>
    <t>Energiesteuer "Schweres" Heizöl für KWK (§ 53 a (5) EnergieStG)</t>
  </si>
  <si>
    <t>Energiesteuer Erdgas (§ 53a (6) EnergieStG)</t>
  </si>
  <si>
    <t>Energiesteuer Erdgas (§ 53a (3) EnergieStG)</t>
  </si>
  <si>
    <t>Energiesteuer Erdgas (§ 53a (2, 5) EnergieStG)</t>
  </si>
  <si>
    <t>Energiesteuer Flüssiggas (§ 53a (6) EnergieStG)</t>
  </si>
  <si>
    <t>Energiesteuer Flüssiggas (§ 53a (2) EnergieStG)</t>
  </si>
  <si>
    <t>Energiesteuer Flüssiggas (§ 53a (5) EnergieStG)</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</si>
  <si>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t>
    </r>
    <r>
      <rPr>
        <b/>
        <sz val="8"/>
        <rFont val="Arial"/>
        <family val="2"/>
      </rPr>
      <t>Stand 01/2018 (Version inkl. § 49 Abs. 2)</t>
    </r>
    <r>
      <rPr>
        <sz val="8"/>
        <rFont val="Arial"/>
        <family val="2"/>
      </rPr>
      <t xml:space="preserve">
Matthias Carl, Telefon (05231) 76 01-18, E-Mail: carl@detmold.ihk.de</t>
    </r>
  </si>
  <si>
    <t>Energie für bestimmte Prozesse und Verfahren (§ 51 EnergieStG)</t>
  </si>
  <si>
    <t>Energie für befreite Anwendungen (§ 53, 53a EnergieStG)</t>
  </si>
  <si>
    <r>
      <t xml:space="preserve">Jahresvergleich 2017 zu 2018
</t>
    </r>
    <r>
      <rPr>
        <sz val="11"/>
        <rFont val="Arial"/>
        <family val="2"/>
      </rPr>
      <t>Sie erhalten hier einen Vergleich der Rückerstattungen für 2017 bzw. 2018 (für identische Verbrauchsdaten), wenn Sie in eines der Tabellenblätter "inkl. Sockel" ihre Daten eingetragen haben.</t>
    </r>
  </si>
  <si>
    <t>bei Eintragung der Unternehmensdaten in Blatt "Ökosteuer 2017"</t>
  </si>
  <si>
    <t>bei Eintragung der Unternehmensdaten in Blatt "Ökosteuer 2018"</t>
  </si>
  <si>
    <t>Unterschied zwischen Steuerjahr 2017 und 2018</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</si>
  <si>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01/2019 (Version inkl. § 49 Abs. 2)</t>
    </r>
    <r>
      <rPr>
        <sz val="8"/>
        <rFont val="Arial"/>
        <family val="2"/>
      </rPr>
      <t xml:space="preserve">
Matthias Carl, Telefon (05231) 76 01-18, E-Mail: carl@detmold.ihk.de</t>
    </r>
  </si>
  <si>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08/2019 (Version inkl. § 49 Abs. 2)</t>
    </r>
    <r>
      <rPr>
        <sz val="8"/>
        <rFont val="Arial"/>
        <family val="2"/>
      </rPr>
      <t xml:space="preserve">
Matthias Carl, Telefon (05231) 76 01-18, E-Mail: carl@detmold.ihk.de</t>
    </r>
  </si>
  <si>
    <r>
      <rPr>
        <b/>
        <sz val="16"/>
        <rFont val="Arial"/>
        <family val="2"/>
      </rPr>
      <t xml:space="preserve">Steuerjahr 2019                  </t>
    </r>
    <r>
      <rPr>
        <sz val="16"/>
        <rFont val="Arial"/>
        <family val="2"/>
      </rPr>
      <t xml:space="preserve">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r>
      <rPr>
        <sz val="12"/>
        <rFont val="Arial"/>
        <family val="2"/>
      </rPr>
      <t>Am 1. Juli 2019 sind das Energie- und Stromsteuergesetz novelliert worden. Insbesondere die Regelungen für Steuerbefreiungen in dezentralen Anlagen sind geändert worden.</t>
    </r>
  </si>
  <si>
    <r>
      <rPr>
        <b/>
        <sz val="16"/>
        <rFont val="Arial"/>
        <family val="2"/>
      </rPr>
      <t xml:space="preserve">Steuerjahr 2019 </t>
    </r>
    <r>
      <rPr>
        <sz val="16"/>
        <rFont val="Arial"/>
        <family val="2"/>
      </rPr>
      <t xml:space="preserve">    Dieses Tabellenblatt nur nutzen, wenn für das gleiche Kalenderjahr bereits ein Antrag gestellt worden ist (mehrere Erstattungsanträge pro Jahr)
                               </t>
    </r>
    <r>
      <rPr>
        <b/>
        <sz val="12"/>
        <rFont val="Arial"/>
        <family val="2"/>
      </rPr>
      <t xml:space="preserve">Hinweis: </t>
    </r>
    <r>
      <rPr>
        <sz val="12"/>
        <rFont val="Arial"/>
        <family val="2"/>
      </rPr>
      <t>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Für alle anderen  
                                                                Entlastungsmöglichkeiten ist kein zertifiziertes Energiemanagement, validiertes Umweltmanagement nach EMAS oder alternatives System erforderlich! 
                                                                Am 1. Juli 2019 sind das Energie- und Stromsteuergesetz novelliert worden. Insbesondere die Regelungen für Steuerbefreiungen in dezentralen Anlagen sind geändert worden.</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</si>
  <si>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1135)
§ 54 EnerStG: Steuerentlastung für Unternehmen (Vordruck 1118)
Beschreibung der wirtschaftlichen Tätigkeiten (Vordruck 1402)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</si>
  <si>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1135)
§ 54 EnerStG: Steuerentlastung für Unternehmen (Vordruck 1118)
Beschreibung der wirtschaftlichen Tätigkeiten (Vordruck 1402)
Selbsterklärung zur staatlichen Beihilfe (Vordruck 1139); Erläuterungen im Merkblatt „Staatliche Beihilfen“ (Vordruck 1139a)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</si>
  <si>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r>
      <t xml:space="preserve">Summe voll versteuerter Kraftstoffe, die zum Verheizen, zur Erzeugung von Strom oder in Kraft-Wärme-Kopplungs-Anlagen verwendeter worden sind [1.000 l]
</t>
    </r>
    <r>
      <rPr>
        <sz val="9"/>
        <rFont val="Arial"/>
        <family val="2"/>
      </rPr>
      <t>Ermäßigung auf den Steuersatz für leichtes Heizöl (nach § 49 Abs 3 EnergieStG)</t>
    </r>
  </si>
  <si>
    <t>www.zoll.de</t>
  </si>
  <si>
    <r>
      <rPr>
        <b/>
        <sz val="8"/>
        <rFont val="Arial"/>
        <family val="2"/>
      </rPr>
      <t xml:space="preserve">Formulare </t>
    </r>
    <r>
      <rPr>
        <sz val="8"/>
        <rFont val="Arial"/>
        <family val="2"/>
      </rPr>
      <t>(www.zoll.de - siehe unter Service / Formulare und Merkblatter / Verbrauchssteuern)
§ 49 Abs. 2a EnerStG: Steuerentlastung für zum Verheizen oder in begünstigten Anlagen verwendete Energieerzeugnisse (Vorduck 1100)
§ 51 EnerStG: Steuerentlastung für bestimmte Prozesse und Verfahren (Vordruck 1115)
§§ 53 und 53a EnergieStG i.V.m. § 98 Absatz 3 EnergieStV: Selbsterklärung des Nutzers von Nutzenergien zur Stromerzeugung / gekoppelten Erzeugung von Kraft und Wärme (Vordruck 1130)
§ 53 EnerStG: Steuerentlastung für die Stromerzeugung (Vordruck 1131)
§ 53a EnerStG: Steuerentlastung für die gekoppelte Erzeugung von Kraft und Wärme (Vordruck 1135)
§ 54 EnerStG: Steuerentlastung für Unternehmen (Vordruck 1118)
Selbsterklärung zu staatlichen Beihilfen (Vordruck 1139), Merkblatt (1139a)
Beschreibung der wirtschaftlichen Tätigkeiten (Vordruck 1402)
Erlaubnis nach § 9 Absatz 4 StromStG i.V.m. § 9 Absatz 1 Nummer 2 StromStG (Strom zur Stromerzeugung) (Vordruck 1420); Betriebserklärung (Vordruck 1420a); Zusatzblatt (1420az)
Erlaubnis nach § 9 Abs. 4 StromStG Steuerbefreiung Selbstverbrauch am Ort der Erzeugung &gt; 2 MW-EE-Anlagen (Vordruck 1421); Betriebserklärung (Vordruck 1421a); Zusatzblatt (1421az) Erlaubnis nach § 9 Abs. 4 StromStG Steuerbefreiung Entnahme von Strom im räumlichen Zusammenhang - Stromerzeugungsanlagen bis 2 MW (Vordruck 1422); 
Betriebserklärung (Vordruck 1422a); Zusatzblatt (1422az)
Nachweis über ein Energiemanagement-, Umweltmanagement- oder alternatives System zur Verbesserung der Energieeffizienz (Vordruck 1449)
§ 55 EnerStG / § 10 StromStG: Steuerentlastung von der Stromsteuer und/oder Energiesteuer in Sonderfällen (Vordruck 1450); Informationsblatt zur Berechnung (1451)
§ 9a StromStG: Steuerentlastung für bestimmte Prozesse und Verfahren (Vordruck 1452) 
§ 9b StromStG: Steuerentlastung für Unternehmen (Vordruck 1453)
Selbsterklärung des Nutzers von Nutzenergien (Vordruck 1456) 
(Vereinfachte) Selbsterklärung für KMU (Vordrucke 1458 und 1459 inkl. Anlagen)
Antrag auf Steuerentlastung für Strom aus erneuerbaren Energieträgern nach § 12c StromStV i.V.m. § 9 Absatz 1 Nummer 1 oder 3 Buchstabe a StromStG (Vordruck 1470)
Antrag auf Steuerentlastung für Strom aus hocheffizienten KWK-Anlagen nach § 12d StromStV i.V.m. § 9 Absatz 1 Nummer 3 Buchstabe a StromStG (Vordruck 1471)</t>
    </r>
  </si>
  <si>
    <r>
      <rPr>
        <b/>
        <sz val="8"/>
        <rFont val="Arial"/>
        <family val="2"/>
      </rPr>
      <t xml:space="preserve">Formulare </t>
    </r>
    <r>
      <rPr>
        <sz val="8"/>
        <rFont val="Arial"/>
        <family val="2"/>
      </rPr>
      <t>(www.zoll.de - siehe unter Service / Formulare und Merkblatter / Verbrauchssteuern)
§ 49 Abs. 2a EnerStG: Steuerentlastung für zum Verheizen oder in begünstigten Anlagen verwendete Energieerzeugnisse (Vorduck 1100)
§ 51 EnerStG: Steuerentlastung für bestimmte Prozesse und Verfahren (Vordruck 1115)
§§ 53 und 53a EnergieStG i.V.m. § 98 Absatz 3 EnergieStV: Selbsterklärung des Nutzers von Nutzenergien zur Stromerzeugung / gekoppelten Erzeugung von Kraft und Wärme (Vordruck 1130)
§ 53 EnerStG: Steuerentlastung für die Stromerzeugung (Vordruck 1131)
§ 53a EnerStG: Steuerentlastung für die gekoppelte Erzeugung von Kraft und Wärme (Vordruck 1135)
§ 54 EnerStG: Steuerentlastung für Unternehmen (Vordruck 1118)
Selbsterklärung zu staatlichen Beihilfen (Vordruck 1139), Merkblatt (1139a)
Antrag auf Erteilung einer Erlaubnis nach § 9 Absatz 4 StromStG i.V.m. § 9 Absatz 1 Nummer 2 StromStG (Strom zur Stromerzeugung) (Vordruck 1420)
Erlaubnis nach § 9 Absatz 4 StromStG i.V.m. § 9 Absatz 1 Nummer 2 StromStG (Strom zur Stromerzeugung) (Vordruck 1420); Betriebserklärung (Vordruck 1420a); Zusatzblatt (1420az)
Erlaubnis nach § 9 Abs. 4 StromStG Steuerbefreiung Selbstverbrauch am Ort der Erzeugung &gt; 2 MW-EE-Anlagen (Vordruck 1421); Betriebserklärung (Vordruck 1421a); Zusatzblatt (1421az) Erlaubnis nach § 9 Abs. 4 StromStG Steuerbefreiung Entnahme von Strom im räumlichen Zusammenhang - Stromerzeugungsanlagen bis 2 MW (Vordruck 1422); 
Betriebserklärung (Vordruck 1422a); Zusatzblatt (1422az)
Nachweis über ein Energiemanagement-, Umweltmanagement- oder alternatives System zur Verbesserung der Energieeffizienz (Vordruck 1449)
§ 55 EnerStG / § 10 StromStG: Steuerentlastung von der Stromsteuer und/oder Energiesteuer in Sonderfällen (Vordruck 1450); Informationsblatt zur Berechnung (1451)
§ 9a StromStG: Steuerentlastung für bestimmte Prozesse und Verfahren (Vordruck 1452) 
§ 9b StromStG: Steuerentlastung für Unternehmen (Vordruck 1453)
Selbsterklärung des Nutzers von Nutzenergien (Vordruck 1456) 
(Vereinfachte) Selbsterklärung für KMU (Vordrucke 1458 und 1459 inkl. Anlagen)
Antrag auf Steuerentlastung für Strom aus erneuerbaren Energieträgern nach § 12c StromStV i.V.m. § 9 Absatz 1 Nummer 1 oder 3 Buchstabe a StromStG (Vordruck 1470)
Antrag auf Steuerentlastung für Strom aus hocheffizienten KWK-Anlagen nach § 12d StromStV i.V.m. § 9 Absatz 1 Nummer 3 Buchstabe a StromStG (Vordruck 1471)</t>
    </r>
  </si>
  <si>
    <r>
      <rPr>
        <b/>
        <sz val="16"/>
        <rFont val="Arial"/>
        <family val="2"/>
      </rPr>
      <t xml:space="preserve">Steuerjahr 2023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liegt vor). Die den Spitzenausgleich beantragenden Unternehmen      
                                                           erklären einmalig für das Antragsjahr 2023 die Bereitschaft, alle in dem jeweils angewandten System vom Energieauditor im Sinne der DIN EN 17463 (Bewertung von energiebezogenen Investitionen) als wirtschaftlich
                                                           vorteilhaft identifizierten Endenergie-Einsparmaßnahmen umzusetzen.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r>
      <rPr>
        <b/>
        <sz val="12"/>
        <rFont val="Arial"/>
        <family val="2"/>
      </rPr>
      <t xml:space="preserve">Es haben sich keine Änderungen bei den Rentenversicherungsbeiträgen sowie bei den Steuersätzen gegenüber dem Jahr 2022 ergeben. </t>
    </r>
  </si>
  <si>
    <r>
      <rPr>
        <b/>
        <sz val="16"/>
        <rFont val="Arial"/>
        <family val="2"/>
      </rPr>
      <t xml:space="preserve">Steuerjahr 2023 </t>
    </r>
    <r>
      <rPr>
        <sz val="16"/>
        <rFont val="Arial"/>
        <family val="2"/>
      </rPr>
      <t xml:space="preserve">    Dieses Tabellenblatt nur nutzen, wenn für das gleiche Kalenderjahr bereits ein Antrag gestellt worden ist (mehrere Erstattungsanträge pro Jahr)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liegt vor). Die den Spitzenausgleich beantragenden Unternehmen      
                                                                erklären einmalig für das Antragsjahr 2023 die Bereitschaft, alle in dem jeweils angewandten System vom Energieauditor im Sinne der DIN EN 17463 (Bewertung von energiebezogenen Investitionen) als wirtschaftlich
                                                                vorteilhaft identifizierten Endenergie-Einsparmaßnahmen umzusetzen.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r>
      <rPr>
        <b/>
        <sz val="12"/>
        <rFont val="Arial"/>
        <family val="2"/>
      </rPr>
      <t xml:space="preserve">Es haben sich keine Änderungen bei den Rentenversicherungsbeiträgen sowie bei den Steuersätzen gegenüber dem Jahr 2022 ergeben. </t>
    </r>
  </si>
  <si>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12/2022</t>
    </r>
    <r>
      <rPr>
        <sz val="8"/>
        <rFont val="Arial"/>
        <family val="2"/>
      </rPr>
      <t xml:space="preserve">
Matthias Carl, Telefon (05231) 76 01-18, E-Mail: carl@detmold.ihk.de</t>
    </r>
  </si>
  <si>
    <r>
      <rPr>
        <b/>
        <sz val="8.5"/>
        <rFont val="Arial"/>
        <family val="2"/>
      </rPr>
      <t>Hinweis: Entlastung/Ermäßigung nach §§ 53 bis 55:</t>
    </r>
    <r>
      <rPr>
        <sz val="8.5"/>
        <rFont val="Arial"/>
        <family val="2"/>
      </rPr>
      <t xml:space="preserve"> Bitte tragen Sie die jeweiligen Kraftstoffmengen 
in den entsprechenden Feldern C19 bis C24 ein.</t>
    </r>
  </si>
  <si>
    <t>nachrichtlich: verbleibende Steuerbelastung (nach Abzug der Erstattung nach § 9b StromStG)</t>
  </si>
  <si>
    <t>(Gesamtstrommenge x 20,00 €)</t>
  </si>
  <si>
    <t>(12,5 MWh x 20,00 €))</t>
  </si>
  <si>
    <t>Herausgeber: Industrie- und Handelskammer Lippe zu Detmold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Stand 02/2024
Matthias Carl, Telefon (05231) 76 01-18, E-Mail: carl@detmold.ihk.de</t>
  </si>
  <si>
    <r>
      <rPr>
        <b/>
        <sz val="12"/>
        <rFont val="Arial"/>
        <family val="2"/>
      </rPr>
      <t>Formulare</t>
    </r>
    <r>
      <rPr>
        <b/>
        <sz val="10"/>
        <rFont val="Arial"/>
        <family val="2"/>
      </rPr>
      <t xml:space="preserve"> </t>
    </r>
    <r>
      <rPr>
        <sz val="10"/>
        <rFont val="Arial"/>
        <family val="2"/>
      </rPr>
      <t>(siehe "www.zoll.de" unter Service / Formulare und Merkblatter / Verbrauchssteuern)</t>
    </r>
  </si>
  <si>
    <t>nachrichtlich: Steuerbelastung vor Entlastung</t>
  </si>
  <si>
    <t>nachrichtlich: verbleibende Steuerbelastung</t>
  </si>
  <si>
    <t>§ 49 Abs. 2a EnerStG: Steuerentlastung für zum Verheizen oder in begünstigten Anlagen verwendete Energieerzeugnisse (Vordruck 1100)
§ 51 EnerStG: Steuerentlastung für bestimmte Prozesse und Verfahren (Vordruck 1115)
§§ 53 und 53a EnergieStG i.V.m. § 98 Absatz 3 EnergieStV: Selbsterklärung des Nutzers von Nutzenergien zur Stromerzeugung / gekoppelten Erzeugung von Kraft und Wärme (Vordruck 1130)
§ 53 EnerStG: Steuerentlastung für die Stromerzeugung (Vordruck 1131)
§ 53a EnerStG: Steuerentlastung für die gekoppelte Erzeugung von Kraft und Wärme (Vordruck 1135)
§ 54 EnerStG: Steuerentlastung für Unternehmen (Vordruck 1118)
Selbsterklärung zu staatlichen Beihilfen (Vordruck 1139), Merkblatt (1139a)
Beschreibung der wirtschaftlichen Tätigkeiten (Vordruck 1402)
Erlaubnis nach § 9 Absatz 4 StromStG i.V.m. § 9 Absatz 1 Nummer 2 StromStG (Strom zur Stromerzeugung) (Vordruck 1420); Betriebserklärung (Vordruck 1420a); Zusatzblatt (1420az)
Erlaubnis nach § 9 Abs. 4 StromStG Steuerbefreiung Selbstverbrauch am Ort der Erzeugung &gt; 2 MW-EE-Anlagen (Vordruck 1421); Betriebserklärung (Vordruck 1421a); Zusatzblatt (1421az) Erlaubnis nach § 9 Abs. 4 StromStG Steuerbefreiung Entnahme von Strom im räumlichen Zusammenhang - Stromerzeugungsanlagen bis 2 MW (Vordruck 1422); Betriebserklärung (Vordruck 1422a); 
Zusatzblatt (1422az)
§ 9a StromStG: Steuerentlastung für bestimmte Prozesse und Verfahren (Vordruck 1452) 
§ 9b StromStG: Steuerentlastung für Unternehmen (Vordruck 1453)
Selbsterklärung des Nutzers von Nutzenergien (Vordruck 1456) 
Antrag auf Steuerentlastung für Strom aus erneuerbaren Energieträgern nach § 12c StromStV i.V.m. § 9 Absatz 1 Nummer 1 oder 3 Buchstabe a StromStG (Vordruck 1470)
Antrag auf Steuerentlastung für Strom aus hocheffizienten KWK-Anlagen nach § 12d StromStV i.V.m. § 9 Absatz 1 Nummer 3 Buchstabe a StromStG (Vordruck 1471)</t>
  </si>
  <si>
    <r>
      <rPr>
        <b/>
        <sz val="16"/>
        <rFont val="Arial"/>
        <family val="2"/>
      </rPr>
      <t xml:space="preserve">Steuerjahr 2024             </t>
    </r>
    <r>
      <rPr>
        <b/>
        <sz val="12"/>
        <rFont val="Arial"/>
        <family val="2"/>
      </rPr>
      <t xml:space="preserve">Hinweis: </t>
    </r>
    <r>
      <rPr>
        <sz val="12"/>
        <rFont val="Arial"/>
        <family val="2"/>
      </rPr>
      <t xml:space="preserve">Die Entlastung nach § 9b StromStG ist auf 20,00 Eur/MWh erhöht worden. 
                                                                             Ausgelaufen zum 31. Dezember 2023 sind:
                                                                            - "Spitzenausgleich" (§ 10 StromStG und § 55 EnergieStG)
                                                                            - Steuerbefreiungen für Strom aus erneuerbaren Energieträgern nach § 9 Absatz 1 Nummer 1 und Nummer 3 in Verbindung mit § 2 Nummer 7 des Stromsteuergesetzes für Strom,         
                                                                              soweit dieser aus Biomasse in Form von 
                                                                              a) flüssigen Brennstoffen, 
                                                                              b) festen Brennstoffen in Anlagen mit einer Gesamtfeuerungswärmeleistung von 20 Megawatt oder mehr, oder
                                                                              c) gasförmigen Brennstoffen in Anlagen mit einer Gesamtfeuerungswärmeleistung von 2 Megawatt oder mehr, oder aus Klär- und Deponiegas erzeugt wird.
                                                                            - vollständige Steuerentlastung nach § 53a (6) für die gekoppelte Erzeugung von Kraft und Wärme
                                                           </t>
    </r>
    <r>
      <rPr>
        <b/>
        <sz val="12"/>
        <rFont val="Arial"/>
        <family val="2"/>
      </rPr>
      <t>Für die verbleibenden Entlastungsmöglichkeiten ist kein zertifiziertes Energiemanagement, validiertes Umweltmanagement nach EMAS oder alternatives System erforderlich!</t>
    </r>
    <r>
      <rPr>
        <sz val="12"/>
        <rFont val="Arial"/>
        <family val="2"/>
      </rPr>
      <t xml:space="preserve"> </t>
    </r>
  </si>
  <si>
    <t>Der Vergleich beruht auf den von Ihnen eingegeben Werten im Tabellenblatt Ökosteuer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</si>
</sst>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47" x14ac:knownFonts="1">
    <font>
      <sz val="10"/>
      <name val="Arial"/>
    </font>
    <font>
      <b/>
      <sz val="10"/>
      <name val="Arial"/>
      <family val="2"/>
    </font>
    <font>
      <b/>
      <i/>
      <sz val="10"/>
      <name val="Arial"/>
      <family val="2"/>
    </font>
    <font>
      <sz val="10"/>
      <name val="Arial"/>
      <family val="2"/>
    </font>
    <font>
      <b/>
      <sz val="10"/>
      <name val="Arial"/>
      <family val="2"/>
    </font>
    <font>
      <b/>
      <sz val="10"/>
      <color indexed="8"/>
      <name val="Arial"/>
      <family val="2"/>
    </font>
    <font>
      <b/>
      <sz val="14"/>
      <name val="Arial"/>
      <family val="2"/>
    </font>
    <font>
      <b/>
      <sz val="13"/>
      <name val="Arial"/>
      <family val="2"/>
    </font>
    <font>
      <sz val="10"/>
      <name val="Arial"/>
      <family val="2"/>
    </font>
    <font>
      <sz val="8.5"/>
      <name val="Arial"/>
      <family val="2"/>
    </font>
    <font>
      <sz val="18"/>
      <name val="Arial"/>
      <family val="2"/>
    </font>
    <font>
      <sz val="7"/>
      <name val="Arial"/>
      <family val="2"/>
    </font>
    <font>
      <sz val="14"/>
      <name val="Arial"/>
      <family val="2"/>
    </font>
    <font>
      <i/>
      <sz val="10"/>
      <name val="Arial"/>
      <family val="2"/>
    </font>
    <font>
      <sz val="10"/>
      <color indexed="23"/>
      <name val="Arial"/>
      <family val="2"/>
    </font>
    <font>
      <b/>
      <i/>
      <sz val="10"/>
      <name val="Arial"/>
      <family val="2"/>
    </font>
    <font>
      <b/>
      <sz val="12"/>
      <name val="Arial"/>
      <family val="2"/>
    </font>
    <font>
      <u/>
      <sz val="10"/>
      <color indexed="12"/>
      <name val="Arial"/>
      <family val="2"/>
    </font>
    <font>
      <sz val="8"/>
      <color indexed="81"/>
      <name val="Tahoma"/>
      <family val="2"/>
    </font>
    <font>
      <b/>
      <sz val="8"/>
      <color indexed="81"/>
      <name val="Tahoma"/>
      <family val="2"/>
    </font>
    <font>
      <b/>
      <sz val="7"/>
      <name val="Arial"/>
      <family val="2"/>
    </font>
    <font>
      <sz val="8"/>
      <color indexed="81"/>
      <name val="Arial"/>
      <family val="2"/>
    </font>
    <font>
      <b/>
      <sz val="8"/>
      <color indexed="81"/>
      <name val="Arial"/>
      <family val="2"/>
    </font>
    <font>
      <b/>
      <sz val="8"/>
      <name val="Arial"/>
      <family val="2"/>
    </font>
    <font>
      <sz val="8"/>
      <name val="Arial"/>
      <family val="2"/>
    </font>
    <font>
      <b/>
      <sz val="14"/>
      <name val="Arial"/>
      <family val="2"/>
    </font>
    <font>
      <sz val="14"/>
      <name val="Arial"/>
      <family val="2"/>
    </font>
    <font>
      <b/>
      <sz val="12"/>
      <name val="Arial"/>
      <family val="2"/>
    </font>
    <font>
      <sz val="12"/>
      <name val="Arial"/>
      <family val="2"/>
    </font>
    <font>
      <u/>
      <sz val="12"/>
      <name val="Arial"/>
      <family val="2"/>
    </font>
    <font>
      <sz val="12"/>
      <name val="Arial"/>
      <family val="2"/>
    </font>
    <font>
      <sz val="16"/>
      <name val="Arial"/>
      <family val="2"/>
    </font>
    <font>
      <b/>
      <sz val="16"/>
      <name val="Arial"/>
      <family val="2"/>
    </font>
    <font>
      <b/>
      <sz val="13"/>
      <color indexed="9"/>
      <name val="Arial"/>
      <family val="2"/>
    </font>
    <font>
      <b/>
      <u/>
      <sz val="10"/>
      <name val="Arial"/>
      <family val="2"/>
    </font>
    <font>
      <b/>
      <sz val="8.5"/>
      <name val="Arial"/>
      <family val="2"/>
    </font>
    <font>
      <b/>
      <sz val="9"/>
      <name val="Arial"/>
      <family val="2"/>
    </font>
    <font>
      <sz val="9"/>
      <name val="Arial"/>
      <family val="2"/>
    </font>
    <font>
      <sz val="8"/>
      <name val="Symbol"/>
      <family val="1"/>
      <charset val="2"/>
    </font>
    <font>
      <sz val="11"/>
      <name val="Arial"/>
      <family val="2"/>
    </font>
    <font>
      <b/>
      <sz val="11"/>
      <name val="Arial"/>
      <family val="2"/>
    </font>
    <font>
      <sz val="10"/>
      <color theme="0"/>
      <name val="Arial"/>
      <family val="2"/>
    </font>
    <font>
      <sz val="10"/>
      <color theme="9" tint="0.59999389629810485"/>
      <name val="Arial"/>
      <family val="2"/>
    </font>
    <font>
      <b/>
      <sz val="13"/>
      <color theme="0"/>
      <name val="Arial"/>
      <family val="2"/>
    </font>
    <font>
      <b/>
      <sz val="10"/>
      <color theme="0"/>
      <name val="Arial"/>
      <family val="2"/>
    </font>
    <font>
      <sz val="10"/>
      <color rgb="FFFF0000"/>
      <name val="Arial"/>
      <family val="2"/>
    </font>
    <font>
      <b/>
      <u/>
      <sz val="10"/>
      <color rgb="FF0000FF"/>
      <name val="Arial"/>
      <family val="2"/>
    </font>
  </fonts>
  <fills count="1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D4DBE2"/>
        <bgColor indexed="64"/>
      </patternFill>
    </fill>
    <fill>
      <patternFill patternType="solid">
        <fgColor rgb="FFDDEEFF"/>
        <bgColor indexed="64"/>
      </patternFill>
    </fill>
    <fill>
      <patternFill patternType="solid">
        <fgColor rgb="FFBAC5D0"/>
        <bgColor indexed="64"/>
      </patternFill>
    </fill>
    <fill>
      <patternFill patternType="solid">
        <fgColor rgb="FFAFC6DF"/>
        <bgColor indexed="64"/>
      </patternFill>
    </fill>
    <fill>
      <patternFill patternType="solid">
        <fgColor rgb="FF99A9B9"/>
        <bgColor indexed="64"/>
      </patternFill>
    </fill>
    <fill>
      <patternFill patternType="solid">
        <fgColor rgb="FF81A5D1"/>
        <bgColor indexed="64"/>
      </patternFill>
    </fill>
    <fill>
      <patternFill patternType="solid">
        <fgColor theme="9" tint="0.59999389629810485"/>
        <bgColor indexed="64"/>
      </patternFill>
    </fill>
    <fill>
      <patternFill patternType="solid">
        <fgColor rgb="FFF79B4F"/>
        <bgColor indexed="64"/>
      </patternFill>
    </fill>
    <fill>
      <patternFill patternType="solid">
        <fgColor rgb="FFFFC000"/>
        <bgColor indexed="64"/>
      </patternFill>
    </fill>
    <fill>
      <patternFill patternType="solid">
        <fgColor rgb="FFB3C9E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92D050"/>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theme="9" tint="0.59996337778862885"/>
      </left>
      <right/>
      <top style="medium">
        <color indexed="64"/>
      </top>
      <bottom style="medium">
        <color indexed="64"/>
      </bottom>
      <diagonal/>
    </border>
    <border>
      <left/>
      <right style="thick">
        <color theme="9" tint="0.59996337778862885"/>
      </right>
      <top/>
      <bottom/>
      <diagonal/>
    </border>
    <border>
      <left/>
      <right style="medium">
        <color theme="9" tint="0.59996337778862885"/>
      </right>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27">
    <xf numFmtId="0" fontId="0" fillId="0" borderId="0" xfId="0"/>
    <xf numFmtId="165" fontId="13" fillId="0" borderId="1" xfId="0" applyNumberFormat="1" applyFont="1" applyBorder="1" applyProtection="1">
      <protection locked="0"/>
    </xf>
    <xf numFmtId="165" fontId="15" fillId="0" borderId="1" xfId="0" applyNumberFormat="1" applyFont="1" applyBorder="1" applyProtection="1">
      <protection locked="0"/>
    </xf>
    <xf numFmtId="4" fontId="15" fillId="0" borderId="1" xfId="0" applyNumberFormat="1" applyFont="1" applyBorder="1" applyProtection="1">
      <protection locked="0"/>
    </xf>
    <xf numFmtId="4" fontId="15" fillId="0" borderId="2" xfId="0" applyNumberFormat="1" applyFont="1" applyBorder="1" applyProtection="1">
      <protection locked="0"/>
    </xf>
    <xf numFmtId="165" fontId="13" fillId="2" borderId="0" xfId="0" applyNumberFormat="1" applyFont="1" applyFill="1"/>
    <xf numFmtId="0" fontId="0" fillId="3" borderId="0" xfId="0" applyFill="1"/>
    <xf numFmtId="165" fontId="13" fillId="3" borderId="0" xfId="0" applyNumberFormat="1" applyFont="1" applyFill="1"/>
    <xf numFmtId="0" fontId="0" fillId="4" borderId="0" xfId="0" applyFill="1"/>
    <xf numFmtId="165" fontId="13" fillId="4" borderId="0" xfId="0" applyNumberFormat="1" applyFont="1" applyFill="1"/>
    <xf numFmtId="0" fontId="11" fillId="5" borderId="3" xfId="0" applyFont="1" applyFill="1" applyBorder="1" applyAlignment="1">
      <alignment wrapText="1"/>
    </xf>
    <xf numFmtId="0" fontId="11" fillId="5" borderId="4" xfId="0" applyFont="1" applyFill="1" applyBorder="1" applyAlignment="1">
      <alignment wrapText="1"/>
    </xf>
    <xf numFmtId="0" fontId="12" fillId="5" borderId="5" xfId="0" applyFont="1" applyFill="1" applyBorder="1"/>
    <xf numFmtId="0" fontId="1" fillId="5" borderId="6" xfId="0" applyFont="1" applyFill="1" applyBorder="1" applyAlignment="1">
      <alignment horizontal="center" wrapText="1"/>
    </xf>
    <xf numFmtId="0" fontId="1" fillId="5" borderId="7" xfId="0" applyFont="1" applyFill="1" applyBorder="1" applyAlignment="1">
      <alignment horizontal="center" wrapText="1"/>
    </xf>
    <xf numFmtId="0" fontId="0" fillId="5" borderId="8" xfId="0" applyFill="1" applyBorder="1" applyAlignment="1">
      <alignment wrapText="1"/>
    </xf>
    <xf numFmtId="0" fontId="0" fillId="5" borderId="9" xfId="0" applyFill="1" applyBorder="1" applyAlignment="1">
      <alignment wrapText="1"/>
    </xf>
    <xf numFmtId="0" fontId="4" fillId="6" borderId="10" xfId="0" applyFont="1" applyFill="1" applyBorder="1"/>
    <xf numFmtId="0" fontId="8" fillId="6" borderId="11" xfId="0" applyFont="1" applyFill="1" applyBorder="1"/>
    <xf numFmtId="165" fontId="4" fillId="6" borderId="12" xfId="0" applyNumberFormat="1" applyFont="1" applyFill="1" applyBorder="1"/>
    <xf numFmtId="0" fontId="0" fillId="6" borderId="13" xfId="0" applyFill="1" applyBorder="1"/>
    <xf numFmtId="0" fontId="0" fillId="6" borderId="14" xfId="0" applyFill="1" applyBorder="1"/>
    <xf numFmtId="164" fontId="4" fillId="6" borderId="5" xfId="0" applyNumberFormat="1" applyFont="1" applyFill="1" applyBorder="1"/>
    <xf numFmtId="4" fontId="4" fillId="6" borderId="15" xfId="0" applyNumberFormat="1" applyFont="1" applyFill="1" applyBorder="1"/>
    <xf numFmtId="4" fontId="0" fillId="6" borderId="16" xfId="0" applyNumberFormat="1" applyFill="1" applyBorder="1"/>
    <xf numFmtId="4" fontId="0" fillId="6" borderId="17" xfId="0" applyNumberFormat="1" applyFill="1" applyBorder="1"/>
    <xf numFmtId="0" fontId="4" fillId="6" borderId="11" xfId="0" applyFont="1" applyFill="1" applyBorder="1"/>
    <xf numFmtId="0" fontId="0" fillId="6" borderId="18" xfId="0" applyFill="1" applyBorder="1"/>
    <xf numFmtId="4" fontId="4" fillId="6" borderId="17" xfId="0" applyNumberFormat="1" applyFont="1" applyFill="1" applyBorder="1"/>
    <xf numFmtId="0" fontId="4" fillId="6" borderId="19" xfId="0" applyFont="1" applyFill="1" applyBorder="1" applyAlignment="1">
      <alignment vertical="center"/>
    </xf>
    <xf numFmtId="0" fontId="0" fillId="6" borderId="20" xfId="0" applyFill="1" applyBorder="1"/>
    <xf numFmtId="4" fontId="4" fillId="6" borderId="21" xfId="0" applyNumberFormat="1" applyFont="1" applyFill="1" applyBorder="1"/>
    <xf numFmtId="0" fontId="8" fillId="6" borderId="22" xfId="0" applyFont="1" applyFill="1" applyBorder="1"/>
    <xf numFmtId="4" fontId="8" fillId="6" borderId="23" xfId="0" applyNumberFormat="1" applyFont="1" applyFill="1" applyBorder="1"/>
    <xf numFmtId="0" fontId="8" fillId="6" borderId="24" xfId="0" applyFont="1" applyFill="1" applyBorder="1"/>
    <xf numFmtId="0" fontId="8" fillId="6" borderId="25" xfId="0" applyFont="1" applyFill="1" applyBorder="1"/>
    <xf numFmtId="4" fontId="14" fillId="6" borderId="26" xfId="0" applyNumberFormat="1" applyFont="1" applyFill="1" applyBorder="1"/>
    <xf numFmtId="4" fontId="4" fillId="6" borderId="26" xfId="0" applyNumberFormat="1" applyFont="1" applyFill="1" applyBorder="1"/>
    <xf numFmtId="0" fontId="0" fillId="6" borderId="27" xfId="0" applyFill="1" applyBorder="1"/>
    <xf numFmtId="4" fontId="0" fillId="6" borderId="28" xfId="0" applyNumberFormat="1" applyFill="1" applyBorder="1"/>
    <xf numFmtId="0" fontId="7" fillId="5" borderId="29" xfId="0" applyFont="1" applyFill="1" applyBorder="1"/>
    <xf numFmtId="0" fontId="0" fillId="5" borderId="0" xfId="0" applyFill="1"/>
    <xf numFmtId="0" fontId="0" fillId="5" borderId="14" xfId="0" applyFill="1" applyBorder="1"/>
    <xf numFmtId="0" fontId="5" fillId="5" borderId="30" xfId="0" applyFont="1" applyFill="1" applyBorder="1" applyAlignment="1">
      <alignment horizontal="left"/>
    </xf>
    <xf numFmtId="0" fontId="5" fillId="5" borderId="31" xfId="0" applyFont="1" applyFill="1" applyBorder="1" applyAlignment="1">
      <alignment horizontal="center"/>
    </xf>
    <xf numFmtId="0" fontId="5" fillId="5" borderId="23" xfId="0" applyFont="1" applyFill="1" applyBorder="1" applyAlignment="1">
      <alignment horizontal="center"/>
    </xf>
    <xf numFmtId="0" fontId="26" fillId="7" borderId="3" xfId="0" applyFont="1" applyFill="1" applyBorder="1" applyAlignment="1">
      <alignment vertical="top" wrapText="1"/>
    </xf>
    <xf numFmtId="0" fontId="26" fillId="7" borderId="4" xfId="0" applyFont="1" applyFill="1" applyBorder="1" applyAlignment="1">
      <alignment vertical="top" wrapText="1"/>
    </xf>
    <xf numFmtId="0" fontId="26" fillId="7" borderId="5" xfId="0" applyFont="1" applyFill="1" applyBorder="1" applyAlignment="1">
      <alignment vertical="top" wrapText="1"/>
    </xf>
    <xf numFmtId="0" fontId="27" fillId="7" borderId="22" xfId="0" applyFont="1" applyFill="1" applyBorder="1"/>
    <xf numFmtId="0" fontId="0" fillId="7" borderId="27" xfId="0" applyFill="1" applyBorder="1"/>
    <xf numFmtId="0" fontId="1" fillId="7" borderId="32" xfId="0" applyFont="1" applyFill="1" applyBorder="1"/>
    <xf numFmtId="0" fontId="7" fillId="7" borderId="33" xfId="0" applyFont="1" applyFill="1" applyBorder="1"/>
    <xf numFmtId="0" fontId="7" fillId="7" borderId="34" xfId="0" applyFont="1" applyFill="1" applyBorder="1"/>
    <xf numFmtId="0" fontId="7" fillId="7" borderId="13" xfId="0" applyFont="1" applyFill="1" applyBorder="1"/>
    <xf numFmtId="0" fontId="4" fillId="8" borderId="10" xfId="0" applyFont="1" applyFill="1" applyBorder="1"/>
    <xf numFmtId="0" fontId="0" fillId="8" borderId="11" xfId="0" applyFill="1" applyBorder="1"/>
    <xf numFmtId="0" fontId="4" fillId="8" borderId="11" xfId="0" applyFont="1" applyFill="1" applyBorder="1"/>
    <xf numFmtId="0" fontId="8" fillId="8" borderId="0" xfId="0" applyFont="1" applyFill="1"/>
    <xf numFmtId="4" fontId="4" fillId="8" borderId="15" xfId="0" applyNumberFormat="1" applyFont="1" applyFill="1" applyBorder="1"/>
    <xf numFmtId="4" fontId="2" fillId="8" borderId="35" xfId="0" applyNumberFormat="1" applyFont="1" applyFill="1" applyBorder="1"/>
    <xf numFmtId="166" fontId="8" fillId="8" borderId="17" xfId="0" applyNumberFormat="1" applyFont="1" applyFill="1" applyBorder="1"/>
    <xf numFmtId="4" fontId="8" fillId="8" borderId="14" xfId="0" applyNumberFormat="1" applyFont="1" applyFill="1" applyBorder="1"/>
    <xf numFmtId="0" fontId="8" fillId="8" borderId="25" xfId="0" applyFont="1" applyFill="1" applyBorder="1"/>
    <xf numFmtId="0" fontId="41" fillId="7" borderId="3" xfId="0" applyFont="1" applyFill="1" applyBorder="1"/>
    <xf numFmtId="0" fontId="41" fillId="7" borderId="4" xfId="0" applyFont="1" applyFill="1" applyBorder="1"/>
    <xf numFmtId="0" fontId="41" fillId="7" borderId="5" xfId="0" applyFont="1" applyFill="1" applyBorder="1"/>
    <xf numFmtId="0" fontId="28" fillId="9" borderId="32" xfId="0" applyFont="1" applyFill="1" applyBorder="1"/>
    <xf numFmtId="2" fontId="4" fillId="10" borderId="1" xfId="0" applyNumberFormat="1" applyFont="1" applyFill="1" applyBorder="1"/>
    <xf numFmtId="0" fontId="1" fillId="10" borderId="28" xfId="0" applyFont="1" applyFill="1" applyBorder="1" applyAlignment="1">
      <alignment horizontal="center" wrapText="1"/>
    </xf>
    <xf numFmtId="0" fontId="0" fillId="10" borderId="36" xfId="0" applyFill="1" applyBorder="1" applyAlignment="1">
      <alignment wrapText="1"/>
    </xf>
    <xf numFmtId="4" fontId="16" fillId="10" borderId="1" xfId="0" applyNumberFormat="1" applyFont="1" applyFill="1" applyBorder="1"/>
    <xf numFmtId="0" fontId="4" fillId="6" borderId="22" xfId="0" applyFont="1" applyFill="1" applyBorder="1"/>
    <xf numFmtId="0" fontId="4" fillId="6" borderId="32" xfId="0" applyFont="1" applyFill="1" applyBorder="1"/>
    <xf numFmtId="0" fontId="8" fillId="8" borderId="11" xfId="0" applyFont="1" applyFill="1" applyBorder="1"/>
    <xf numFmtId="0" fontId="8" fillId="8" borderId="18" xfId="0" applyFont="1" applyFill="1" applyBorder="1"/>
    <xf numFmtId="4" fontId="8" fillId="8" borderId="17" xfId="0" applyNumberFormat="1" applyFont="1" applyFill="1" applyBorder="1"/>
    <xf numFmtId="0" fontId="8" fillId="6" borderId="37" xfId="0" applyFont="1" applyFill="1" applyBorder="1"/>
    <xf numFmtId="0" fontId="8" fillId="6" borderId="38" xfId="0" applyFont="1" applyFill="1" applyBorder="1"/>
    <xf numFmtId="0" fontId="8" fillId="6" borderId="19" xfId="0" applyFont="1" applyFill="1" applyBorder="1"/>
    <xf numFmtId="0" fontId="8" fillId="6" borderId="39" xfId="0" applyFont="1" applyFill="1" applyBorder="1"/>
    <xf numFmtId="0" fontId="16" fillId="7" borderId="22" xfId="0" applyFont="1" applyFill="1" applyBorder="1"/>
    <xf numFmtId="0" fontId="8" fillId="3" borderId="0" xfId="0" applyFont="1" applyFill="1"/>
    <xf numFmtId="0" fontId="16" fillId="9" borderId="22" xfId="0" applyFont="1" applyFill="1" applyBorder="1"/>
    <xf numFmtId="0" fontId="8" fillId="6" borderId="40" xfId="0" applyFont="1" applyFill="1" applyBorder="1"/>
    <xf numFmtId="0" fontId="41" fillId="0" borderId="41" xfId="0" applyFont="1" applyBorder="1"/>
    <xf numFmtId="0" fontId="8" fillId="8" borderId="39" xfId="0" applyFont="1" applyFill="1" applyBorder="1"/>
    <xf numFmtId="0" fontId="41" fillId="0" borderId="0" xfId="0" applyFont="1"/>
    <xf numFmtId="4" fontId="30" fillId="10" borderId="28" xfId="0" applyNumberFormat="1" applyFont="1" applyFill="1" applyBorder="1"/>
    <xf numFmtId="4" fontId="0" fillId="6" borderId="21" xfId="0" applyNumberFormat="1" applyFill="1" applyBorder="1"/>
    <xf numFmtId="166" fontId="8" fillId="8" borderId="42" xfId="0" applyNumberFormat="1" applyFont="1" applyFill="1" applyBorder="1"/>
    <xf numFmtId="0" fontId="6" fillId="5" borderId="29" xfId="0" applyFont="1" applyFill="1" applyBorder="1"/>
    <xf numFmtId="0" fontId="6" fillId="5" borderId="0" xfId="0" applyFont="1" applyFill="1"/>
    <xf numFmtId="0" fontId="6" fillId="5" borderId="14" xfId="0" applyFont="1" applyFill="1" applyBorder="1"/>
    <xf numFmtId="0" fontId="25" fillId="7" borderId="29" xfId="0" applyFont="1" applyFill="1" applyBorder="1" applyAlignment="1">
      <alignment vertical="top" wrapText="1"/>
    </xf>
    <xf numFmtId="0" fontId="26" fillId="7" borderId="0" xfId="0" applyFont="1" applyFill="1" applyAlignment="1">
      <alignment vertical="top" wrapText="1"/>
    </xf>
    <xf numFmtId="0" fontId="26" fillId="7" borderId="14" xfId="0" applyFont="1" applyFill="1" applyBorder="1" applyAlignment="1">
      <alignment vertical="top" wrapText="1"/>
    </xf>
    <xf numFmtId="0" fontId="10" fillId="11" borderId="22" xfId="0" applyFont="1" applyFill="1" applyBorder="1" applyAlignment="1">
      <alignment vertical="center"/>
    </xf>
    <xf numFmtId="0" fontId="0" fillId="12" borderId="32" xfId="0" applyFill="1" applyBorder="1"/>
    <xf numFmtId="0" fontId="0" fillId="12" borderId="27" xfId="0" applyFill="1" applyBorder="1" applyAlignment="1">
      <alignment vertical="center"/>
    </xf>
    <xf numFmtId="0" fontId="0" fillId="11" borderId="0" xfId="0" applyFill="1"/>
    <xf numFmtId="165" fontId="13" fillId="11" borderId="0" xfId="0" applyNumberFormat="1" applyFont="1" applyFill="1"/>
    <xf numFmtId="0" fontId="41" fillId="0" borderId="43" xfId="0" applyFont="1" applyBorder="1"/>
    <xf numFmtId="0" fontId="8" fillId="0" borderId="43" xfId="0" applyFont="1" applyBorder="1"/>
    <xf numFmtId="0" fontId="0" fillId="11" borderId="33" xfId="0" applyFill="1" applyBorder="1"/>
    <xf numFmtId="0" fontId="0" fillId="11" borderId="13" xfId="0" applyFill="1" applyBorder="1" applyAlignment="1">
      <alignment vertical="center"/>
    </xf>
    <xf numFmtId="0" fontId="0" fillId="11" borderId="29" xfId="0" applyFill="1" applyBorder="1"/>
    <xf numFmtId="0" fontId="6" fillId="0" borderId="0" xfId="0" applyFont="1"/>
    <xf numFmtId="0" fontId="0" fillId="11" borderId="14" xfId="0" applyFill="1" applyBorder="1"/>
    <xf numFmtId="0" fontId="1" fillId="0" borderId="0" xfId="0" applyFont="1"/>
    <xf numFmtId="0" fontId="8" fillId="11" borderId="14" xfId="0" applyFont="1" applyFill="1" applyBorder="1"/>
    <xf numFmtId="165" fontId="13" fillId="11" borderId="29" xfId="0" applyNumberFormat="1" applyFont="1" applyFill="1" applyBorder="1"/>
    <xf numFmtId="165" fontId="13" fillId="11" borderId="14" xfId="0" applyNumberFormat="1" applyFont="1" applyFill="1" applyBorder="1"/>
    <xf numFmtId="165" fontId="13" fillId="11" borderId="3" xfId="0" applyNumberFormat="1" applyFont="1" applyFill="1" applyBorder="1"/>
    <xf numFmtId="0" fontId="0" fillId="11" borderId="4" xfId="0" applyFill="1" applyBorder="1"/>
    <xf numFmtId="165" fontId="13" fillId="11" borderId="4" xfId="0" applyNumberFormat="1" applyFont="1" applyFill="1" applyBorder="1"/>
    <xf numFmtId="165" fontId="13" fillId="11" borderId="5" xfId="0" applyNumberFormat="1" applyFont="1" applyFill="1" applyBorder="1"/>
    <xf numFmtId="0" fontId="0" fillId="4" borderId="22" xfId="0" applyFill="1" applyBorder="1"/>
    <xf numFmtId="0" fontId="31" fillId="4" borderId="32" xfId="0" applyFont="1" applyFill="1" applyBorder="1"/>
    <xf numFmtId="0" fontId="0" fillId="4" borderId="32" xfId="0" applyFill="1" applyBorder="1"/>
    <xf numFmtId="0" fontId="8" fillId="11" borderId="32" xfId="0" applyFont="1" applyFill="1" applyBorder="1" applyAlignment="1">
      <alignment vertical="center" wrapText="1"/>
    </xf>
    <xf numFmtId="0" fontId="0" fillId="11" borderId="32" xfId="0" applyFill="1" applyBorder="1" applyAlignment="1">
      <alignment wrapText="1"/>
    </xf>
    <xf numFmtId="0" fontId="0" fillId="11" borderId="27" xfId="0" applyFill="1" applyBorder="1" applyAlignment="1">
      <alignment wrapText="1"/>
    </xf>
    <xf numFmtId="0" fontId="8" fillId="12" borderId="22" xfId="0" applyFont="1" applyFill="1" applyBorder="1" applyAlignment="1">
      <alignment vertical="center" wrapText="1"/>
    </xf>
    <xf numFmtId="0" fontId="0" fillId="11" borderId="34" xfId="0" applyFill="1" applyBorder="1" applyAlignment="1">
      <alignment wrapText="1"/>
    </xf>
    <xf numFmtId="0" fontId="42" fillId="11" borderId="14" xfId="0" applyFont="1" applyFill="1" applyBorder="1"/>
    <xf numFmtId="165" fontId="13" fillId="4" borderId="4" xfId="0" applyNumberFormat="1" applyFont="1" applyFill="1" applyBorder="1"/>
    <xf numFmtId="0" fontId="41" fillId="0" borderId="44" xfId="0" applyFont="1" applyBorder="1"/>
    <xf numFmtId="0" fontId="0" fillId="4" borderId="27" xfId="0" applyFill="1" applyBorder="1"/>
    <xf numFmtId="4" fontId="0" fillId="6" borderId="45" xfId="0" applyNumberFormat="1" applyFill="1" applyBorder="1"/>
    <xf numFmtId="0" fontId="4" fillId="8" borderId="40" xfId="0" applyFont="1" applyFill="1" applyBorder="1"/>
    <xf numFmtId="0" fontId="4" fillId="8" borderId="9" xfId="0" applyFont="1" applyFill="1" applyBorder="1"/>
    <xf numFmtId="0" fontId="4" fillId="6" borderId="1" xfId="0" applyFont="1" applyFill="1" applyBorder="1"/>
    <xf numFmtId="0" fontId="9" fillId="6" borderId="46" xfId="0" applyFont="1" applyFill="1" applyBorder="1"/>
    <xf numFmtId="0" fontId="9" fillId="6" borderId="47" xfId="0" applyFont="1" applyFill="1" applyBorder="1"/>
    <xf numFmtId="0" fontId="9" fillId="6" borderId="48" xfId="0" applyFont="1" applyFill="1" applyBorder="1"/>
    <xf numFmtId="0" fontId="9" fillId="6" borderId="36" xfId="0" applyFont="1" applyFill="1" applyBorder="1"/>
    <xf numFmtId="0" fontId="9" fillId="6" borderId="49" xfId="0" applyFont="1" applyFill="1" applyBorder="1"/>
    <xf numFmtId="0" fontId="30" fillId="9" borderId="27" xfId="0" applyFont="1" applyFill="1" applyBorder="1"/>
    <xf numFmtId="0" fontId="7" fillId="7" borderId="22" xfId="0" applyFont="1" applyFill="1" applyBorder="1"/>
    <xf numFmtId="0" fontId="43" fillId="7" borderId="32" xfId="0" applyFont="1" applyFill="1" applyBorder="1"/>
    <xf numFmtId="0" fontId="41" fillId="7" borderId="27" xfId="0" applyFont="1" applyFill="1" applyBorder="1"/>
    <xf numFmtId="165" fontId="15" fillId="0" borderId="22" xfId="0" applyNumberFormat="1" applyFont="1" applyBorder="1" applyProtection="1">
      <protection locked="0"/>
    </xf>
    <xf numFmtId="165" fontId="13" fillId="0" borderId="50" xfId="0" applyNumberFormat="1" applyFont="1" applyBorder="1" applyProtection="1">
      <protection locked="0"/>
    </xf>
    <xf numFmtId="165" fontId="13" fillId="0" borderId="11" xfId="0" applyNumberFormat="1" applyFont="1" applyBorder="1" applyProtection="1">
      <protection locked="0"/>
    </xf>
    <xf numFmtId="165" fontId="13" fillId="0" borderId="19" xfId="0" applyNumberFormat="1" applyFont="1" applyBorder="1" applyProtection="1">
      <protection locked="0"/>
    </xf>
    <xf numFmtId="165" fontId="13" fillId="0" borderId="35" xfId="0" applyNumberFormat="1" applyFont="1" applyBorder="1" applyProtection="1">
      <protection locked="0"/>
    </xf>
    <xf numFmtId="165" fontId="13" fillId="0" borderId="51" xfId="0" applyNumberFormat="1" applyFont="1" applyBorder="1" applyProtection="1">
      <protection locked="0"/>
    </xf>
    <xf numFmtId="165" fontId="13" fillId="0" borderId="52" xfId="0" applyNumberFormat="1" applyFont="1" applyBorder="1" applyProtection="1">
      <protection locked="0"/>
    </xf>
    <xf numFmtId="165" fontId="13" fillId="0" borderId="53" xfId="0" applyNumberFormat="1" applyFont="1" applyBorder="1" applyProtection="1">
      <protection locked="0"/>
    </xf>
    <xf numFmtId="0" fontId="9" fillId="6" borderId="54" xfId="0" applyFont="1" applyFill="1" applyBorder="1"/>
    <xf numFmtId="0" fontId="8" fillId="4" borderId="0" xfId="0" applyFont="1" applyFill="1" applyAlignment="1">
      <alignment wrapText="1"/>
    </xf>
    <xf numFmtId="0" fontId="0" fillId="4" borderId="0" xfId="0" applyFill="1" applyAlignment="1">
      <alignment wrapText="1"/>
    </xf>
    <xf numFmtId="0" fontId="0" fillId="7" borderId="29" xfId="0" applyFill="1" applyBorder="1"/>
    <xf numFmtId="0" fontId="0" fillId="7" borderId="0" xfId="0" applyFill="1"/>
    <xf numFmtId="0" fontId="0" fillId="7" borderId="14" xfId="0" applyFill="1" applyBorder="1"/>
    <xf numFmtId="0" fontId="28" fillId="9" borderId="5" xfId="0" applyFont="1" applyFill="1" applyBorder="1"/>
    <xf numFmtId="4" fontId="16" fillId="10" borderId="2" xfId="0" applyNumberFormat="1" applyFont="1" applyFill="1" applyBorder="1"/>
    <xf numFmtId="0" fontId="4" fillId="6" borderId="6" xfId="0" applyFont="1" applyFill="1" applyBorder="1"/>
    <xf numFmtId="0" fontId="4" fillId="6" borderId="39" xfId="0" applyFont="1" applyFill="1" applyBorder="1"/>
    <xf numFmtId="0" fontId="0" fillId="6" borderId="55" xfId="0" applyFill="1" applyBorder="1"/>
    <xf numFmtId="4" fontId="14" fillId="6" borderId="35" xfId="0" applyNumberFormat="1" applyFont="1" applyFill="1" applyBorder="1"/>
    <xf numFmtId="4" fontId="4" fillId="6" borderId="35" xfId="0" applyNumberFormat="1" applyFont="1" applyFill="1" applyBorder="1"/>
    <xf numFmtId="4" fontId="0" fillId="6" borderId="51" xfId="0" applyNumberFormat="1" applyFill="1" applyBorder="1"/>
    <xf numFmtId="0" fontId="8" fillId="6" borderId="17" xfId="0" applyFont="1" applyFill="1" applyBorder="1"/>
    <xf numFmtId="0" fontId="0" fillId="6" borderId="21" xfId="0" applyFill="1" applyBorder="1"/>
    <xf numFmtId="0" fontId="4" fillId="6" borderId="45" xfId="0" applyFont="1" applyFill="1" applyBorder="1"/>
    <xf numFmtId="0" fontId="4" fillId="6" borderId="17" xfId="0" applyFont="1" applyFill="1" applyBorder="1"/>
    <xf numFmtId="0" fontId="16" fillId="9" borderId="3" xfId="0" applyFont="1" applyFill="1" applyBorder="1"/>
    <xf numFmtId="165" fontId="13" fillId="0" borderId="33" xfId="0" applyNumberFormat="1" applyFont="1" applyBorder="1" applyProtection="1">
      <protection locked="0"/>
    </xf>
    <xf numFmtId="0" fontId="30" fillId="9" borderId="33" xfId="0" applyFont="1" applyFill="1" applyBorder="1"/>
    <xf numFmtId="0" fontId="30" fillId="9" borderId="13" xfId="0" applyFont="1" applyFill="1" applyBorder="1"/>
    <xf numFmtId="0" fontId="8" fillId="6" borderId="10" xfId="0" applyFont="1" applyFill="1" applyBorder="1"/>
    <xf numFmtId="0" fontId="8" fillId="6" borderId="56" xfId="0" applyFont="1" applyFill="1" applyBorder="1"/>
    <xf numFmtId="0" fontId="8" fillId="6" borderId="20" xfId="0" applyFont="1" applyFill="1" applyBorder="1"/>
    <xf numFmtId="0" fontId="30" fillId="9" borderId="22" xfId="0" applyFont="1" applyFill="1" applyBorder="1"/>
    <xf numFmtId="0" fontId="0" fillId="6" borderId="28" xfId="0" applyFill="1" applyBorder="1"/>
    <xf numFmtId="0" fontId="0" fillId="6" borderId="36" xfId="0" applyFill="1" applyBorder="1"/>
    <xf numFmtId="0" fontId="0" fillId="6" borderId="2" xfId="0" applyFill="1" applyBorder="1"/>
    <xf numFmtId="165" fontId="13" fillId="0" borderId="27" xfId="0" applyNumberFormat="1" applyFont="1" applyBorder="1" applyProtection="1">
      <protection locked="0"/>
    </xf>
    <xf numFmtId="165" fontId="13" fillId="0" borderId="42" xfId="0" applyNumberFormat="1" applyFont="1" applyBorder="1" applyProtection="1">
      <protection locked="0"/>
    </xf>
    <xf numFmtId="165" fontId="13" fillId="0" borderId="26" xfId="0" applyNumberFormat="1" applyFont="1" applyBorder="1" applyProtection="1">
      <protection locked="0"/>
    </xf>
    <xf numFmtId="165" fontId="15" fillId="0" borderId="27" xfId="0" applyNumberFormat="1" applyFont="1" applyBorder="1" applyProtection="1">
      <protection locked="0"/>
    </xf>
    <xf numFmtId="0" fontId="8" fillId="0" borderId="57" xfId="0" applyFont="1" applyBorder="1"/>
    <xf numFmtId="0" fontId="41" fillId="0" borderId="58" xfId="0" applyFont="1" applyBorder="1"/>
    <xf numFmtId="0" fontId="41" fillId="4" borderId="0" xfId="0" applyFont="1" applyFill="1"/>
    <xf numFmtId="0" fontId="8" fillId="4" borderId="0" xfId="0" applyFont="1" applyFill="1"/>
    <xf numFmtId="4" fontId="0" fillId="6" borderId="23" xfId="0" applyNumberFormat="1" applyFill="1" applyBorder="1"/>
    <xf numFmtId="0" fontId="41" fillId="4" borderId="41" xfId="0" applyFont="1" applyFill="1" applyBorder="1"/>
    <xf numFmtId="4" fontId="30" fillId="10" borderId="13" xfId="0" applyNumberFormat="1" applyFont="1" applyFill="1" applyBorder="1"/>
    <xf numFmtId="0" fontId="41" fillId="4" borderId="43" xfId="0" applyFont="1" applyFill="1" applyBorder="1"/>
    <xf numFmtId="165" fontId="34" fillId="4" borderId="0" xfId="0" applyNumberFormat="1" applyFont="1" applyFill="1"/>
    <xf numFmtId="4" fontId="16" fillId="10" borderId="28" xfId="0" applyNumberFormat="1" applyFont="1" applyFill="1" applyBorder="1"/>
    <xf numFmtId="0" fontId="27" fillId="9" borderId="3" xfId="0" applyFont="1" applyFill="1" applyBorder="1"/>
    <xf numFmtId="0" fontId="0" fillId="6" borderId="59" xfId="0" applyFill="1" applyBorder="1"/>
    <xf numFmtId="4" fontId="0" fillId="6" borderId="5" xfId="0" applyNumberFormat="1" applyFill="1" applyBorder="1"/>
    <xf numFmtId="0" fontId="28" fillId="9" borderId="4" xfId="0" applyFont="1" applyFill="1" applyBorder="1"/>
    <xf numFmtId="0" fontId="0" fillId="6" borderId="60" xfId="0" applyFill="1" applyBorder="1"/>
    <xf numFmtId="165" fontId="4" fillId="6" borderId="5" xfId="0" applyNumberFormat="1" applyFont="1" applyFill="1" applyBorder="1"/>
    <xf numFmtId="0" fontId="4" fillId="6" borderId="54" xfId="0" applyFont="1" applyFill="1" applyBorder="1"/>
    <xf numFmtId="0" fontId="8" fillId="6" borderId="47" xfId="0" applyFont="1" applyFill="1" applyBorder="1"/>
    <xf numFmtId="0" fontId="8" fillId="6" borderId="49" xfId="0" applyFont="1" applyFill="1" applyBorder="1"/>
    <xf numFmtId="165" fontId="13" fillId="0" borderId="32" xfId="0" applyNumberFormat="1" applyFont="1" applyBorder="1" applyProtection="1">
      <protection locked="0"/>
    </xf>
    <xf numFmtId="165" fontId="15" fillId="0" borderId="14" xfId="0" applyNumberFormat="1" applyFont="1" applyBorder="1" applyProtection="1">
      <protection locked="0"/>
    </xf>
    <xf numFmtId="0" fontId="4" fillId="6" borderId="47" xfId="0" applyFont="1" applyFill="1" applyBorder="1"/>
    <xf numFmtId="4" fontId="15" fillId="0" borderId="27" xfId="0" applyNumberFormat="1" applyFont="1" applyBorder="1" applyProtection="1">
      <protection locked="0"/>
    </xf>
    <xf numFmtId="4" fontId="15" fillId="0" borderId="5" xfId="0" applyNumberFormat="1" applyFont="1" applyBorder="1" applyProtection="1">
      <protection locked="0"/>
    </xf>
    <xf numFmtId="0" fontId="4" fillId="8" borderId="61" xfId="0" applyFont="1" applyFill="1" applyBorder="1"/>
    <xf numFmtId="0" fontId="4" fillId="8" borderId="54" xfId="0" applyFont="1" applyFill="1" applyBorder="1"/>
    <xf numFmtId="0" fontId="0" fillId="8" borderId="47" xfId="0" applyFill="1" applyBorder="1"/>
    <xf numFmtId="0" fontId="8" fillId="8" borderId="47" xfId="0" applyFont="1" applyFill="1" applyBorder="1"/>
    <xf numFmtId="0" fontId="4" fillId="8" borderId="47" xfId="0" applyFont="1" applyFill="1" applyBorder="1"/>
    <xf numFmtId="0" fontId="4" fillId="8" borderId="49" xfId="0" applyFont="1" applyFill="1" applyBorder="1"/>
    <xf numFmtId="0" fontId="16" fillId="7" borderId="33" xfId="0" applyFont="1" applyFill="1" applyBorder="1"/>
    <xf numFmtId="0" fontId="4" fillId="6" borderId="50" xfId="0" applyFont="1" applyFill="1" applyBorder="1"/>
    <xf numFmtId="0" fontId="0" fillId="7" borderId="13" xfId="0" applyFill="1" applyBorder="1"/>
    <xf numFmtId="0" fontId="0" fillId="6" borderId="62" xfId="0" applyFill="1" applyBorder="1"/>
    <xf numFmtId="0" fontId="0" fillId="0" borderId="34" xfId="0" applyBorder="1" applyAlignment="1">
      <alignment wrapText="1"/>
    </xf>
    <xf numFmtId="0" fontId="0" fillId="0" borderId="13" xfId="0" applyBorder="1" applyAlignment="1">
      <alignment wrapText="1"/>
    </xf>
    <xf numFmtId="0" fontId="43" fillId="7" borderId="33" xfId="0" applyFont="1" applyFill="1" applyBorder="1" applyAlignment="1">
      <alignment wrapText="1"/>
    </xf>
    <xf numFmtId="0" fontId="16" fillId="9" borderId="22" xfId="0" applyFont="1" applyFill="1" applyBorder="1" applyAlignment="1">
      <alignment wrapText="1"/>
    </xf>
    <xf numFmtId="0" fontId="16" fillId="9" borderId="27" xfId="0" applyFont="1" applyFill="1" applyBorder="1" applyAlignment="1">
      <alignment wrapText="1"/>
    </xf>
    <xf numFmtId="0" fontId="0" fillId="11" borderId="0" xfId="0" applyFill="1" applyAlignment="1">
      <alignment vertical="center"/>
    </xf>
    <xf numFmtId="0" fontId="0" fillId="6" borderId="5" xfId="0" applyFill="1" applyBorder="1"/>
    <xf numFmtId="0" fontId="0" fillId="11" borderId="47" xfId="0" applyFill="1" applyBorder="1"/>
    <xf numFmtId="165" fontId="13" fillId="0" borderId="54" xfId="0" applyNumberFormat="1" applyFont="1" applyBorder="1" applyProtection="1">
      <protection locked="0"/>
    </xf>
    <xf numFmtId="165" fontId="13" fillId="0" borderId="47" xfId="0" applyNumberFormat="1" applyFont="1" applyBorder="1" applyProtection="1">
      <protection locked="0"/>
    </xf>
    <xf numFmtId="165" fontId="13" fillId="0" borderId="49" xfId="0" applyNumberFormat="1" applyFont="1" applyBorder="1" applyProtection="1">
      <protection locked="0"/>
    </xf>
    <xf numFmtId="165" fontId="13" fillId="0" borderId="46" xfId="0" applyNumberFormat="1" applyFont="1" applyBorder="1" applyProtection="1">
      <protection locked="0"/>
    </xf>
    <xf numFmtId="0" fontId="9" fillId="13" borderId="22" xfId="0" applyFont="1" applyFill="1" applyBorder="1"/>
    <xf numFmtId="0" fontId="8" fillId="13" borderId="32" xfId="0" applyFont="1" applyFill="1" applyBorder="1"/>
    <xf numFmtId="0" fontId="8" fillId="13" borderId="27" xfId="0" applyFont="1" applyFill="1" applyBorder="1"/>
    <xf numFmtId="165" fontId="13" fillId="0" borderId="1" xfId="0" applyNumberFormat="1" applyFont="1" applyBorder="1"/>
    <xf numFmtId="4" fontId="0" fillId="6" borderId="1" xfId="0" applyNumberFormat="1" applyFill="1" applyBorder="1"/>
    <xf numFmtId="0" fontId="0" fillId="6" borderId="63" xfId="0" applyFill="1" applyBorder="1"/>
    <xf numFmtId="4" fontId="0" fillId="6" borderId="64" xfId="0" applyNumberFormat="1" applyFill="1" applyBorder="1"/>
    <xf numFmtId="0" fontId="28" fillId="9" borderId="27" xfId="0" applyFont="1" applyFill="1" applyBorder="1"/>
    <xf numFmtId="0" fontId="8" fillId="13" borderId="4" xfId="0" applyFont="1" applyFill="1" applyBorder="1"/>
    <xf numFmtId="0" fontId="8" fillId="13" borderId="5" xfId="0" applyFont="1" applyFill="1" applyBorder="1"/>
    <xf numFmtId="0" fontId="8" fillId="6" borderId="5" xfId="0" applyFont="1" applyFill="1" applyBorder="1" applyAlignment="1">
      <alignment horizontal="center"/>
    </xf>
    <xf numFmtId="0" fontId="8" fillId="6" borderId="14" xfId="0" applyFont="1" applyFill="1" applyBorder="1" applyAlignment="1">
      <alignment horizontal="center"/>
    </xf>
    <xf numFmtId="0" fontId="4" fillId="6" borderId="0" xfId="0" applyFont="1" applyFill="1" applyAlignment="1">
      <alignment horizontal="center" vertical="center"/>
    </xf>
    <xf numFmtId="165" fontId="13" fillId="0" borderId="3" xfId="0" applyNumberFormat="1" applyFont="1" applyBorder="1" applyProtection="1">
      <protection locked="0"/>
    </xf>
    <xf numFmtId="0" fontId="4" fillId="6" borderId="34" xfId="0" applyFont="1" applyFill="1" applyBorder="1" applyAlignment="1">
      <alignment horizontal="center" vertical="center"/>
    </xf>
    <xf numFmtId="0" fontId="8" fillId="6" borderId="13" xfId="0" applyFont="1" applyFill="1" applyBorder="1" applyAlignment="1">
      <alignment horizontal="center"/>
    </xf>
    <xf numFmtId="0" fontId="25" fillId="5" borderId="29" xfId="0" applyFont="1" applyFill="1" applyBorder="1"/>
    <xf numFmtId="0" fontId="16" fillId="5" borderId="29" xfId="0" applyFont="1" applyFill="1" applyBorder="1"/>
    <xf numFmtId="0" fontId="4" fillId="0" borderId="43" xfId="0" applyFont="1" applyBorder="1"/>
    <xf numFmtId="4" fontId="0" fillId="0" borderId="0" xfId="0" applyNumberFormat="1"/>
    <xf numFmtId="0" fontId="44" fillId="0" borderId="43" xfId="0" applyFont="1" applyBorder="1"/>
    <xf numFmtId="4" fontId="41" fillId="0" borderId="0" xfId="0" applyNumberFormat="1" applyFont="1"/>
    <xf numFmtId="0" fontId="16" fillId="10" borderId="28" xfId="0" applyFont="1" applyFill="1" applyBorder="1" applyAlignment="1">
      <alignment horizontal="center" wrapText="1"/>
    </xf>
    <xf numFmtId="0" fontId="39" fillId="7" borderId="22" xfId="0" applyFont="1" applyFill="1" applyBorder="1"/>
    <xf numFmtId="4" fontId="39" fillId="10" borderId="1" xfId="0" applyNumberFormat="1" applyFont="1" applyFill="1" applyBorder="1" applyAlignment="1">
      <alignment horizontal="right" wrapText="1"/>
    </xf>
    <xf numFmtId="4" fontId="39" fillId="14" borderId="1" xfId="0" applyNumberFormat="1" applyFont="1" applyFill="1" applyBorder="1" applyAlignment="1">
      <alignment horizontal="right" wrapText="1"/>
    </xf>
    <xf numFmtId="4" fontId="40" fillId="14" borderId="1" xfId="0" applyNumberFormat="1" applyFont="1" applyFill="1" applyBorder="1" applyAlignment="1">
      <alignment horizontal="right" wrapText="1"/>
    </xf>
    <xf numFmtId="4" fontId="40" fillId="10" borderId="1" xfId="0" applyNumberFormat="1" applyFont="1" applyFill="1" applyBorder="1" applyAlignment="1">
      <alignment horizontal="right" wrapText="1"/>
    </xf>
    <xf numFmtId="0" fontId="3" fillId="8" borderId="39" xfId="0" applyFont="1" applyFill="1" applyBorder="1"/>
    <xf numFmtId="0" fontId="45" fillId="0" borderId="41" xfId="0" applyFont="1" applyBorder="1"/>
    <xf numFmtId="0" fontId="3" fillId="6" borderId="39" xfId="0" applyFont="1" applyFill="1" applyBorder="1"/>
    <xf numFmtId="0" fontId="1" fillId="6" borderId="1" xfId="0" applyFont="1" applyFill="1" applyBorder="1"/>
    <xf numFmtId="165" fontId="13" fillId="0" borderId="28" xfId="0" applyNumberFormat="1" applyFont="1" applyBorder="1" applyProtection="1">
      <protection locked="0"/>
    </xf>
    <xf numFmtId="0" fontId="1" fillId="6" borderId="6" xfId="0" applyFont="1" applyFill="1" applyBorder="1"/>
    <xf numFmtId="0" fontId="1" fillId="6" borderId="39" xfId="0" applyFont="1" applyFill="1" applyBorder="1"/>
    <xf numFmtId="0" fontId="17" fillId="4" borderId="0" xfId="1" applyFill="1" applyBorder="1" applyAlignment="1" applyProtection="1">
      <alignment wrapText="1"/>
    </xf>
    <xf numFmtId="0" fontId="3" fillId="6" borderId="10" xfId="0" applyFont="1" applyFill="1" applyBorder="1"/>
    <xf numFmtId="0" fontId="24" fillId="4" borderId="14" xfId="0" applyFont="1" applyFill="1" applyBorder="1" applyAlignment="1">
      <alignment vertical="center"/>
    </xf>
    <xf numFmtId="0" fontId="31" fillId="13" borderId="32" xfId="0" applyFont="1" applyFill="1" applyBorder="1" applyAlignment="1">
      <alignment vertical="center" wrapText="1"/>
    </xf>
    <xf numFmtId="0" fontId="32" fillId="13" borderId="22" xfId="0" applyFont="1" applyFill="1" applyBorder="1" applyAlignment="1">
      <alignment vertical="center" wrapText="1"/>
    </xf>
    <xf numFmtId="0" fontId="3" fillId="6" borderId="38" xfId="0" applyFont="1" applyFill="1" applyBorder="1"/>
    <xf numFmtId="0" fontId="3" fillId="6" borderId="37" xfId="0" applyFont="1" applyFill="1" applyBorder="1"/>
    <xf numFmtId="0" fontId="3" fillId="6" borderId="25" xfId="0" applyFont="1" applyFill="1" applyBorder="1"/>
    <xf numFmtId="165" fontId="13" fillId="0" borderId="2" xfId="0" applyNumberFormat="1" applyFont="1" applyBorder="1" applyProtection="1">
      <protection locked="0"/>
    </xf>
    <xf numFmtId="0" fontId="3" fillId="0" borderId="43" xfId="0" applyFont="1" applyBorder="1"/>
    <xf numFmtId="0" fontId="3" fillId="0" borderId="41" xfId="0" applyFont="1" applyBorder="1"/>
    <xf numFmtId="0" fontId="3" fillId="0" borderId="0" xfId="0" applyFont="1"/>
    <xf numFmtId="0" fontId="1" fillId="0" borderId="43" xfId="0" applyFont="1" applyBorder="1"/>
    <xf numFmtId="0" fontId="3" fillId="0" borderId="58" xfId="0" applyFont="1" applyBorder="1"/>
    <xf numFmtId="0" fontId="3" fillId="4" borderId="0" xfId="0" applyFont="1" applyFill="1"/>
    <xf numFmtId="0" fontId="3" fillId="3" borderId="0" xfId="0" applyFont="1" applyFill="1"/>
    <xf numFmtId="0" fontId="3" fillId="6" borderId="56" xfId="0" applyFont="1" applyFill="1" applyBorder="1"/>
    <xf numFmtId="0" fontId="0" fillId="11" borderId="69" xfId="0" applyFill="1" applyBorder="1"/>
    <xf numFmtId="0" fontId="0" fillId="11" borderId="70" xfId="0" applyFill="1" applyBorder="1"/>
    <xf numFmtId="0" fontId="4" fillId="6" borderId="14" xfId="0" applyFont="1" applyFill="1" applyBorder="1" applyAlignment="1">
      <alignment horizontal="center" vertical="center"/>
    </xf>
    <xf numFmtId="0" fontId="0" fillId="0" borderId="14" xfId="0" applyBorder="1" applyAlignment="1">
      <alignment vertical="center"/>
    </xf>
    <xf numFmtId="165" fontId="1" fillId="11" borderId="0" xfId="0" applyNumberFormat="1" applyFont="1" applyFill="1"/>
    <xf numFmtId="0" fontId="0" fillId="0" borderId="0" xfId="0" applyAlignment="1">
      <alignment horizontal="left"/>
    </xf>
    <xf numFmtId="165" fontId="13" fillId="11" borderId="71" xfId="0" applyNumberFormat="1" applyFont="1" applyFill="1" applyBorder="1"/>
    <xf numFmtId="0" fontId="3" fillId="6" borderId="8" xfId="0" applyFont="1" applyFill="1" applyBorder="1"/>
    <xf numFmtId="0" fontId="8" fillId="6" borderId="55" xfId="0" applyFont="1" applyFill="1" applyBorder="1"/>
    <xf numFmtId="165" fontId="2" fillId="0" borderId="1" xfId="0" applyNumberFormat="1" applyFont="1" applyBorder="1" applyProtection="1">
      <protection locked="0"/>
    </xf>
    <xf numFmtId="165" fontId="15" fillId="0" borderId="1" xfId="0" applyNumberFormat="1" applyFont="1" applyBorder="1"/>
    <xf numFmtId="165" fontId="13" fillId="0" borderId="46" xfId="0" applyNumberFormat="1" applyFont="1" applyBorder="1"/>
    <xf numFmtId="165" fontId="15" fillId="0" borderId="27" xfId="0" applyNumberFormat="1" applyFont="1" applyBorder="1"/>
    <xf numFmtId="0" fontId="9" fillId="6" borderId="11" xfId="0" applyFont="1" applyFill="1" applyBorder="1"/>
    <xf numFmtId="0" fontId="9" fillId="6" borderId="10" xfId="0" applyFont="1" applyFill="1" applyBorder="1"/>
    <xf numFmtId="0" fontId="9" fillId="6" borderId="19" xfId="0" applyFont="1" applyFill="1" applyBorder="1"/>
    <xf numFmtId="165" fontId="13" fillId="0" borderId="28" xfId="0" applyNumberFormat="1" applyFont="1" applyBorder="1"/>
    <xf numFmtId="165" fontId="13" fillId="0" borderId="47" xfId="0" applyNumberFormat="1" applyFont="1" applyBorder="1"/>
    <xf numFmtId="165" fontId="13" fillId="0" borderId="2" xfId="0" applyNumberFormat="1" applyFont="1" applyBorder="1"/>
    <xf numFmtId="0" fontId="3" fillId="0" borderId="14" xfId="0" applyFont="1" applyBorder="1" applyAlignment="1">
      <alignment vertical="top" wrapText="1"/>
    </xf>
    <xf numFmtId="0" fontId="0" fillId="0" borderId="0" xfId="0" applyAlignment="1">
      <alignment vertical="top" wrapText="1"/>
    </xf>
    <xf numFmtId="4" fontId="16" fillId="18" borderId="1" xfId="0" applyNumberFormat="1" applyFont="1" applyFill="1" applyBorder="1"/>
    <xf numFmtId="4" fontId="30" fillId="18" borderId="27" xfId="0" applyNumberFormat="1" applyFont="1" applyFill="1" applyBorder="1"/>
    <xf numFmtId="4" fontId="30" fillId="10" borderId="27" xfId="0" applyNumberFormat="1" applyFont="1" applyFill="1" applyBorder="1"/>
    <xf numFmtId="165" fontId="15" fillId="0" borderId="13" xfId="0" applyNumberFormat="1" applyFont="1" applyBorder="1" applyProtection="1">
      <protection locked="0"/>
    </xf>
    <xf numFmtId="165" fontId="13" fillId="0" borderId="5" xfId="0" applyNumberFormat="1" applyFont="1" applyBorder="1" applyProtection="1">
      <protection locked="0"/>
    </xf>
    <xf numFmtId="165" fontId="24" fillId="3" borderId="0" xfId="0" applyNumberFormat="1" applyFont="1" applyFill="1" applyAlignment="1">
      <alignment wrapText="1"/>
    </xf>
    <xf numFmtId="0" fontId="24" fillId="0" borderId="0" xfId="0" applyFont="1"/>
    <xf numFmtId="0" fontId="31" fillId="13" borderId="32" xfId="0" applyFont="1" applyFill="1" applyBorder="1" applyAlignment="1">
      <alignment vertical="center" wrapText="1"/>
    </xf>
    <xf numFmtId="0" fontId="0" fillId="0" borderId="32" xfId="0" applyBorder="1" applyAlignment="1">
      <alignment vertical="center" wrapText="1"/>
    </xf>
    <xf numFmtId="0" fontId="0" fillId="0" borderId="27" xfId="0" applyBorder="1" applyAlignment="1">
      <alignment vertical="center" wrapText="1"/>
    </xf>
    <xf numFmtId="0" fontId="12" fillId="18" borderId="28" xfId="0" applyFont="1" applyFill="1" applyBorder="1" applyAlignment="1">
      <alignment horizontal="center" vertical="center" wrapText="1"/>
    </xf>
    <xf numFmtId="0" fontId="0" fillId="18" borderId="2" xfId="0" applyFill="1" applyBorder="1" applyAlignment="1">
      <alignment horizontal="center" vertical="center" wrapText="1"/>
    </xf>
    <xf numFmtId="0" fontId="12" fillId="17" borderId="28" xfId="0" applyFont="1" applyFill="1" applyBorder="1" applyAlignment="1">
      <alignment horizontal="center" vertical="center" wrapText="1"/>
    </xf>
    <xf numFmtId="0" fontId="0" fillId="0" borderId="2" xfId="0" applyBorder="1" applyAlignment="1">
      <alignment horizontal="center" vertical="center" wrapText="1"/>
    </xf>
    <xf numFmtId="0" fontId="27" fillId="7" borderId="22" xfId="0" applyFont="1" applyFill="1" applyBorder="1"/>
    <xf numFmtId="0" fontId="0" fillId="0" borderId="60" xfId="0" applyBorder="1"/>
    <xf numFmtId="0" fontId="3" fillId="6" borderId="19" xfId="0" applyFont="1" applyFill="1" applyBorder="1"/>
    <xf numFmtId="0" fontId="8" fillId="6" borderId="20" xfId="0" applyFont="1" applyFill="1" applyBorder="1"/>
    <xf numFmtId="0" fontId="24" fillId="4" borderId="33" xfId="0" applyFont="1" applyFill="1" applyBorder="1" applyAlignment="1">
      <alignment wrapText="1"/>
    </xf>
    <xf numFmtId="0" fontId="24" fillId="4" borderId="13" xfId="0" applyFont="1" applyFill="1" applyBorder="1" applyAlignment="1">
      <alignment wrapText="1"/>
    </xf>
    <xf numFmtId="0" fontId="24" fillId="4" borderId="29" xfId="0" applyFont="1" applyFill="1" applyBorder="1" applyAlignment="1">
      <alignment wrapText="1"/>
    </xf>
    <xf numFmtId="0" fontId="24" fillId="4" borderId="14" xfId="0" applyFont="1" applyFill="1" applyBorder="1" applyAlignment="1">
      <alignment wrapText="1"/>
    </xf>
    <xf numFmtId="0" fontId="24" fillId="4" borderId="3" xfId="0" applyFont="1" applyFill="1" applyBorder="1" applyAlignment="1">
      <alignment wrapText="1"/>
    </xf>
    <xf numFmtId="0" fontId="24" fillId="4" borderId="5" xfId="0" applyFont="1" applyFill="1" applyBorder="1" applyAlignment="1">
      <alignment wrapText="1"/>
    </xf>
    <xf numFmtId="0" fontId="24" fillId="4" borderId="33" xfId="0" applyFont="1" applyFill="1" applyBorder="1" applyAlignment="1">
      <alignment vertical="center" wrapText="1"/>
    </xf>
    <xf numFmtId="0" fontId="24" fillId="4" borderId="34" xfId="0" applyFont="1" applyFill="1" applyBorder="1" applyAlignment="1">
      <alignment vertical="center"/>
    </xf>
    <xf numFmtId="0" fontId="24" fillId="4" borderId="13" xfId="0" applyFont="1" applyFill="1" applyBorder="1" applyAlignment="1">
      <alignment vertical="center"/>
    </xf>
    <xf numFmtId="0" fontId="0" fillId="0" borderId="29"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165" fontId="46" fillId="11" borderId="0" xfId="0" applyNumberFormat="1" applyFont="1" applyFill="1" applyAlignment="1">
      <alignment horizontal="left"/>
    </xf>
    <xf numFmtId="0" fontId="0" fillId="0" borderId="0" xfId="0" applyAlignment="1">
      <alignment horizontal="left"/>
    </xf>
    <xf numFmtId="165" fontId="46" fillId="11" borderId="0" xfId="0" applyNumberFormat="1" applyFont="1" applyFill="1" applyAlignment="1">
      <alignment horizontal="right" vertical="top"/>
    </xf>
    <xf numFmtId="0" fontId="0" fillId="0" borderId="0" xfId="0"/>
    <xf numFmtId="0" fontId="24" fillId="4" borderId="22" xfId="0" applyFont="1" applyFill="1" applyBorder="1" applyAlignment="1">
      <alignment vertical="top" wrapText="1"/>
    </xf>
    <xf numFmtId="0" fontId="3" fillId="0" borderId="32" xfId="0" applyFont="1" applyBorder="1" applyAlignment="1">
      <alignment vertical="top" wrapText="1"/>
    </xf>
    <xf numFmtId="0" fontId="3" fillId="0" borderId="27" xfId="0" applyFont="1" applyBorder="1" applyAlignment="1">
      <alignment vertical="top" wrapText="1"/>
    </xf>
    <xf numFmtId="0" fontId="1" fillId="5" borderId="65" xfId="0" applyFont="1" applyFill="1" applyBorder="1" applyAlignment="1">
      <alignment horizontal="center" vertical="center" wrapText="1"/>
    </xf>
    <xf numFmtId="0" fontId="0" fillId="0" borderId="66" xfId="0" applyBorder="1" applyAlignment="1">
      <alignment horizontal="center" vertical="center" wrapText="1"/>
    </xf>
    <xf numFmtId="0" fontId="1" fillId="5" borderId="67" xfId="0" applyFont="1" applyFill="1" applyBorder="1" applyAlignment="1">
      <alignment horizontal="center" vertical="center" wrapText="1"/>
    </xf>
    <xf numFmtId="0" fontId="0" fillId="0" borderId="68" xfId="0" applyBorder="1" applyAlignment="1">
      <alignment horizontal="center" vertical="center" wrapText="1"/>
    </xf>
    <xf numFmtId="0" fontId="4" fillId="6" borderId="33" xfId="0" applyFont="1" applyFill="1" applyBorder="1" applyAlignment="1">
      <alignment wrapText="1"/>
    </xf>
    <xf numFmtId="0" fontId="4" fillId="6" borderId="13" xfId="0" applyFont="1" applyFill="1" applyBorder="1" applyAlignment="1">
      <alignment wrapText="1"/>
    </xf>
    <xf numFmtId="0" fontId="36" fillId="6" borderId="29" xfId="0" applyFont="1" applyFill="1" applyBorder="1" applyAlignment="1">
      <alignment wrapText="1"/>
    </xf>
    <xf numFmtId="0" fontId="36" fillId="6" borderId="3" xfId="0" applyFont="1" applyFill="1" applyBorder="1" applyAlignment="1">
      <alignment wrapText="1"/>
    </xf>
    <xf numFmtId="0" fontId="9" fillId="13" borderId="22" xfId="0" applyFont="1" applyFill="1" applyBorder="1" applyAlignment="1">
      <alignment wrapText="1"/>
    </xf>
    <xf numFmtId="0" fontId="0" fillId="0" borderId="27" xfId="0" applyBorder="1"/>
    <xf numFmtId="0" fontId="31" fillId="13" borderId="22" xfId="0" applyFont="1" applyFill="1" applyBorder="1" applyAlignment="1">
      <alignment vertical="center" wrapText="1"/>
    </xf>
    <xf numFmtId="0" fontId="0" fillId="13" borderId="32" xfId="0" applyFill="1" applyBorder="1" applyAlignment="1">
      <alignment wrapText="1"/>
    </xf>
    <xf numFmtId="0" fontId="0" fillId="0" borderId="32" xfId="0" applyBorder="1" applyAlignment="1">
      <alignment wrapText="1"/>
    </xf>
    <xf numFmtId="0" fontId="0" fillId="0" borderId="27" xfId="0" applyBorder="1" applyAlignment="1">
      <alignment wrapText="1"/>
    </xf>
    <xf numFmtId="0" fontId="0" fillId="0" borderId="32" xfId="0" applyBorder="1" applyAlignment="1">
      <alignment vertical="top" wrapText="1"/>
    </xf>
    <xf numFmtId="0" fontId="0" fillId="0" borderId="27" xfId="0" applyBorder="1" applyAlignment="1">
      <alignment vertical="top" wrapText="1"/>
    </xf>
    <xf numFmtId="0" fontId="0" fillId="0" borderId="2" xfId="0" applyBorder="1"/>
    <xf numFmtId="0" fontId="24" fillId="15" borderId="33" xfId="0" applyFont="1" applyFill="1" applyBorder="1" applyAlignment="1">
      <alignment wrapText="1"/>
    </xf>
    <xf numFmtId="0" fontId="24" fillId="15" borderId="34" xfId="0" applyFont="1" applyFill="1" applyBorder="1" applyAlignment="1">
      <alignment wrapText="1"/>
    </xf>
    <xf numFmtId="0" fontId="24" fillId="15" borderId="13" xfId="0" applyFont="1" applyFill="1" applyBorder="1" applyAlignment="1">
      <alignment wrapText="1"/>
    </xf>
    <xf numFmtId="0" fontId="24" fillId="15" borderId="29" xfId="0" applyFont="1" applyFill="1" applyBorder="1" applyAlignment="1">
      <alignment wrapText="1"/>
    </xf>
    <xf numFmtId="0" fontId="24" fillId="15" borderId="0" xfId="0" applyFont="1" applyFill="1" applyAlignment="1">
      <alignment wrapText="1"/>
    </xf>
    <xf numFmtId="0" fontId="24" fillId="15" borderId="14" xfId="0" applyFont="1" applyFill="1" applyBorder="1" applyAlignment="1">
      <alignment wrapText="1"/>
    </xf>
    <xf numFmtId="0" fontId="24" fillId="15" borderId="3" xfId="0" applyFont="1" applyFill="1" applyBorder="1" applyAlignment="1">
      <alignment wrapText="1"/>
    </xf>
    <xf numFmtId="0" fontId="24" fillId="15" borderId="4" xfId="0" applyFont="1" applyFill="1" applyBorder="1" applyAlignment="1">
      <alignment wrapText="1"/>
    </xf>
    <xf numFmtId="0" fontId="24" fillId="15" borderId="5" xfId="0" applyFont="1" applyFill="1" applyBorder="1" applyAlignment="1">
      <alignment wrapText="1"/>
    </xf>
    <xf numFmtId="0" fontId="3" fillId="6" borderId="10" xfId="0" applyFont="1" applyFill="1" applyBorder="1"/>
    <xf numFmtId="0" fontId="0" fillId="0" borderId="56" xfId="0" applyBorder="1"/>
    <xf numFmtId="0" fontId="8" fillId="6" borderId="19" xfId="0" applyFont="1" applyFill="1" applyBorder="1"/>
    <xf numFmtId="0" fontId="0" fillId="0" borderId="20" xfId="0" applyBorder="1"/>
    <xf numFmtId="0" fontId="24" fillId="0" borderId="33" xfId="0" applyFont="1" applyBorder="1" applyAlignment="1">
      <alignment vertical="center" wrapText="1"/>
    </xf>
    <xf numFmtId="0" fontId="24" fillId="0" borderId="34" xfId="0" applyFont="1" applyBorder="1" applyAlignment="1">
      <alignment vertical="center" wrapText="1"/>
    </xf>
    <xf numFmtId="0" fontId="24" fillId="0" borderId="13" xfId="0" applyFont="1" applyBorder="1" applyAlignment="1">
      <alignment vertical="center" wrapText="1"/>
    </xf>
    <xf numFmtId="0" fontId="24" fillId="0" borderId="29" xfId="0" applyFont="1" applyBorder="1" applyAlignment="1">
      <alignment vertical="center" wrapText="1"/>
    </xf>
    <xf numFmtId="0" fontId="24" fillId="0" borderId="0" xfId="0" applyFont="1" applyAlignment="1">
      <alignment vertical="center" wrapText="1"/>
    </xf>
    <xf numFmtId="0" fontId="24" fillId="0" borderId="14" xfId="0" applyFont="1" applyBorder="1" applyAlignment="1">
      <alignment vertical="center" wrapText="1"/>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3" borderId="22" xfId="0" applyFont="1" applyFill="1" applyBorder="1" applyAlignment="1">
      <alignment vertical="center" wrapText="1"/>
    </xf>
    <xf numFmtId="0" fontId="4" fillId="6" borderId="34" xfId="0" applyFont="1" applyFill="1" applyBorder="1" applyAlignment="1">
      <alignment wrapText="1"/>
    </xf>
    <xf numFmtId="0" fontId="1" fillId="10" borderId="28" xfId="0" applyFont="1" applyFill="1" applyBorder="1" applyAlignment="1">
      <alignment horizontal="center" vertical="center" wrapText="1"/>
    </xf>
    <xf numFmtId="0" fontId="0" fillId="6" borderId="28" xfId="0" applyFill="1" applyBorder="1" applyAlignment="1">
      <alignment wrapText="1"/>
    </xf>
    <xf numFmtId="0" fontId="0" fillId="0" borderId="36" xfId="0" applyBorder="1" applyAlignment="1">
      <alignment wrapText="1"/>
    </xf>
    <xf numFmtId="0" fontId="0" fillId="0" borderId="14" xfId="0" applyBorder="1" applyAlignment="1">
      <alignment wrapText="1"/>
    </xf>
    <xf numFmtId="0" fontId="0" fillId="0" borderId="5" xfId="0" applyBorder="1" applyAlignment="1">
      <alignment wrapText="1"/>
    </xf>
    <xf numFmtId="0" fontId="24" fillId="4" borderId="29" xfId="0" applyFont="1" applyFill="1" applyBorder="1" applyAlignment="1">
      <alignment vertical="center"/>
    </xf>
    <xf numFmtId="0" fontId="24" fillId="4" borderId="0" xfId="0" applyFont="1" applyFill="1" applyAlignment="1">
      <alignment vertical="center"/>
    </xf>
    <xf numFmtId="0" fontId="24" fillId="4" borderId="14" xfId="0" applyFont="1" applyFill="1" applyBorder="1" applyAlignment="1">
      <alignment vertical="center"/>
    </xf>
    <xf numFmtId="0" fontId="24" fillId="4" borderId="3" xfId="0" applyFont="1" applyFill="1" applyBorder="1" applyAlignment="1">
      <alignment vertical="center"/>
    </xf>
    <xf numFmtId="0" fontId="24" fillId="4" borderId="4" xfId="0" applyFont="1" applyFill="1" applyBorder="1" applyAlignment="1">
      <alignment vertical="center"/>
    </xf>
    <xf numFmtId="0" fontId="24" fillId="4" borderId="5" xfId="0" applyFont="1" applyFill="1" applyBorder="1" applyAlignment="1">
      <alignment vertical="center"/>
    </xf>
    <xf numFmtId="0" fontId="31" fillId="13" borderId="27" xfId="0" applyFont="1" applyFill="1" applyBorder="1" applyAlignment="1">
      <alignment vertical="center" wrapText="1"/>
    </xf>
    <xf numFmtId="0" fontId="16" fillId="7" borderId="22" xfId="0" applyFont="1" applyFill="1" applyBorder="1"/>
    <xf numFmtId="0" fontId="32" fillId="13" borderId="22" xfId="0" applyFont="1" applyFill="1" applyBorder="1" applyAlignment="1">
      <alignment vertical="center" wrapText="1"/>
    </xf>
    <xf numFmtId="0" fontId="6" fillId="5" borderId="34" xfId="0" applyFont="1" applyFill="1" applyBorder="1"/>
    <xf numFmtId="0" fontId="0" fillId="0" borderId="13" xfId="0" applyBorder="1"/>
    <xf numFmtId="0" fontId="0" fillId="0" borderId="4" xfId="0" applyBorder="1"/>
    <xf numFmtId="0" fontId="0" fillId="0" borderId="5" xfId="0" applyBorder="1"/>
    <xf numFmtId="0" fontId="16" fillId="5" borderId="33" xfId="0" applyFont="1" applyFill="1" applyBorder="1"/>
    <xf numFmtId="0" fontId="0" fillId="0" borderId="34" xfId="0" applyBorder="1"/>
    <xf numFmtId="0" fontId="16" fillId="5" borderId="29" xfId="0" applyFont="1" applyFill="1" applyBorder="1"/>
    <xf numFmtId="0" fontId="0" fillId="0" borderId="14" xfId="0" applyBorder="1"/>
    <xf numFmtId="0" fontId="7" fillId="5" borderId="33" xfId="0" applyFont="1" applyFill="1" applyBorder="1"/>
    <xf numFmtId="0" fontId="16" fillId="7" borderId="27" xfId="0" applyFont="1" applyFill="1" applyBorder="1"/>
    <xf numFmtId="0" fontId="0" fillId="0" borderId="32" xfId="0" applyBorder="1"/>
    <xf numFmtId="0" fontId="8" fillId="6" borderId="10" xfId="0" applyFont="1" applyFill="1" applyBorder="1"/>
    <xf numFmtId="0" fontId="8" fillId="4" borderId="29" xfId="1" applyFont="1" applyFill="1" applyBorder="1" applyAlignment="1" applyProtection="1">
      <alignment vertical="center" wrapText="1"/>
    </xf>
    <xf numFmtId="0" fontId="0" fillId="0" borderId="0" xfId="0" applyAlignment="1">
      <alignment wrapText="1"/>
    </xf>
    <xf numFmtId="0" fontId="0" fillId="0" borderId="3" xfId="0" applyBorder="1" applyAlignment="1">
      <alignment wrapText="1"/>
    </xf>
    <xf numFmtId="0" fontId="0" fillId="0" borderId="4" xfId="0" applyBorder="1" applyAlignment="1">
      <alignment wrapText="1"/>
    </xf>
    <xf numFmtId="0" fontId="24" fillId="4" borderId="0" xfId="0" applyFont="1" applyFill="1" applyAlignment="1">
      <alignment wrapText="1"/>
    </xf>
    <xf numFmtId="0" fontId="0" fillId="4" borderId="0" xfId="0" applyFill="1" applyAlignment="1">
      <alignment wrapText="1"/>
    </xf>
    <xf numFmtId="0" fontId="8" fillId="4" borderId="33" xfId="1" applyFont="1" applyFill="1" applyBorder="1" applyAlignment="1" applyProtection="1">
      <alignment wrapText="1"/>
    </xf>
    <xf numFmtId="0" fontId="8" fillId="4" borderId="34" xfId="1" applyFont="1" applyFill="1" applyBorder="1" applyAlignment="1" applyProtection="1">
      <alignment wrapText="1"/>
    </xf>
    <xf numFmtId="0" fontId="8" fillId="4" borderId="13" xfId="1" applyFont="1" applyFill="1" applyBorder="1" applyAlignment="1" applyProtection="1">
      <alignment wrapText="1"/>
    </xf>
    <xf numFmtId="165" fontId="8" fillId="16" borderId="22" xfId="0" applyNumberFormat="1" applyFont="1" applyFill="1" applyBorder="1" applyAlignment="1">
      <alignment wrapText="1"/>
    </xf>
    <xf numFmtId="0" fontId="8" fillId="16" borderId="32" xfId="0" applyFont="1" applyFill="1" applyBorder="1" applyAlignment="1">
      <alignment wrapText="1"/>
    </xf>
    <xf numFmtId="0" fontId="8" fillId="16" borderId="27" xfId="0" applyFont="1" applyFill="1" applyBorder="1" applyAlignment="1">
      <alignment wrapText="1"/>
    </xf>
    <xf numFmtId="0" fontId="8" fillId="4" borderId="0" xfId="0" applyFont="1" applyFill="1" applyAlignment="1">
      <alignment wrapText="1"/>
    </xf>
    <xf numFmtId="0" fontId="17" fillId="4" borderId="0" xfId="1" applyFill="1" applyBorder="1" applyAlignment="1" applyProtection="1">
      <alignment wrapText="1"/>
    </xf>
    <xf numFmtId="0" fontId="24" fillId="15" borderId="22" xfId="0" applyFont="1" applyFill="1" applyBorder="1" applyAlignment="1">
      <alignment wrapText="1"/>
    </xf>
    <xf numFmtId="0" fontId="24" fillId="15" borderId="32" xfId="0" applyFont="1" applyFill="1" applyBorder="1" applyAlignment="1">
      <alignment wrapText="1"/>
    </xf>
    <xf numFmtId="0" fontId="24" fillId="15" borderId="27" xfId="0" applyFont="1" applyFill="1" applyBorder="1" applyAlignment="1">
      <alignment wrapText="1"/>
    </xf>
    <xf numFmtId="0" fontId="36" fillId="6" borderId="33" xfId="0" applyFont="1" applyFill="1" applyBorder="1" applyAlignment="1">
      <alignment wrapText="1"/>
    </xf>
  </cellXfs>
  <cellStyles count="2">
    <cellStyle name="Link" xfId="1" builtinId="8"/>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D0FECE"/>
      <rgbColor rgb="00993366"/>
      <rgbColor rgb="00FFFFCC"/>
      <rgbColor rgb="00CCFFFF"/>
      <rgbColor rgb="009FFF9F"/>
      <rgbColor rgb="00FF8080"/>
      <rgbColor rgb="000066CC"/>
      <rgbColor rgb="00EFF2F5"/>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9E7A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1504950</xdr:colOff>
      <xdr:row>0</xdr:row>
      <xdr:rowOff>114300</xdr:rowOff>
    </xdr:from>
    <xdr:ext cx="9025541" cy="636811"/>
    <xdr:sp macro="" textlink="">
      <xdr:nvSpPr>
        <xdr:cNvPr id="3" name="Textfeld 2">
          <a:extLst>
            <a:ext uri="{FF2B5EF4-FFF2-40B4-BE49-F238E27FC236}">
              <a16:creationId xmlns:a16="http://schemas.microsoft.com/office/drawing/2014/main" id="{6247C940-BF52-4195-94D4-91914F18630A}"/>
            </a:ext>
          </a:extLst>
        </xdr:cNvPr>
        <xdr:cNvSpPr txBox="1"/>
      </xdr:nvSpPr>
      <xdr:spPr>
        <a:xfrm>
          <a:off x="8134350" y="114300"/>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6</xdr:col>
      <xdr:colOff>85725</xdr:colOff>
      <xdr:row>0</xdr:row>
      <xdr:rowOff>95250</xdr:rowOff>
    </xdr:from>
    <xdr:to>
      <xdr:col>6</xdr:col>
      <xdr:colOff>1152525</xdr:colOff>
      <xdr:row>0</xdr:row>
      <xdr:rowOff>619125</xdr:rowOff>
    </xdr:to>
    <xdr:pic>
      <xdr:nvPicPr>
        <xdr:cNvPr id="4" name="Grafik 3" descr="Sie sehen das Logo der IHK." title="IHK-Logo">
          <a:extLst>
            <a:ext uri="{FF2B5EF4-FFF2-40B4-BE49-F238E27FC236}">
              <a16:creationId xmlns:a16="http://schemas.microsoft.com/office/drawing/2014/main" id="{E5DCC33C-335D-410E-9EF2-0B181B4D42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9525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9198" name="Grafik 4" descr="logo_ihk.gif">
          <a:extLst>
            <a:ext uri="{FF2B5EF4-FFF2-40B4-BE49-F238E27FC236}">
              <a16:creationId xmlns:a16="http://schemas.microsoft.com/office/drawing/2014/main" id="{00000000-0008-0000-0600-00002E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6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9200" name="Grafik 4" descr="logo_ihk.gif">
          <a:extLst>
            <a:ext uri="{FF2B5EF4-FFF2-40B4-BE49-F238E27FC236}">
              <a16:creationId xmlns:a16="http://schemas.microsoft.com/office/drawing/2014/main" id="{00000000-0008-0000-0600-000030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7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 name="Grafik 4" descr="logo_ihk.gif">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7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5" name="Grafik 4" descr="logo_ihk.gif">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 name="Grafik 4" descr="logo_ihk.gif">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8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5" name="Grafik 4" descr="logo_ihk.gif">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8277" name="Grafik 4" descr="logo_ihk.gif">
          <a:extLst>
            <a:ext uri="{FF2B5EF4-FFF2-40B4-BE49-F238E27FC236}">
              <a16:creationId xmlns:a16="http://schemas.microsoft.com/office/drawing/2014/main" id="{00000000-0008-0000-0900-0000859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9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8279" name="Grafik 4" descr="logo_ihk.gif">
          <a:extLst>
            <a:ext uri="{FF2B5EF4-FFF2-40B4-BE49-F238E27FC236}">
              <a16:creationId xmlns:a16="http://schemas.microsoft.com/office/drawing/2014/main" id="{00000000-0008-0000-0900-0000879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A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B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9319" name="Grafik 4" descr="logo_ihk.gif">
          <a:extLst>
            <a:ext uri="{FF2B5EF4-FFF2-40B4-BE49-F238E27FC236}">
              <a16:creationId xmlns:a16="http://schemas.microsoft.com/office/drawing/2014/main" id="{00000000-0008-0000-0B00-0000979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B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9321" name="Grafik 4" descr="logo_ihk.gif">
          <a:extLst>
            <a:ext uri="{FF2B5EF4-FFF2-40B4-BE49-F238E27FC236}">
              <a16:creationId xmlns:a16="http://schemas.microsoft.com/office/drawing/2014/main" id="{00000000-0008-0000-0B00-0000999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C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5321" name="Grafik 4" descr="logo_ihk.gif">
          <a:extLst>
            <a:ext uri="{FF2B5EF4-FFF2-40B4-BE49-F238E27FC236}">
              <a16:creationId xmlns:a16="http://schemas.microsoft.com/office/drawing/2014/main" id="{00000000-0008-0000-0C00-0000F98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C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5323" name="Grafik 4" descr="logo_ihk.gif">
          <a:extLst>
            <a:ext uri="{FF2B5EF4-FFF2-40B4-BE49-F238E27FC236}">
              <a16:creationId xmlns:a16="http://schemas.microsoft.com/office/drawing/2014/main" id="{00000000-0008-0000-0C00-0000FB8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42789" cy="636811"/>
    <xdr:sp macro="" textlink="">
      <xdr:nvSpPr>
        <xdr:cNvPr id="2" name="Textfeld 1">
          <a:extLst>
            <a:ext uri="{FF2B5EF4-FFF2-40B4-BE49-F238E27FC236}">
              <a16:creationId xmlns:a16="http://schemas.microsoft.com/office/drawing/2014/main" id="{00000000-0008-0000-0D00-000002000000}"/>
            </a:ext>
          </a:extLst>
        </xdr:cNvPr>
        <xdr:cNvSpPr txBox="1"/>
      </xdr:nvSpPr>
      <xdr:spPr>
        <a:xfrm>
          <a:off x="1543050" y="104775"/>
          <a:ext cx="9042789"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7266" name="Grafik 4" descr="logo_ihk.gif">
          <a:extLst>
            <a:ext uri="{FF2B5EF4-FFF2-40B4-BE49-F238E27FC236}">
              <a16:creationId xmlns:a16="http://schemas.microsoft.com/office/drawing/2014/main" id="{00000000-0008-0000-0D00-0000929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42789" cy="636811"/>
    <xdr:sp macro="" textlink="">
      <xdr:nvSpPr>
        <xdr:cNvPr id="4" name="Textfeld 3">
          <a:extLst>
            <a:ext uri="{FF2B5EF4-FFF2-40B4-BE49-F238E27FC236}">
              <a16:creationId xmlns:a16="http://schemas.microsoft.com/office/drawing/2014/main" id="{00000000-0008-0000-0D00-000004000000}"/>
            </a:ext>
          </a:extLst>
        </xdr:cNvPr>
        <xdr:cNvSpPr txBox="1"/>
      </xdr:nvSpPr>
      <xdr:spPr>
        <a:xfrm>
          <a:off x="1543050" y="104775"/>
          <a:ext cx="9042789"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7268" name="Grafik 4" descr="logo_ihk.gif">
          <a:extLst>
            <a:ext uri="{FF2B5EF4-FFF2-40B4-BE49-F238E27FC236}">
              <a16:creationId xmlns:a16="http://schemas.microsoft.com/office/drawing/2014/main" id="{00000000-0008-0000-0D00-0000949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42789" cy="636811"/>
    <xdr:sp macro="" textlink="">
      <xdr:nvSpPr>
        <xdr:cNvPr id="2" name="Textfeld 1">
          <a:extLst>
            <a:ext uri="{FF2B5EF4-FFF2-40B4-BE49-F238E27FC236}">
              <a16:creationId xmlns:a16="http://schemas.microsoft.com/office/drawing/2014/main" id="{00000000-0008-0000-0E00-000002000000}"/>
            </a:ext>
          </a:extLst>
        </xdr:cNvPr>
        <xdr:cNvSpPr txBox="1"/>
      </xdr:nvSpPr>
      <xdr:spPr>
        <a:xfrm>
          <a:off x="1543050" y="104775"/>
          <a:ext cx="9029700"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4399" name="Grafik 4" descr="logo_ihk.gif">
          <a:extLst>
            <a:ext uri="{FF2B5EF4-FFF2-40B4-BE49-F238E27FC236}">
              <a16:creationId xmlns:a16="http://schemas.microsoft.com/office/drawing/2014/main" id="{00000000-0008-0000-0E00-00005F8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42789" cy="636811"/>
    <xdr:sp macro="" textlink="">
      <xdr:nvSpPr>
        <xdr:cNvPr id="4" name="Textfeld 3">
          <a:extLst>
            <a:ext uri="{FF2B5EF4-FFF2-40B4-BE49-F238E27FC236}">
              <a16:creationId xmlns:a16="http://schemas.microsoft.com/office/drawing/2014/main" id="{00000000-0008-0000-0E00-000004000000}"/>
            </a:ext>
          </a:extLst>
        </xdr:cNvPr>
        <xdr:cNvSpPr txBox="1"/>
      </xdr:nvSpPr>
      <xdr:spPr>
        <a:xfrm>
          <a:off x="1543050" y="104775"/>
          <a:ext cx="9029700"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4401" name="Grafik 4" descr="logo_ihk.gif">
          <a:extLst>
            <a:ext uri="{FF2B5EF4-FFF2-40B4-BE49-F238E27FC236}">
              <a16:creationId xmlns:a16="http://schemas.microsoft.com/office/drawing/2014/main" id="{00000000-0008-0000-0E00-0000618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F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4376" name="Grafik 4" descr="logo_ihk.gif">
          <a:extLst>
            <a:ext uri="{FF2B5EF4-FFF2-40B4-BE49-F238E27FC236}">
              <a16:creationId xmlns:a16="http://schemas.microsoft.com/office/drawing/2014/main" id="{00000000-0008-0000-0F00-000058A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F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4378" name="Grafik 4" descr="logo_ihk.gif">
          <a:extLst>
            <a:ext uri="{FF2B5EF4-FFF2-40B4-BE49-F238E27FC236}">
              <a16:creationId xmlns:a16="http://schemas.microsoft.com/office/drawing/2014/main" id="{00000000-0008-0000-0F00-00005AA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44FBD440-480F-4904-8444-6E0AA5727381}"/>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F2FAF975-FF79-49CC-8928-874A7DFCC3EB}"/>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123825</xdr:colOff>
      <xdr:row>0</xdr:row>
      <xdr:rowOff>85725</xdr:rowOff>
    </xdr:from>
    <xdr:to>
      <xdr:col>1</xdr:col>
      <xdr:colOff>1047750</xdr:colOff>
      <xdr:row>0</xdr:row>
      <xdr:rowOff>609600</xdr:rowOff>
    </xdr:to>
    <xdr:pic>
      <xdr:nvPicPr>
        <xdr:cNvPr id="4" name="Grafik 3" descr="Sie sehen das Logo der IHK." title="IHK-Logo">
          <a:extLst>
            <a:ext uri="{FF2B5EF4-FFF2-40B4-BE49-F238E27FC236}">
              <a16:creationId xmlns:a16="http://schemas.microsoft.com/office/drawing/2014/main" id="{4E5CF86D-65A3-440E-A29B-B0A0FFD095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CCC77948-50F2-4BE6-B3C6-A3F485EDA3DC}"/>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0213A286-5894-4ABE-9D68-7F26619672C5}"/>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123825</xdr:colOff>
      <xdr:row>0</xdr:row>
      <xdr:rowOff>85725</xdr:rowOff>
    </xdr:from>
    <xdr:to>
      <xdr:col>1</xdr:col>
      <xdr:colOff>1047750</xdr:colOff>
      <xdr:row>0</xdr:row>
      <xdr:rowOff>609600</xdr:rowOff>
    </xdr:to>
    <xdr:pic>
      <xdr:nvPicPr>
        <xdr:cNvPr id="4" name="Grafik 3" descr="Sie sehen das Logo der IHK." title="IHK-Logo">
          <a:extLst>
            <a:ext uri="{FF2B5EF4-FFF2-40B4-BE49-F238E27FC236}">
              <a16:creationId xmlns:a16="http://schemas.microsoft.com/office/drawing/2014/main" id="{A8E58343-174E-4D78-B279-0B31BACC1F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7CED6551-C43D-48B0-8C05-C58EE09A9561}"/>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9644F8B2-53DA-45B5-AC39-BF001B8B038D}"/>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123825</xdr:colOff>
      <xdr:row>0</xdr:row>
      <xdr:rowOff>85725</xdr:rowOff>
    </xdr:from>
    <xdr:to>
      <xdr:col>1</xdr:col>
      <xdr:colOff>1047750</xdr:colOff>
      <xdr:row>0</xdr:row>
      <xdr:rowOff>609600</xdr:rowOff>
    </xdr:to>
    <xdr:pic>
      <xdr:nvPicPr>
        <xdr:cNvPr id="4" name="Grafik 3" descr="Sie sehen das Logo der IHK." title="IHK-Logo">
          <a:extLst>
            <a:ext uri="{FF2B5EF4-FFF2-40B4-BE49-F238E27FC236}">
              <a16:creationId xmlns:a16="http://schemas.microsoft.com/office/drawing/2014/main" id="{B601A15B-D665-4611-8AEB-211DFA659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74108D6F-6FA4-434F-9E98-01F05BB911C6}"/>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9A68E969-563E-4BAC-97DB-9A7E2809BD8B}"/>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9525</xdr:colOff>
      <xdr:row>0</xdr:row>
      <xdr:rowOff>66675</xdr:rowOff>
    </xdr:from>
    <xdr:to>
      <xdr:col>1</xdr:col>
      <xdr:colOff>1076325</xdr:colOff>
      <xdr:row>0</xdr:row>
      <xdr:rowOff>590550</xdr:rowOff>
    </xdr:to>
    <xdr:pic>
      <xdr:nvPicPr>
        <xdr:cNvPr id="4" name="Grafik 3" descr="Sie sehen das Logo der IHK." title="IHK-Logo">
          <a:extLst>
            <a:ext uri="{FF2B5EF4-FFF2-40B4-BE49-F238E27FC236}">
              <a16:creationId xmlns:a16="http://schemas.microsoft.com/office/drawing/2014/main" id="{77EAF4F0-1DD6-4316-B0A6-4BF2BB0C4F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667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114300</xdr:colOff>
      <xdr:row>0</xdr:row>
      <xdr:rowOff>66675</xdr:rowOff>
    </xdr:from>
    <xdr:to>
      <xdr:col>1</xdr:col>
      <xdr:colOff>1038225</xdr:colOff>
      <xdr:row>0</xdr:row>
      <xdr:rowOff>590550</xdr:rowOff>
    </xdr:to>
    <xdr:pic>
      <xdr:nvPicPr>
        <xdr:cNvPr id="6" name="Grafik 5" descr="Sie sehen das Logo der IHK." title="IHK-Logo">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667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 name="Grafik 3" descr="Sie sehen das Logo der IHK." title="IHK-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7233" name="Grafik 4" descr="logo_ihk.gif">
          <a:extLst>
            <a:ext uri="{FF2B5EF4-FFF2-40B4-BE49-F238E27FC236}">
              <a16:creationId xmlns:a16="http://schemas.microsoft.com/office/drawing/2014/main" id="{00000000-0008-0000-0400-000081B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4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7235" name="Grafik 4" descr="logo_ihk.gif">
          <a:extLst>
            <a:ext uri="{FF2B5EF4-FFF2-40B4-BE49-F238E27FC236}">
              <a16:creationId xmlns:a16="http://schemas.microsoft.com/office/drawing/2014/main" id="{00000000-0008-0000-0400-000083B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oll.de/SiteGlobals/Forms/Suche/FormulareMerkblaetter_Formular.html?nn=282734&amp;cl2Taxonomies_Themen_3=verbrauchsteuer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zoll.de/SiteGlobals/Forms/Suche/FormulareMerkblaetter_Formular.html?nn=282734&amp;cl2Taxonomies_Themen_3=verbrauchsteuer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zoll.de/SiteGlobals/Forms/Suche/FormulareMerkblaetter_Formular.html?nn=282734&amp;cl2Taxonomies_Themen_3=verbrauchsteuer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zoll.d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EFF6C-2665-4335-880B-88B621308E1E}">
  <sheetPr>
    <tabColor rgb="FFFFC000"/>
  </sheetPr>
  <dimension ref="A1:BG252"/>
  <sheetViews>
    <sheetView zoomScaleNormal="100" workbookViewId="0">
      <selection activeCell="I9" sqref="I9"/>
    </sheetView>
  </sheetViews>
  <sheetFormatPr baseColWidth="10" defaultRowHeight="12.75" x14ac:dyDescent="0.2"/>
  <cols>
    <col min="1" max="1" width="2.140625" style="8" customWidth="1"/>
    <col min="2" max="2" width="76" hidden="1" customWidth="1"/>
    <col min="3" max="3" width="18.140625" hidden="1" customWidth="1"/>
    <col min="4" max="4" width="2.85546875" style="8" hidden="1" customWidth="1"/>
    <col min="5" max="5" width="11.42578125" hidden="1" customWidth="1"/>
    <col min="6" max="6" width="0.28515625" customWidth="1"/>
    <col min="7" max="7" width="87.28515625" customWidth="1"/>
    <col min="8" max="8" width="30.42578125" customWidth="1"/>
    <col min="9" max="10" width="19.7109375" customWidth="1"/>
    <col min="11" max="11" width="3.140625" style="8" customWidth="1"/>
    <col min="12" max="15" width="11.42578125" style="275"/>
  </cols>
  <sheetData>
    <row r="1" spans="1:59" ht="58.5" customHeight="1" thickBot="1" x14ac:dyDescent="0.35">
      <c r="A1" s="117"/>
      <c r="B1" s="118"/>
      <c r="C1" s="119"/>
      <c r="D1" s="119"/>
      <c r="E1" s="119"/>
      <c r="F1" s="119"/>
      <c r="G1" s="119"/>
      <c r="H1" s="127"/>
      <c r="I1" s="127"/>
      <c r="J1" s="127"/>
      <c r="K1" s="128"/>
      <c r="L1" s="273"/>
      <c r="M1" s="274"/>
      <c r="N1" s="274"/>
      <c r="O1" s="274"/>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45" customHeight="1" thickBot="1" x14ac:dyDescent="0.25">
      <c r="A2" s="104"/>
      <c r="B2" s="268" t="s">
        <v>228</v>
      </c>
      <c r="C2" s="267"/>
      <c r="D2" s="267"/>
      <c r="E2" s="267"/>
      <c r="F2" s="267"/>
      <c r="G2" s="309" t="s">
        <v>228</v>
      </c>
      <c r="H2" s="310"/>
      <c r="I2" s="310"/>
      <c r="J2" s="311"/>
      <c r="K2" s="105"/>
      <c r="L2" s="273"/>
      <c r="M2" s="274"/>
      <c r="N2" s="274"/>
      <c r="O2" s="274"/>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100"/>
      <c r="E3" s="41"/>
      <c r="F3" s="107"/>
      <c r="G3" s="94" t="s">
        <v>32</v>
      </c>
      <c r="H3" s="95"/>
      <c r="I3" s="312">
        <v>2024</v>
      </c>
      <c r="J3" s="314">
        <v>2023</v>
      </c>
      <c r="K3" s="108"/>
      <c r="L3" s="273"/>
      <c r="M3" s="274"/>
      <c r="N3" s="274"/>
      <c r="O3" s="274"/>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00"/>
      <c r="E4" s="41"/>
      <c r="F4" s="107"/>
      <c r="G4" s="46"/>
      <c r="H4" s="47"/>
      <c r="I4" s="313"/>
      <c r="J4" s="315"/>
      <c r="K4" s="108"/>
      <c r="L4" s="273"/>
      <c r="M4" s="274"/>
      <c r="N4" s="274"/>
      <c r="O4" s="274"/>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100"/>
      <c r="E5" s="41"/>
      <c r="G5" s="40" t="s">
        <v>17</v>
      </c>
      <c r="H5" s="41"/>
      <c r="I5" s="42"/>
      <c r="J5" s="42"/>
      <c r="K5" s="108"/>
      <c r="L5" s="273"/>
      <c r="M5" s="274"/>
      <c r="N5" s="274"/>
      <c r="O5" s="274"/>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100"/>
      <c r="E6" s="41"/>
      <c r="F6" s="109"/>
      <c r="G6" s="43" t="s">
        <v>3</v>
      </c>
      <c r="H6" s="44" t="s">
        <v>7</v>
      </c>
      <c r="I6" s="45" t="s">
        <v>6</v>
      </c>
      <c r="J6" s="45" t="s">
        <v>6</v>
      </c>
      <c r="K6" s="108"/>
      <c r="L6" s="273"/>
      <c r="M6" s="274"/>
      <c r="N6" s="274"/>
      <c r="O6" s="274"/>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hidden="1" customHeight="1" thickBot="1" x14ac:dyDescent="0.25">
      <c r="A7" s="106"/>
      <c r="B7" s="17" t="s">
        <v>10</v>
      </c>
      <c r="C7" s="232">
        <f>'Ökosteuer 2023'!C7</f>
        <v>0</v>
      </c>
      <c r="D7" s="100"/>
      <c r="E7" s="41"/>
      <c r="G7" s="78" t="s">
        <v>43</v>
      </c>
      <c r="H7" s="270" t="s">
        <v>220</v>
      </c>
      <c r="I7" s="24">
        <f>PRODUCT($C$10,20)</f>
        <v>0</v>
      </c>
      <c r="J7" s="24">
        <f>PRODUCT($C$10,20)</f>
        <v>0</v>
      </c>
      <c r="K7" s="108"/>
      <c r="L7" s="273"/>
      <c r="M7" s="274"/>
      <c r="N7" s="274"/>
      <c r="O7" s="274"/>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hidden="1" customHeight="1" thickBot="1" x14ac:dyDescent="0.25">
      <c r="A8" s="106"/>
      <c r="B8" s="18" t="s">
        <v>29</v>
      </c>
      <c r="C8" s="232">
        <f>'Ökosteuer 2023'!C8</f>
        <v>0</v>
      </c>
      <c r="D8" s="100"/>
      <c r="E8" s="41"/>
      <c r="G8" s="80" t="s">
        <v>44</v>
      </c>
      <c r="H8" s="271" t="s">
        <v>221</v>
      </c>
      <c r="I8" s="25">
        <f>12.5*20</f>
        <v>250</v>
      </c>
      <c r="J8" s="25">
        <f>12.5*20</f>
        <v>250</v>
      </c>
      <c r="K8" s="108"/>
      <c r="L8" s="273"/>
      <c r="M8" s="274"/>
      <c r="N8" s="274"/>
      <c r="O8" s="274"/>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232">
        <f>'Ökosteuer 2023'!C9</f>
        <v>0</v>
      </c>
      <c r="D9" s="100"/>
      <c r="E9" s="41"/>
      <c r="G9" s="81" t="s">
        <v>45</v>
      </c>
      <c r="H9" s="50"/>
      <c r="I9" s="302">
        <f>IF(I7&lt;250.01,0,SUM(I7,-I8))</f>
        <v>0</v>
      </c>
      <c r="J9" s="71">
        <f>'Ökosteuer 2023'!J9</f>
        <v>0</v>
      </c>
      <c r="K9" s="110"/>
      <c r="L9" s="273"/>
      <c r="M9" s="274"/>
      <c r="N9" s="274"/>
      <c r="O9" s="274"/>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3">
      <c r="A10" s="106"/>
      <c r="B10" s="79" t="s">
        <v>50</v>
      </c>
      <c r="C10" s="19">
        <f>C7-C8-C9</f>
        <v>0</v>
      </c>
      <c r="D10" s="100"/>
      <c r="E10" s="41"/>
      <c r="G10" s="316" t="s">
        <v>122</v>
      </c>
      <c r="H10" s="317"/>
      <c r="I10" s="155"/>
      <c r="J10" s="71">
        <f>'Ökosteuer 2023'!J14</f>
        <v>0</v>
      </c>
      <c r="K10" s="110"/>
      <c r="L10" s="273"/>
      <c r="M10" s="274"/>
      <c r="N10" s="274"/>
      <c r="O10" s="274"/>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3">
      <c r="A11" s="106"/>
      <c r="B11" s="100"/>
      <c r="C11" s="100"/>
      <c r="D11" s="100"/>
      <c r="E11" s="41"/>
      <c r="F11" s="41"/>
      <c r="G11" s="49" t="s">
        <v>30</v>
      </c>
      <c r="H11" s="51"/>
      <c r="I11" s="302">
        <f>C8*20.5</f>
        <v>0</v>
      </c>
      <c r="J11" s="71">
        <f>'Ökosteuer 2023'!J17</f>
        <v>0</v>
      </c>
      <c r="K11" s="110"/>
      <c r="L11" s="273"/>
      <c r="M11" s="274"/>
      <c r="N11" s="274"/>
      <c r="O11" s="274"/>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3">
      <c r="A12" s="106"/>
      <c r="B12" s="100"/>
      <c r="C12" s="100"/>
      <c r="D12" s="100"/>
      <c r="E12" s="41"/>
      <c r="G12" s="81" t="s">
        <v>88</v>
      </c>
      <c r="H12" s="51"/>
      <c r="I12" s="302">
        <f>C9*20.5</f>
        <v>0</v>
      </c>
      <c r="J12" s="71">
        <f>'Ökosteuer 2023'!J18</f>
        <v>0</v>
      </c>
      <c r="K12" s="110"/>
      <c r="L12" s="273"/>
      <c r="M12" s="274"/>
      <c r="N12" s="274"/>
      <c r="O12" s="274"/>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100"/>
      <c r="C13" s="100"/>
      <c r="D13" s="100"/>
      <c r="E13" s="41"/>
      <c r="G13" s="281"/>
      <c r="H13" s="100"/>
      <c r="I13" s="100"/>
      <c r="J13" s="100"/>
      <c r="K13" s="110"/>
      <c r="L13" s="273"/>
      <c r="M13" s="274"/>
      <c r="N13" s="274"/>
      <c r="O13" s="274"/>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hidden="1" customHeight="1" thickBot="1" x14ac:dyDescent="0.3">
      <c r="A14" s="106"/>
      <c r="B14" s="132" t="s">
        <v>36</v>
      </c>
      <c r="C14" s="291">
        <f>'Ökosteuer 2023'!C19</f>
        <v>0</v>
      </c>
      <c r="D14" s="100"/>
      <c r="E14" s="41"/>
      <c r="F14" s="41"/>
      <c r="G14" s="52" t="s">
        <v>84</v>
      </c>
      <c r="H14" s="53"/>
      <c r="I14" s="54"/>
      <c r="J14" s="54"/>
      <c r="K14" s="108"/>
      <c r="L14" s="273"/>
      <c r="M14" s="274"/>
      <c r="N14" s="274"/>
      <c r="O14" s="274"/>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hidden="1" customHeight="1" thickBot="1" x14ac:dyDescent="0.3">
      <c r="A15" s="106"/>
      <c r="B15" s="133" t="s">
        <v>18</v>
      </c>
      <c r="C15" s="292">
        <f>'Ökosteuer 2023'!C20</f>
        <v>0</v>
      </c>
      <c r="D15" s="100"/>
      <c r="E15" s="41"/>
      <c r="F15" s="107"/>
      <c r="G15" s="153"/>
      <c r="H15" s="154"/>
      <c r="I15" s="155"/>
      <c r="J15" s="155"/>
      <c r="K15" s="108"/>
      <c r="L15" s="273"/>
      <c r="M15" s="274"/>
      <c r="N15" s="274"/>
      <c r="O15" s="274"/>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hidden="1" customHeight="1" x14ac:dyDescent="0.2">
      <c r="A16" s="106"/>
      <c r="B16" s="134" t="s">
        <v>19</v>
      </c>
      <c r="C16" s="292">
        <f>'Ökosteuer 2023'!C21</f>
        <v>0</v>
      </c>
      <c r="D16" s="100"/>
      <c r="E16" s="41"/>
      <c r="G16" s="158" t="s">
        <v>24</v>
      </c>
      <c r="H16" s="166" t="s">
        <v>55</v>
      </c>
      <c r="I16" s="23">
        <f>PRODUCT(SUM(C14,-C15,-C16,-C17),15.34)</f>
        <v>0</v>
      </c>
      <c r="J16" s="23">
        <f>PRODUCT(SUM(D14,-D15,-D16,-D17),15.34)</f>
        <v>0</v>
      </c>
      <c r="K16" s="108"/>
      <c r="L16" s="273"/>
      <c r="M16" s="274"/>
      <c r="N16" s="274"/>
      <c r="O16" s="274"/>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hidden="1" customHeight="1" thickBot="1" x14ac:dyDescent="0.25">
      <c r="A17" s="106"/>
      <c r="B17" s="134" t="s">
        <v>187</v>
      </c>
      <c r="C17" s="292">
        <f>'Ökosteuer 2023'!C23</f>
        <v>0</v>
      </c>
      <c r="D17" s="100"/>
      <c r="E17" s="41"/>
      <c r="G17" s="80" t="s">
        <v>20</v>
      </c>
      <c r="H17" s="164" t="s">
        <v>33</v>
      </c>
      <c r="I17" s="161">
        <f>PRODUCT(C15,61.35)</f>
        <v>0</v>
      </c>
      <c r="J17" s="161">
        <f>PRODUCT(D15,61.35)</f>
        <v>61.35</v>
      </c>
      <c r="K17" s="108"/>
      <c r="L17" s="273"/>
      <c r="M17" s="274"/>
      <c r="N17" s="274"/>
      <c r="O17" s="274"/>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hidden="1" customHeight="1" thickBot="1" x14ac:dyDescent="0.25">
      <c r="A18" s="106"/>
      <c r="B18" s="260" t="s">
        <v>138</v>
      </c>
      <c r="C18" s="291">
        <f>'Ökosteuer 2023'!C24</f>
        <v>0</v>
      </c>
      <c r="D18" s="100"/>
      <c r="E18" s="41"/>
      <c r="G18" s="80" t="s">
        <v>21</v>
      </c>
      <c r="H18" s="164" t="s">
        <v>33</v>
      </c>
      <c r="I18" s="161">
        <f>PRODUCT(C15,61.35)</f>
        <v>0</v>
      </c>
      <c r="J18" s="161">
        <f>PRODUCT(D15,61.35)</f>
        <v>61.35</v>
      </c>
      <c r="K18" s="108"/>
      <c r="L18" s="273"/>
      <c r="M18" s="274"/>
      <c r="N18" s="274"/>
      <c r="O18" s="274"/>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hidden="1" customHeight="1" thickBot="1" x14ac:dyDescent="0.25">
      <c r="A19" s="106"/>
      <c r="B19" s="134" t="s">
        <v>185</v>
      </c>
      <c r="C19" s="232">
        <f>'Ökosteuer 2023'!C25</f>
        <v>0</v>
      </c>
      <c r="D19" s="100"/>
      <c r="E19" s="41"/>
      <c r="G19" s="259" t="s">
        <v>189</v>
      </c>
      <c r="H19" s="164" t="s">
        <v>69</v>
      </c>
      <c r="I19" s="161">
        <f>PRODUCT(C17,40.35)</f>
        <v>0</v>
      </c>
      <c r="J19" s="161">
        <f>PRODUCT(D17,40.35)</f>
        <v>40.35</v>
      </c>
      <c r="K19" s="108"/>
      <c r="L19" s="273"/>
      <c r="M19" s="274"/>
      <c r="N19" s="274"/>
      <c r="O19" s="274"/>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hidden="1" customHeight="1" thickBot="1" x14ac:dyDescent="0.25">
      <c r="A20" s="106"/>
      <c r="B20" s="134" t="s">
        <v>188</v>
      </c>
      <c r="C20" s="232">
        <f>'Ökosteuer 2023'!C26</f>
        <v>0</v>
      </c>
      <c r="D20" s="100"/>
      <c r="E20" s="41"/>
      <c r="G20" s="259" t="s">
        <v>108</v>
      </c>
      <c r="H20" s="35" t="s">
        <v>70</v>
      </c>
      <c r="I20" s="161">
        <f>PRODUCT(SUM(C18,-C19,-C20),25)</f>
        <v>0</v>
      </c>
      <c r="J20" s="161">
        <f>PRODUCT(SUM(D18,-D19,-D20),25)</f>
        <v>0</v>
      </c>
      <c r="K20" s="108"/>
      <c r="L20" s="273"/>
      <c r="M20" s="274"/>
      <c r="N20" s="274"/>
      <c r="O20" s="274"/>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hidden="1" customHeight="1" thickBot="1" x14ac:dyDescent="0.25">
      <c r="A21" s="106"/>
      <c r="B21" s="132" t="s">
        <v>8</v>
      </c>
      <c r="C21" s="291">
        <f>'Ökosteuer 2023'!C27</f>
        <v>0</v>
      </c>
      <c r="D21" s="100"/>
      <c r="E21" s="41"/>
      <c r="G21" s="259" t="s">
        <v>182</v>
      </c>
      <c r="H21" s="35" t="s">
        <v>123</v>
      </c>
      <c r="I21" s="161">
        <f>PRODUCT(C19,10)</f>
        <v>0</v>
      </c>
      <c r="J21" s="161">
        <f>PRODUCT(D19,10)</f>
        <v>10</v>
      </c>
      <c r="K21" s="108"/>
      <c r="L21" s="273"/>
      <c r="M21" s="274"/>
      <c r="N21" s="274"/>
      <c r="O21" s="274"/>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hidden="1" customHeight="1" thickBot="1" x14ac:dyDescent="0.25">
      <c r="A22" s="106"/>
      <c r="B22" s="133" t="s">
        <v>18</v>
      </c>
      <c r="C22" s="232">
        <f>'Ökosteuer 2023'!C28</f>
        <v>0</v>
      </c>
      <c r="D22" s="100"/>
      <c r="E22" s="41"/>
      <c r="G22" s="259" t="s">
        <v>191</v>
      </c>
      <c r="H22" s="35" t="s">
        <v>124</v>
      </c>
      <c r="I22" s="161">
        <f>PRODUCT(C20,4)</f>
        <v>0</v>
      </c>
      <c r="J22" s="161">
        <f>PRODUCT(D20,4)</f>
        <v>4</v>
      </c>
      <c r="K22" s="108"/>
      <c r="L22" s="273"/>
      <c r="M22" s="274"/>
      <c r="N22" s="274"/>
      <c r="O22" s="274"/>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hidden="1" customHeight="1" thickBot="1" x14ac:dyDescent="0.25">
      <c r="A23" s="106"/>
      <c r="B23" s="134" t="s">
        <v>19</v>
      </c>
      <c r="C23" s="232">
        <f>'Ökosteuer 2023'!C29</f>
        <v>0</v>
      </c>
      <c r="D23" s="100"/>
      <c r="E23" s="41"/>
      <c r="G23" s="159" t="s">
        <v>25</v>
      </c>
      <c r="H23" s="167" t="s">
        <v>56</v>
      </c>
      <c r="I23" s="162">
        <f>PRODUCT(SUM(C21,-C22,-C23,-C24,-C25),1.38)</f>
        <v>0</v>
      </c>
      <c r="J23" s="162">
        <f>PRODUCT(SUM(D21,-D22,-D23,-D24,-D25),1.38)</f>
        <v>0</v>
      </c>
      <c r="K23" s="108"/>
      <c r="L23" s="273"/>
      <c r="M23" s="274"/>
      <c r="N23" s="274"/>
      <c r="O23" s="274"/>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8" hidden="1" customHeight="1" thickBot="1" x14ac:dyDescent="0.25">
      <c r="A24" s="106"/>
      <c r="B24" s="134" t="s">
        <v>184</v>
      </c>
      <c r="C24" s="232">
        <f>'Ökosteuer 2023'!C31</f>
        <v>0</v>
      </c>
      <c r="D24" s="100"/>
      <c r="E24" s="41"/>
      <c r="G24" s="80" t="s">
        <v>22</v>
      </c>
      <c r="H24" s="164" t="s">
        <v>34</v>
      </c>
      <c r="I24" s="161">
        <f>PRODUCT(C22,5.5)</f>
        <v>0</v>
      </c>
      <c r="J24" s="161">
        <f>PRODUCT(D22,5.5)</f>
        <v>5.5</v>
      </c>
      <c r="K24" s="108"/>
      <c r="L24" s="273"/>
      <c r="M24" s="274"/>
      <c r="N24" s="274"/>
      <c r="O24" s="274"/>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8" hidden="1" customHeight="1" thickBot="1" x14ac:dyDescent="0.25">
      <c r="A25" s="106"/>
      <c r="B25" s="134" t="s">
        <v>187</v>
      </c>
      <c r="C25" s="232">
        <f>'Ökosteuer 2023'!C32</f>
        <v>0</v>
      </c>
      <c r="D25" s="100"/>
      <c r="E25" s="41"/>
      <c r="G25" s="80" t="s">
        <v>23</v>
      </c>
      <c r="H25" s="164" t="s">
        <v>34</v>
      </c>
      <c r="I25" s="161">
        <f>PRODUCT(C23,5.5)</f>
        <v>0</v>
      </c>
      <c r="J25" s="161">
        <f>PRODUCT(D23,5.5)</f>
        <v>5.5</v>
      </c>
      <c r="K25" s="108"/>
      <c r="L25" s="273"/>
      <c r="M25" s="274"/>
      <c r="N25" s="274"/>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8" hidden="1" customHeight="1" thickBot="1" x14ac:dyDescent="0.25">
      <c r="A26" s="106"/>
      <c r="B26" s="132" t="s">
        <v>9</v>
      </c>
      <c r="C26" s="293">
        <f>'Ökosteuer 2023'!C33</f>
        <v>0</v>
      </c>
      <c r="D26" s="100"/>
      <c r="E26" s="41"/>
      <c r="G26" s="259" t="s">
        <v>193</v>
      </c>
      <c r="H26" s="164" t="s">
        <v>73</v>
      </c>
      <c r="I26" s="161">
        <f>PRODUCT(C24,4.96)</f>
        <v>0</v>
      </c>
      <c r="J26" s="161">
        <f>PRODUCT(D24,4.96)</f>
        <v>4.96</v>
      </c>
      <c r="K26" s="108"/>
      <c r="L26" s="273"/>
      <c r="M26" s="274"/>
      <c r="N26" s="274"/>
      <c r="O26" s="274"/>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8" hidden="1" customHeight="1" x14ac:dyDescent="0.2">
      <c r="A27" s="106"/>
      <c r="B27" s="133" t="s">
        <v>18</v>
      </c>
      <c r="C27" s="292">
        <f>'Ökosteuer 2023'!C34</f>
        <v>0</v>
      </c>
      <c r="D27" s="100"/>
      <c r="E27" s="41"/>
      <c r="G27" s="259" t="s">
        <v>194</v>
      </c>
      <c r="H27" s="164" t="s">
        <v>80</v>
      </c>
      <c r="I27" s="161">
        <f>PRODUCT(C25,4.42)</f>
        <v>0</v>
      </c>
      <c r="J27" s="161">
        <f>PRODUCT(D25,4.42)</f>
        <v>4.42</v>
      </c>
      <c r="K27" s="108"/>
      <c r="L27" s="273"/>
      <c r="M27" s="274"/>
      <c r="N27" s="274"/>
      <c r="O27" s="274"/>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8" hidden="1" customHeight="1" x14ac:dyDescent="0.2">
      <c r="A28" s="106"/>
      <c r="B28" s="134" t="s">
        <v>19</v>
      </c>
      <c r="C28" s="292">
        <f>'Ökosteuer 2023'!C35</f>
        <v>0</v>
      </c>
      <c r="D28" s="100"/>
      <c r="E28" s="41"/>
      <c r="G28" s="159" t="s">
        <v>26</v>
      </c>
      <c r="H28" s="167" t="s">
        <v>57</v>
      </c>
      <c r="I28" s="162">
        <f>PRODUCT(SUM(C26,-C27,-C28,-C29,-C30),15.15)</f>
        <v>0</v>
      </c>
      <c r="J28" s="162">
        <f>PRODUCT(SUM(D26,-D27,-D28,-D29,-D30),15.15)</f>
        <v>0</v>
      </c>
      <c r="K28" s="108"/>
      <c r="L28" s="273"/>
      <c r="M28" s="274"/>
      <c r="N28" s="274"/>
      <c r="O28" s="274"/>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8" hidden="1" customHeight="1" x14ac:dyDescent="0.2">
      <c r="A29" s="106"/>
      <c r="B29" s="134" t="s">
        <v>181</v>
      </c>
      <c r="C29" s="292">
        <f>'Ökosteuer 2023'!C37</f>
        <v>0</v>
      </c>
      <c r="D29" s="100"/>
      <c r="E29" s="41"/>
      <c r="G29" s="80" t="s">
        <v>27</v>
      </c>
      <c r="H29" s="164" t="s">
        <v>35</v>
      </c>
      <c r="I29" s="161">
        <f t="shared" ref="I29:J31" si="0">PRODUCT(C27,60.6)</f>
        <v>0</v>
      </c>
      <c r="J29" s="161">
        <f t="shared" si="0"/>
        <v>60.6</v>
      </c>
      <c r="K29" s="108"/>
      <c r="L29" s="273"/>
      <c r="M29" s="274"/>
      <c r="N29" s="274"/>
      <c r="O29" s="274"/>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hidden="1" customHeight="1" thickBot="1" x14ac:dyDescent="0.25">
      <c r="A30" s="106"/>
      <c r="B30" s="137" t="s">
        <v>188</v>
      </c>
      <c r="C30" s="292">
        <f>'Ökosteuer 2023'!C38</f>
        <v>0</v>
      </c>
      <c r="D30" s="100"/>
      <c r="E30" s="8"/>
      <c r="F30" s="8"/>
      <c r="G30" s="80" t="s">
        <v>28</v>
      </c>
      <c r="H30" s="164" t="s">
        <v>35</v>
      </c>
      <c r="I30" s="161">
        <f t="shared" si="0"/>
        <v>0</v>
      </c>
      <c r="J30" s="161">
        <f t="shared" si="0"/>
        <v>60.6</v>
      </c>
      <c r="K30" s="108"/>
      <c r="L30" s="273"/>
      <c r="M30" s="274"/>
      <c r="N30" s="274"/>
      <c r="O30" s="274"/>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hidden="1" customHeight="1" x14ac:dyDescent="0.2">
      <c r="A31" s="106"/>
      <c r="B31" s="100"/>
      <c r="C31" s="100"/>
      <c r="D31" s="100"/>
      <c r="E31" s="41"/>
      <c r="G31" s="259" t="s">
        <v>196</v>
      </c>
      <c r="H31" s="164" t="s">
        <v>35</v>
      </c>
      <c r="I31" s="161">
        <f t="shared" si="0"/>
        <v>0</v>
      </c>
      <c r="J31" s="161">
        <f t="shared" si="0"/>
        <v>60.6</v>
      </c>
      <c r="K31" s="108"/>
      <c r="L31" s="273"/>
      <c r="M31" s="274"/>
      <c r="N31" s="274"/>
      <c r="O31" s="274"/>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hidden="1" customHeight="1" x14ac:dyDescent="0.2">
      <c r="A32" s="106"/>
      <c r="B32" s="100"/>
      <c r="C32" s="100"/>
      <c r="D32" s="100"/>
      <c r="E32" s="41"/>
      <c r="G32" s="259" t="s">
        <v>197</v>
      </c>
      <c r="H32" s="164" t="s">
        <v>77</v>
      </c>
      <c r="I32" s="161">
        <f>PRODUCT(C30,19.6)</f>
        <v>0</v>
      </c>
      <c r="J32" s="161">
        <f>PRODUCT(D30,19.6)</f>
        <v>19.600000000000001</v>
      </c>
      <c r="K32" s="108"/>
      <c r="L32" s="273"/>
      <c r="M32" s="274"/>
      <c r="N32" s="274"/>
      <c r="O32" s="274"/>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hidden="1" customHeight="1" thickBot="1" x14ac:dyDescent="0.25">
      <c r="A33" s="106"/>
      <c r="B33" s="100"/>
      <c r="C33" s="100"/>
      <c r="D33" s="100"/>
      <c r="E33" s="41"/>
      <c r="G33" s="160" t="s">
        <v>5</v>
      </c>
      <c r="H33" s="165"/>
      <c r="I33" s="163">
        <v>-250</v>
      </c>
      <c r="J33" s="163">
        <v>-250</v>
      </c>
      <c r="K33" s="125"/>
      <c r="L33" s="273"/>
      <c r="M33" s="274"/>
      <c r="N33" s="274"/>
      <c r="O33" s="274"/>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21.75" customHeight="1" thickBot="1" x14ac:dyDescent="0.3">
      <c r="A34" s="106"/>
      <c r="B34" s="346" t="s">
        <v>119</v>
      </c>
      <c r="C34" s="347"/>
      <c r="D34" s="100"/>
      <c r="E34" s="41"/>
      <c r="G34" s="83" t="s">
        <v>86</v>
      </c>
      <c r="H34" s="236"/>
      <c r="I34" s="302">
        <f>IF(SUM(I16,I23,I28)&gt;250,SUM(I16:I33),SUM(I17:I22,I24:I27,I29:I32))</f>
        <v>0</v>
      </c>
      <c r="J34" s="71">
        <f>'Ökosteuer 2023'!J43</f>
        <v>0</v>
      </c>
      <c r="K34" s="125"/>
      <c r="L34" s="273"/>
      <c r="M34" s="274"/>
      <c r="N34" s="274"/>
      <c r="O34" s="274"/>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20.25" customHeight="1" thickBot="1" x14ac:dyDescent="0.3">
      <c r="A35" s="106"/>
      <c r="B35" s="348" t="s">
        <v>211</v>
      </c>
      <c r="C35" s="283" t="s">
        <v>4</v>
      </c>
      <c r="D35" s="282"/>
      <c r="E35" s="8"/>
      <c r="F35" s="8"/>
      <c r="G35" s="83" t="s">
        <v>121</v>
      </c>
      <c r="H35" s="156"/>
      <c r="I35" s="155"/>
      <c r="J35" s="157">
        <f>'Ökosteuer 2023'!J48</f>
        <v>0</v>
      </c>
      <c r="K35" s="108"/>
      <c r="L35" s="273"/>
      <c r="M35" s="274"/>
      <c r="N35" s="274"/>
      <c r="O35" s="274"/>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75" customHeight="1" thickBot="1" x14ac:dyDescent="0.3">
      <c r="A36" s="106"/>
      <c r="B36" s="349"/>
      <c r="C36" s="232">
        <f>SUM(C38:C40)</f>
        <v>0</v>
      </c>
      <c r="D36" s="100"/>
      <c r="E36" s="41"/>
      <c r="F36" s="41"/>
      <c r="G36" s="83" t="s">
        <v>115</v>
      </c>
      <c r="H36" s="236"/>
      <c r="I36" s="302">
        <f>IF(SUM(C38*(669.8-61.35),C39*(654.5-61.35),C40*(721-61.35))&lt;50,0,SUM(C38*(669.8-61.35),C39*(654.5-61.35),C40*(721-61.35)))</f>
        <v>0</v>
      </c>
      <c r="J36" s="71">
        <f>'Ökosteuer 2023'!J50</f>
        <v>0</v>
      </c>
      <c r="K36" s="108"/>
      <c r="L36" s="276"/>
      <c r="M36" s="276"/>
      <c r="N36" s="276"/>
      <c r="O36" s="274"/>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27" customHeight="1" thickBot="1" x14ac:dyDescent="0.25">
      <c r="A37" s="106"/>
      <c r="B37" s="350" t="s">
        <v>218</v>
      </c>
      <c r="C37" s="351"/>
      <c r="D37" s="100"/>
      <c r="E37" s="41"/>
      <c r="G37" s="281"/>
      <c r="H37" s="100"/>
      <c r="I37" s="108"/>
      <c r="J37" s="108"/>
      <c r="K37" s="108"/>
      <c r="L37" s="278"/>
      <c r="M37" s="278"/>
      <c r="N37" s="278"/>
      <c r="O37" s="274"/>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25.5" customHeight="1" thickBot="1" x14ac:dyDescent="0.3">
      <c r="A38" s="106"/>
      <c r="B38" s="295" t="s">
        <v>110</v>
      </c>
      <c r="C38" s="297">
        <f>'Ökosteuer 2023'!C47</f>
        <v>0</v>
      </c>
      <c r="D38" s="100"/>
      <c r="E38" s="41"/>
      <c r="G38" s="83" t="s">
        <v>31</v>
      </c>
      <c r="H38" s="138"/>
      <c r="I38" s="303">
        <f>SUM(I9,I11,I12,I34,I36)</f>
        <v>0</v>
      </c>
      <c r="J38" s="304">
        <f>SUM(J9:J12,J34:J36)</f>
        <v>0</v>
      </c>
      <c r="K38" s="108"/>
      <c r="L38" s="278"/>
      <c r="M38" s="278"/>
      <c r="N38" s="278"/>
      <c r="O38" s="277"/>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85"/>
      <c r="BG38" s="85"/>
    </row>
    <row r="39" spans="1:59" s="6" customFormat="1" ht="20.25" hidden="1" customHeight="1" x14ac:dyDescent="0.2">
      <c r="A39" s="111"/>
      <c r="B39" s="294" t="s">
        <v>111</v>
      </c>
      <c r="C39" s="298">
        <f>'Ökosteuer 2023'!C48</f>
        <v>0</v>
      </c>
      <c r="D39" s="101"/>
      <c r="E39" s="5"/>
      <c r="F39" s="5"/>
      <c r="G39" s="265" t="s">
        <v>224</v>
      </c>
      <c r="H39" s="280"/>
      <c r="I39" s="129">
        <f>SUM(C7*20.5,C14*61.35,C19*25,C22*5.5,C28*60.6)</f>
        <v>0</v>
      </c>
      <c r="J39" s="129">
        <f>SUM(D7*20.5,D14*61.35,D19*25,D22*5.5,D28*60.6)</f>
        <v>0</v>
      </c>
      <c r="K39" s="112"/>
      <c r="L39" s="278"/>
      <c r="M39" s="278"/>
      <c r="N39" s="278"/>
      <c r="O39" s="274"/>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02"/>
      <c r="BG39" s="85"/>
    </row>
    <row r="40" spans="1:59" s="6" customFormat="1" ht="21" hidden="1" customHeight="1" thickBot="1" x14ac:dyDescent="0.25">
      <c r="A40" s="111"/>
      <c r="B40" s="296" t="s">
        <v>112</v>
      </c>
      <c r="C40" s="299">
        <f>'Ökosteuer 2023'!C49</f>
        <v>0</v>
      </c>
      <c r="D40" s="100"/>
      <c r="E40" s="5"/>
      <c r="F40" s="5"/>
      <c r="G40" s="318" t="s">
        <v>225</v>
      </c>
      <c r="H40" s="319"/>
      <c r="I40" s="89">
        <f>I39-I38+I36</f>
        <v>0</v>
      </c>
      <c r="J40" s="89">
        <f>J39-J38+J36</f>
        <v>0</v>
      </c>
      <c r="K40" s="112"/>
      <c r="L40" s="278"/>
      <c r="M40" s="278"/>
      <c r="N40" s="278"/>
      <c r="O40" s="278"/>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87"/>
      <c r="BG40" s="87"/>
    </row>
    <row r="41" spans="1:59" s="6" customFormat="1" ht="20.25" hidden="1" customHeight="1" thickBot="1" x14ac:dyDescent="0.25">
      <c r="A41" s="111"/>
      <c r="B41" s="100"/>
      <c r="C41" s="100"/>
      <c r="D41" s="282"/>
      <c r="E41" s="282"/>
      <c r="F41" s="282"/>
      <c r="G41" s="282"/>
      <c r="H41" s="282"/>
      <c r="I41" s="282"/>
      <c r="J41" s="282"/>
      <c r="K41" s="112"/>
      <c r="L41" s="278"/>
      <c r="M41" s="278"/>
      <c r="N41" s="278"/>
      <c r="O41" s="278"/>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87"/>
      <c r="BG41" s="87"/>
    </row>
    <row r="42" spans="1:59" s="6" customFormat="1" ht="24" hidden="1" customHeight="1" x14ac:dyDescent="0.2">
      <c r="A42" s="111"/>
      <c r="B42" s="320" t="s">
        <v>222</v>
      </c>
      <c r="C42" s="321"/>
      <c r="D42" s="282"/>
      <c r="E42" s="282"/>
      <c r="F42" s="100"/>
      <c r="G42" s="326" t="s">
        <v>83</v>
      </c>
      <c r="H42" s="327"/>
      <c r="I42" s="328"/>
      <c r="J42" s="266"/>
      <c r="K42" s="112"/>
      <c r="L42" s="279"/>
      <c r="M42" s="279"/>
      <c r="N42" s="279"/>
      <c r="O42" s="279"/>
    </row>
    <row r="43" spans="1:59" s="6" customFormat="1" ht="21" hidden="1" customHeight="1" x14ac:dyDescent="0.2">
      <c r="A43" s="111"/>
      <c r="B43" s="322"/>
      <c r="C43" s="323"/>
      <c r="D43" s="282"/>
      <c r="E43" s="282"/>
      <c r="F43" s="100"/>
      <c r="G43" s="329"/>
      <c r="H43" s="330"/>
      <c r="I43" s="331"/>
      <c r="J43" s="284"/>
      <c r="K43" s="112"/>
      <c r="L43" s="279"/>
      <c r="M43" s="279"/>
      <c r="N43" s="279"/>
      <c r="O43" s="279"/>
    </row>
    <row r="44" spans="1:59" s="6" customFormat="1" ht="24.75" hidden="1" customHeight="1" thickBot="1" x14ac:dyDescent="0.25">
      <c r="A44" s="111"/>
      <c r="B44" s="322"/>
      <c r="C44" s="323"/>
      <c r="D44" s="101"/>
      <c r="E44" s="101"/>
      <c r="F44" s="101"/>
      <c r="G44" s="332"/>
      <c r="H44" s="333"/>
      <c r="I44" s="334"/>
      <c r="J44" s="284"/>
      <c r="K44" s="112"/>
      <c r="L44" s="279"/>
      <c r="M44" s="279"/>
      <c r="N44" s="279"/>
      <c r="O44" s="279"/>
    </row>
    <row r="45" spans="1:59" s="6" customFormat="1" ht="24.75" hidden="1" customHeight="1" x14ac:dyDescent="0.2">
      <c r="A45" s="111"/>
      <c r="B45" s="322"/>
      <c r="C45" s="323"/>
      <c r="D45" s="101"/>
      <c r="E45" s="101"/>
      <c r="F45" s="101"/>
      <c r="G45" s="101"/>
      <c r="H45" s="282"/>
      <c r="I45" s="282"/>
      <c r="J45" s="282"/>
      <c r="K45" s="112"/>
      <c r="L45" s="279"/>
      <c r="M45" s="279"/>
      <c r="N45" s="279"/>
      <c r="O45" s="279"/>
    </row>
    <row r="46" spans="1:59" s="6" customFormat="1" ht="36" hidden="1" customHeight="1" thickBot="1" x14ac:dyDescent="0.3">
      <c r="A46" s="111"/>
      <c r="B46" s="324"/>
      <c r="C46" s="325"/>
      <c r="D46" s="101"/>
      <c r="E46" s="101"/>
      <c r="F46" s="101"/>
      <c r="G46" s="285" t="s">
        <v>223</v>
      </c>
      <c r="H46" s="335" t="s">
        <v>212</v>
      </c>
      <c r="I46" s="336"/>
      <c r="J46" s="286"/>
      <c r="K46" s="112"/>
      <c r="L46" s="279"/>
      <c r="M46" s="279"/>
      <c r="N46" s="279"/>
      <c r="O46" s="279"/>
    </row>
    <row r="47" spans="1:59" s="6" customFormat="1" ht="199.5" hidden="1" customHeight="1" thickBot="1" x14ac:dyDescent="0.25">
      <c r="A47" s="111"/>
      <c r="B47" s="337"/>
      <c r="C47" s="338"/>
      <c r="D47" s="101"/>
      <c r="G47" s="339" t="s">
        <v>226</v>
      </c>
      <c r="H47" s="340"/>
      <c r="I47" s="341"/>
      <c r="J47" s="300"/>
      <c r="K47" s="112"/>
      <c r="L47" s="279"/>
      <c r="M47" s="279"/>
      <c r="N47" s="279"/>
      <c r="O47" s="279"/>
    </row>
    <row r="48" spans="1:59" s="8" customFormat="1" ht="13.5" thickBot="1" x14ac:dyDescent="0.25">
      <c r="A48" s="113"/>
      <c r="B48" s="115"/>
      <c r="C48" s="115"/>
      <c r="D48" s="287"/>
      <c r="E48" s="126"/>
      <c r="F48" s="126"/>
      <c r="G48" s="281"/>
      <c r="H48" s="114"/>
      <c r="I48" s="114"/>
      <c r="J48" s="114"/>
      <c r="K48" s="116"/>
      <c r="L48" s="278"/>
      <c r="M48" s="278"/>
      <c r="N48" s="278"/>
      <c r="O48" s="278"/>
    </row>
    <row r="49" spans="1:15" s="6" customFormat="1" ht="6.75" customHeight="1" x14ac:dyDescent="0.2">
      <c r="A49" s="9"/>
      <c r="B49" s="151"/>
      <c r="C49" s="152"/>
      <c r="D49" s="9"/>
      <c r="E49" s="7"/>
      <c r="F49" s="7"/>
      <c r="G49" s="7"/>
      <c r="H49" s="7"/>
      <c r="I49" s="7"/>
      <c r="J49" s="7"/>
      <c r="K49" s="9"/>
      <c r="L49" s="279"/>
      <c r="M49" s="279"/>
      <c r="N49" s="279"/>
      <c r="O49" s="279"/>
    </row>
    <row r="50" spans="1:15" s="6" customFormat="1" x14ac:dyDescent="0.2">
      <c r="A50" s="9"/>
      <c r="B50" s="152"/>
      <c r="C50" s="152"/>
      <c r="D50" s="9"/>
      <c r="E50" s="7"/>
      <c r="F50" s="7"/>
      <c r="G50" s="307"/>
      <c r="H50" s="308"/>
      <c r="I50" s="308"/>
      <c r="J50" s="301"/>
      <c r="K50" s="9"/>
      <c r="L50" s="279"/>
      <c r="M50" s="279"/>
      <c r="N50" s="279"/>
      <c r="O50" s="279"/>
    </row>
    <row r="51" spans="1:15" s="6" customFormat="1" ht="17.25" customHeight="1" x14ac:dyDescent="0.2">
      <c r="A51" s="9"/>
      <c r="B51" s="264"/>
      <c r="C51" s="152"/>
      <c r="D51" s="9"/>
      <c r="E51" s="7"/>
      <c r="F51" s="7"/>
      <c r="G51" s="7"/>
      <c r="H51" s="7"/>
      <c r="I51" s="7"/>
      <c r="J51" s="7"/>
      <c r="K51" s="9"/>
      <c r="L51" s="279"/>
      <c r="M51" s="279"/>
      <c r="N51" s="279"/>
      <c r="O51" s="279"/>
    </row>
    <row r="52" spans="1:15" s="6" customFormat="1" x14ac:dyDescent="0.2">
      <c r="A52" s="9"/>
      <c r="B52" s="152"/>
      <c r="C52" s="152"/>
      <c r="D52" s="9"/>
      <c r="E52" s="7"/>
      <c r="F52" s="7"/>
      <c r="G52" s="7"/>
      <c r="H52" s="7"/>
      <c r="I52" s="7"/>
      <c r="J52" s="7"/>
      <c r="K52" s="9"/>
      <c r="L52" s="279"/>
      <c r="M52" s="279"/>
      <c r="N52" s="279"/>
      <c r="O52" s="279"/>
    </row>
    <row r="53" spans="1:15" s="6" customFormat="1" x14ac:dyDescent="0.2">
      <c r="A53" s="9"/>
      <c r="B53" s="152"/>
      <c r="C53" s="152"/>
      <c r="D53" s="9"/>
      <c r="E53" s="7"/>
      <c r="F53" s="7"/>
      <c r="G53" s="307"/>
      <c r="H53" s="308"/>
      <c r="I53" s="308"/>
      <c r="J53" s="307"/>
      <c r="K53" s="308"/>
      <c r="L53" s="308"/>
      <c r="M53" s="279"/>
      <c r="N53" s="279"/>
      <c r="O53" s="279"/>
    </row>
    <row r="54" spans="1:15" s="6" customFormat="1" x14ac:dyDescent="0.2">
      <c r="A54" s="9"/>
      <c r="B54" s="152"/>
      <c r="C54" s="152"/>
      <c r="D54" s="9"/>
      <c r="E54" s="7"/>
      <c r="F54" s="7"/>
      <c r="G54" s="308"/>
      <c r="H54" s="308"/>
      <c r="I54" s="308"/>
      <c r="J54" s="308"/>
      <c r="K54" s="308"/>
      <c r="L54" s="308"/>
      <c r="M54" s="279"/>
      <c r="N54" s="279"/>
      <c r="O54" s="279"/>
    </row>
    <row r="55" spans="1:15" s="6" customFormat="1" x14ac:dyDescent="0.2">
      <c r="A55" s="8"/>
      <c r="B55" s="152"/>
      <c r="C55" s="152"/>
      <c r="D55" s="8"/>
      <c r="G55" s="308"/>
      <c r="H55" s="308"/>
      <c r="I55" s="308"/>
      <c r="J55" s="308"/>
      <c r="K55" s="308"/>
      <c r="L55" s="308"/>
      <c r="M55" s="279"/>
      <c r="N55" s="279"/>
      <c r="O55" s="279"/>
    </row>
    <row r="56" spans="1:15" s="6" customFormat="1" x14ac:dyDescent="0.2">
      <c r="G56" s="308"/>
      <c r="H56" s="308"/>
      <c r="I56" s="308"/>
      <c r="J56" s="308"/>
      <c r="K56" s="308"/>
      <c r="L56" s="308"/>
      <c r="M56" s="279"/>
      <c r="N56" s="279"/>
      <c r="O56" s="279"/>
    </row>
    <row r="57" spans="1:15" s="6" customFormat="1" x14ac:dyDescent="0.2">
      <c r="G57" s="308"/>
      <c r="H57" s="308"/>
      <c r="I57" s="308"/>
      <c r="J57" s="308"/>
      <c r="K57" s="308"/>
      <c r="L57" s="308"/>
      <c r="M57" s="279"/>
      <c r="N57" s="279"/>
      <c r="O57" s="279"/>
    </row>
    <row r="58" spans="1:15" s="6" customFormat="1" x14ac:dyDescent="0.2">
      <c r="G58" s="308"/>
      <c r="H58" s="308"/>
      <c r="I58" s="308"/>
      <c r="J58" s="308"/>
      <c r="K58" s="308"/>
      <c r="L58" s="308"/>
      <c r="M58" s="279"/>
      <c r="N58" s="279"/>
      <c r="O58" s="279"/>
    </row>
    <row r="59" spans="1:15" s="6" customFormat="1" x14ac:dyDescent="0.2">
      <c r="G59" s="308"/>
      <c r="H59" s="308"/>
      <c r="I59" s="308"/>
      <c r="J59" s="308"/>
      <c r="K59" s="308"/>
      <c r="L59" s="308"/>
      <c r="M59" s="279"/>
      <c r="N59" s="279"/>
      <c r="O59" s="279"/>
    </row>
    <row r="60" spans="1:15" s="6" customFormat="1" x14ac:dyDescent="0.2">
      <c r="G60" s="308"/>
      <c r="H60" s="308"/>
      <c r="I60" s="308"/>
      <c r="J60" s="308"/>
      <c r="K60" s="308"/>
      <c r="L60" s="308"/>
      <c r="M60" s="279"/>
      <c r="N60" s="279"/>
      <c r="O60" s="279"/>
    </row>
    <row r="61" spans="1:15" s="6" customFormat="1" x14ac:dyDescent="0.2">
      <c r="G61" s="308"/>
      <c r="H61" s="308"/>
      <c r="I61" s="308"/>
      <c r="J61" s="308"/>
      <c r="K61" s="308"/>
      <c r="L61" s="308"/>
      <c r="M61" s="279"/>
      <c r="N61" s="279"/>
      <c r="O61" s="279"/>
    </row>
    <row r="62" spans="1:15" s="6" customFormat="1" x14ac:dyDescent="0.2">
      <c r="G62" s="308"/>
      <c r="H62" s="308"/>
      <c r="I62" s="308"/>
      <c r="J62" s="308"/>
      <c r="K62" s="308"/>
      <c r="L62" s="308"/>
      <c r="M62" s="279"/>
      <c r="N62" s="279"/>
      <c r="O62" s="279"/>
    </row>
    <row r="63" spans="1:15" s="6" customFormat="1" x14ac:dyDescent="0.2">
      <c r="G63" s="308"/>
      <c r="H63" s="308"/>
      <c r="I63" s="308"/>
      <c r="J63" s="308"/>
      <c r="K63" s="308"/>
      <c r="L63" s="308"/>
      <c r="M63" s="279"/>
      <c r="N63" s="279"/>
      <c r="O63" s="279"/>
    </row>
    <row r="64" spans="1:15" s="6" customFormat="1" x14ac:dyDescent="0.2">
      <c r="G64" s="308"/>
      <c r="H64" s="308"/>
      <c r="I64" s="308"/>
      <c r="J64" s="308"/>
      <c r="K64" s="308"/>
      <c r="L64" s="308"/>
      <c r="M64" s="279"/>
      <c r="N64" s="279"/>
      <c r="O64" s="279"/>
    </row>
    <row r="65" spans="7:15" s="6" customFormat="1" x14ac:dyDescent="0.2">
      <c r="G65" s="308"/>
      <c r="H65" s="308"/>
      <c r="I65" s="308"/>
      <c r="J65" s="308"/>
      <c r="K65" s="308"/>
      <c r="L65" s="308"/>
      <c r="M65" s="279"/>
      <c r="N65" s="279"/>
      <c r="O65" s="279"/>
    </row>
    <row r="66" spans="7:15" s="6" customFormat="1" x14ac:dyDescent="0.2">
      <c r="G66" s="308"/>
      <c r="H66" s="308"/>
      <c r="I66" s="308"/>
      <c r="J66" s="308"/>
      <c r="K66" s="308"/>
      <c r="L66" s="308"/>
      <c r="M66" s="279"/>
      <c r="N66" s="279"/>
      <c r="O66" s="279"/>
    </row>
    <row r="67" spans="7:15" s="6" customFormat="1" x14ac:dyDescent="0.2">
      <c r="G67" s="308"/>
      <c r="H67" s="308"/>
      <c r="I67" s="308"/>
      <c r="J67" s="308"/>
      <c r="K67" s="308"/>
      <c r="L67" s="308"/>
      <c r="M67" s="279"/>
      <c r="N67" s="279"/>
      <c r="O67" s="279"/>
    </row>
    <row r="68" spans="7:15" s="6" customFormat="1" x14ac:dyDescent="0.2">
      <c r="G68" s="308"/>
      <c r="H68" s="308"/>
      <c r="I68" s="308"/>
      <c r="J68" s="308"/>
      <c r="K68" s="308"/>
      <c r="L68" s="308"/>
      <c r="M68" s="279"/>
      <c r="N68" s="279"/>
      <c r="O68" s="279"/>
    </row>
    <row r="69" spans="7:15" s="6" customFormat="1" x14ac:dyDescent="0.2">
      <c r="G69" s="308"/>
      <c r="H69" s="308"/>
      <c r="I69" s="308"/>
      <c r="J69" s="308"/>
      <c r="K69" s="308"/>
      <c r="L69" s="308"/>
      <c r="M69" s="279"/>
      <c r="N69" s="279"/>
      <c r="O69" s="279"/>
    </row>
    <row r="70" spans="7:15" s="6" customFormat="1" x14ac:dyDescent="0.2">
      <c r="J70" s="307"/>
      <c r="K70" s="308"/>
      <c r="L70" s="308"/>
      <c r="M70" s="279"/>
      <c r="N70" s="279"/>
      <c r="O70" s="279"/>
    </row>
    <row r="71" spans="7:15" s="6" customFormat="1" x14ac:dyDescent="0.2">
      <c r="J71" s="308"/>
      <c r="K71" s="308"/>
      <c r="L71" s="308"/>
      <c r="M71" s="279"/>
      <c r="N71" s="279"/>
      <c r="O71" s="279"/>
    </row>
    <row r="72" spans="7:15" s="6" customFormat="1" x14ac:dyDescent="0.2">
      <c r="J72" s="308"/>
      <c r="K72" s="308"/>
      <c r="L72" s="308"/>
      <c r="M72" s="279"/>
      <c r="N72" s="279"/>
      <c r="O72" s="279"/>
    </row>
    <row r="73" spans="7:15" s="6" customFormat="1" x14ac:dyDescent="0.2">
      <c r="J73" s="308"/>
      <c r="K73" s="308"/>
      <c r="L73" s="308"/>
      <c r="M73" s="279"/>
      <c r="N73" s="279"/>
      <c r="O73" s="279"/>
    </row>
    <row r="74" spans="7:15" s="6" customFormat="1" x14ac:dyDescent="0.2">
      <c r="J74" s="308"/>
      <c r="K74" s="308"/>
      <c r="L74" s="308"/>
      <c r="M74" s="279"/>
      <c r="N74" s="279"/>
      <c r="O74" s="279"/>
    </row>
    <row r="75" spans="7:15" s="6" customFormat="1" x14ac:dyDescent="0.2">
      <c r="J75" s="308"/>
      <c r="K75" s="308"/>
      <c r="L75" s="308"/>
      <c r="M75" s="279"/>
      <c r="N75" s="279"/>
      <c r="O75" s="279"/>
    </row>
    <row r="76" spans="7:15" s="6" customFormat="1" x14ac:dyDescent="0.2">
      <c r="L76" s="279"/>
      <c r="M76" s="279"/>
      <c r="N76" s="279"/>
      <c r="O76" s="279"/>
    </row>
    <row r="77" spans="7:15" s="6" customFormat="1" x14ac:dyDescent="0.2">
      <c r="L77" s="279"/>
      <c r="M77" s="279"/>
      <c r="N77" s="279"/>
      <c r="O77" s="279"/>
    </row>
    <row r="78" spans="7:15" s="6" customFormat="1" x14ac:dyDescent="0.2">
      <c r="L78" s="279"/>
      <c r="M78" s="279"/>
      <c r="N78" s="279"/>
      <c r="O78" s="279"/>
    </row>
    <row r="79" spans="7:15" s="6" customFormat="1" x14ac:dyDescent="0.2">
      <c r="L79" s="279"/>
      <c r="M79" s="279"/>
      <c r="N79" s="279"/>
      <c r="O79" s="279"/>
    </row>
    <row r="80" spans="7:15" s="6" customFormat="1" x14ac:dyDescent="0.2">
      <c r="L80" s="279"/>
      <c r="M80" s="279"/>
      <c r="N80" s="279"/>
      <c r="O80" s="279"/>
    </row>
    <row r="81" spans="12:15" s="6" customFormat="1" x14ac:dyDescent="0.2">
      <c r="L81" s="279"/>
      <c r="M81" s="279"/>
      <c r="N81" s="279"/>
      <c r="O81" s="279"/>
    </row>
    <row r="82" spans="12:15" s="6" customFormat="1" x14ac:dyDescent="0.2">
      <c r="L82" s="279"/>
      <c r="M82" s="279"/>
      <c r="N82" s="279"/>
      <c r="O82" s="279"/>
    </row>
    <row r="83" spans="12:15" s="6" customFormat="1" x14ac:dyDescent="0.2">
      <c r="L83" s="279"/>
      <c r="M83" s="279"/>
      <c r="N83" s="279"/>
      <c r="O83" s="279"/>
    </row>
    <row r="84" spans="12:15" s="6" customFormat="1" x14ac:dyDescent="0.2">
      <c r="L84" s="279"/>
      <c r="M84" s="279"/>
      <c r="N84" s="279"/>
      <c r="O84" s="279"/>
    </row>
    <row r="85" spans="12:15" s="6" customFormat="1" x14ac:dyDescent="0.2">
      <c r="L85" s="279"/>
      <c r="M85" s="279"/>
      <c r="N85" s="279"/>
      <c r="O85" s="279"/>
    </row>
    <row r="86" spans="12:15" s="6" customFormat="1" x14ac:dyDescent="0.2">
      <c r="L86" s="279"/>
      <c r="M86" s="279"/>
      <c r="N86" s="279"/>
      <c r="O86" s="279"/>
    </row>
    <row r="87" spans="12:15" s="6" customFormat="1" x14ac:dyDescent="0.2">
      <c r="L87" s="279"/>
      <c r="M87" s="279"/>
      <c r="N87" s="279"/>
      <c r="O87" s="279"/>
    </row>
    <row r="88" spans="12:15" s="6" customFormat="1" x14ac:dyDescent="0.2">
      <c r="L88" s="279"/>
      <c r="M88" s="279"/>
      <c r="N88" s="279"/>
      <c r="O88" s="279"/>
    </row>
    <row r="89" spans="12:15" s="6" customFormat="1" x14ac:dyDescent="0.2">
      <c r="L89" s="279"/>
      <c r="M89" s="279"/>
      <c r="N89" s="279"/>
      <c r="O89" s="279"/>
    </row>
    <row r="90" spans="12:15" s="6" customFormat="1" x14ac:dyDescent="0.2">
      <c r="L90" s="279"/>
      <c r="M90" s="279"/>
      <c r="N90" s="279"/>
      <c r="O90" s="279"/>
    </row>
    <row r="91" spans="12:15" s="6" customFormat="1" x14ac:dyDescent="0.2">
      <c r="L91" s="279"/>
      <c r="M91" s="279"/>
      <c r="N91" s="279"/>
      <c r="O91" s="279"/>
    </row>
    <row r="92" spans="12:15" s="6" customFormat="1" x14ac:dyDescent="0.2">
      <c r="L92" s="279"/>
      <c r="M92" s="279"/>
      <c r="N92" s="279"/>
      <c r="O92" s="279"/>
    </row>
    <row r="93" spans="12:15" s="6" customFormat="1" x14ac:dyDescent="0.2">
      <c r="L93" s="279"/>
      <c r="M93" s="279"/>
      <c r="N93" s="279"/>
      <c r="O93" s="279"/>
    </row>
    <row r="94" spans="12:15" s="6" customFormat="1" x14ac:dyDescent="0.2">
      <c r="L94" s="279"/>
      <c r="M94" s="279"/>
      <c r="N94" s="279"/>
      <c r="O94" s="279"/>
    </row>
    <row r="95" spans="12:15" s="6" customFormat="1" x14ac:dyDescent="0.2">
      <c r="L95" s="279"/>
      <c r="M95" s="279"/>
      <c r="N95" s="279"/>
      <c r="O95" s="279"/>
    </row>
    <row r="96" spans="12:15" s="6" customFormat="1" x14ac:dyDescent="0.2">
      <c r="L96" s="279"/>
      <c r="M96" s="279"/>
      <c r="N96" s="279"/>
      <c r="O96" s="279"/>
    </row>
    <row r="97" spans="12:15" s="6" customFormat="1" x14ac:dyDescent="0.2">
      <c r="L97" s="279"/>
      <c r="M97" s="279"/>
      <c r="N97" s="279"/>
      <c r="O97" s="279"/>
    </row>
    <row r="98" spans="12:15" s="6" customFormat="1" x14ac:dyDescent="0.2">
      <c r="L98" s="279"/>
      <c r="M98" s="279"/>
      <c r="N98" s="279"/>
      <c r="O98" s="279"/>
    </row>
    <row r="99" spans="12:15" s="6" customFormat="1" x14ac:dyDescent="0.2">
      <c r="L99" s="279"/>
      <c r="M99" s="279"/>
      <c r="N99" s="279"/>
      <c r="O99" s="279"/>
    </row>
    <row r="100" spans="12:15" s="6" customFormat="1" x14ac:dyDescent="0.2">
      <c r="L100" s="279"/>
      <c r="M100" s="279"/>
      <c r="N100" s="279"/>
      <c r="O100" s="279"/>
    </row>
    <row r="101" spans="12:15" s="6" customFormat="1" x14ac:dyDescent="0.2">
      <c r="L101" s="279"/>
      <c r="M101" s="279"/>
      <c r="N101" s="279"/>
      <c r="O101" s="279"/>
    </row>
    <row r="102" spans="12:15" s="6" customFormat="1" x14ac:dyDescent="0.2">
      <c r="L102" s="279"/>
      <c r="M102" s="279"/>
      <c r="N102" s="279"/>
      <c r="O102" s="279"/>
    </row>
    <row r="103" spans="12:15" s="6" customFormat="1" x14ac:dyDescent="0.2">
      <c r="L103" s="279"/>
      <c r="M103" s="279"/>
      <c r="N103" s="279"/>
      <c r="O103" s="279"/>
    </row>
    <row r="104" spans="12:15" s="6" customFormat="1" x14ac:dyDescent="0.2">
      <c r="L104" s="279"/>
      <c r="M104" s="279"/>
      <c r="N104" s="279"/>
      <c r="O104" s="279"/>
    </row>
    <row r="105" spans="12:15" s="6" customFormat="1" x14ac:dyDescent="0.2">
      <c r="L105" s="279"/>
      <c r="M105" s="279"/>
      <c r="N105" s="279"/>
      <c r="O105" s="279"/>
    </row>
    <row r="106" spans="12:15" s="6" customFormat="1" x14ac:dyDescent="0.2">
      <c r="L106" s="279"/>
      <c r="M106" s="279"/>
      <c r="N106" s="279"/>
      <c r="O106" s="279"/>
    </row>
    <row r="107" spans="12:15" s="6" customFormat="1" x14ac:dyDescent="0.2">
      <c r="L107" s="279"/>
      <c r="M107" s="279"/>
      <c r="N107" s="279"/>
      <c r="O107" s="279"/>
    </row>
    <row r="108" spans="12:15" s="6" customFormat="1" x14ac:dyDescent="0.2">
      <c r="L108" s="279"/>
      <c r="M108" s="279"/>
      <c r="N108" s="279"/>
      <c r="O108" s="279"/>
    </row>
    <row r="109" spans="12:15" s="6" customFormat="1" x14ac:dyDescent="0.2">
      <c r="L109" s="279"/>
      <c r="M109" s="279"/>
      <c r="N109" s="279"/>
      <c r="O109" s="279"/>
    </row>
    <row r="110" spans="12:15" s="6" customFormat="1" x14ac:dyDescent="0.2">
      <c r="L110" s="279"/>
      <c r="M110" s="279"/>
      <c r="N110" s="279"/>
      <c r="O110" s="279"/>
    </row>
    <row r="111" spans="12:15" s="6" customFormat="1" x14ac:dyDescent="0.2">
      <c r="L111" s="279"/>
      <c r="M111" s="279"/>
      <c r="N111" s="279"/>
      <c r="O111" s="279"/>
    </row>
    <row r="112" spans="12:15" s="6" customFormat="1" x14ac:dyDescent="0.2">
      <c r="L112" s="279"/>
      <c r="M112" s="279"/>
      <c r="N112" s="279"/>
      <c r="O112" s="279"/>
    </row>
    <row r="113" spans="12:15" s="6" customFormat="1" x14ac:dyDescent="0.2">
      <c r="L113" s="279"/>
      <c r="M113" s="279"/>
      <c r="N113" s="279"/>
      <c r="O113" s="279"/>
    </row>
    <row r="114" spans="12:15" s="6" customFormat="1" x14ac:dyDescent="0.2">
      <c r="L114" s="279"/>
      <c r="M114" s="279"/>
      <c r="N114" s="279"/>
      <c r="O114" s="279"/>
    </row>
    <row r="115" spans="12:15" s="6" customFormat="1" x14ac:dyDescent="0.2">
      <c r="L115" s="279"/>
      <c r="M115" s="279"/>
      <c r="N115" s="279"/>
      <c r="O115" s="279"/>
    </row>
    <row r="116" spans="12:15" s="6" customFormat="1" x14ac:dyDescent="0.2">
      <c r="L116" s="279"/>
      <c r="M116" s="279"/>
      <c r="N116" s="279"/>
      <c r="O116" s="279"/>
    </row>
    <row r="117" spans="12:15" s="6" customFormat="1" x14ac:dyDescent="0.2">
      <c r="L117" s="279"/>
      <c r="M117" s="279"/>
      <c r="N117" s="279"/>
      <c r="O117" s="279"/>
    </row>
    <row r="118" spans="12:15" s="6" customFormat="1" x14ac:dyDescent="0.2">
      <c r="L118" s="279"/>
      <c r="M118" s="279"/>
      <c r="N118" s="279"/>
      <c r="O118" s="279"/>
    </row>
    <row r="119" spans="12:15" s="6" customFormat="1" x14ac:dyDescent="0.2">
      <c r="L119" s="279"/>
      <c r="M119" s="279"/>
      <c r="N119" s="279"/>
      <c r="O119" s="279"/>
    </row>
    <row r="120" spans="12:15" s="6" customFormat="1" x14ac:dyDescent="0.2">
      <c r="L120" s="279"/>
      <c r="M120" s="279"/>
      <c r="N120" s="279"/>
      <c r="O120" s="279"/>
    </row>
    <row r="121" spans="12:15" s="6" customFormat="1" x14ac:dyDescent="0.2">
      <c r="L121" s="279"/>
      <c r="M121" s="279"/>
      <c r="N121" s="279"/>
      <c r="O121" s="279"/>
    </row>
    <row r="122" spans="12:15" s="6" customFormat="1" x14ac:dyDescent="0.2">
      <c r="L122" s="279"/>
      <c r="M122" s="279"/>
      <c r="N122" s="279"/>
      <c r="O122" s="279"/>
    </row>
    <row r="123" spans="12:15" s="6" customFormat="1" x14ac:dyDescent="0.2">
      <c r="L123" s="279"/>
      <c r="M123" s="279"/>
      <c r="N123" s="279"/>
      <c r="O123" s="279"/>
    </row>
    <row r="124" spans="12:15" s="6" customFormat="1" x14ac:dyDescent="0.2">
      <c r="L124" s="279"/>
      <c r="M124" s="279"/>
      <c r="N124" s="279"/>
      <c r="O124" s="279"/>
    </row>
    <row r="125" spans="12:15" s="6" customFormat="1" x14ac:dyDescent="0.2">
      <c r="L125" s="279"/>
      <c r="M125" s="279"/>
      <c r="N125" s="279"/>
      <c r="O125" s="279"/>
    </row>
    <row r="126" spans="12:15" s="6" customFormat="1" x14ac:dyDescent="0.2">
      <c r="L126" s="279"/>
      <c r="M126" s="279"/>
      <c r="N126" s="279"/>
      <c r="O126" s="279"/>
    </row>
    <row r="127" spans="12:15" s="6" customFormat="1" x14ac:dyDescent="0.2">
      <c r="L127" s="279"/>
      <c r="M127" s="279"/>
      <c r="N127" s="279"/>
      <c r="O127" s="279"/>
    </row>
    <row r="128" spans="12:15" s="6" customFormat="1" x14ac:dyDescent="0.2">
      <c r="L128" s="279"/>
      <c r="M128" s="279"/>
      <c r="N128" s="279"/>
      <c r="O128" s="279"/>
    </row>
    <row r="129" spans="12:15" s="6" customFormat="1" x14ac:dyDescent="0.2">
      <c r="L129" s="279"/>
      <c r="M129" s="279"/>
      <c r="N129" s="279"/>
      <c r="O129" s="279"/>
    </row>
    <row r="130" spans="12:15" s="6" customFormat="1" x14ac:dyDescent="0.2">
      <c r="L130" s="279"/>
      <c r="M130" s="279"/>
      <c r="N130" s="279"/>
      <c r="O130" s="279"/>
    </row>
    <row r="131" spans="12:15" s="6" customFormat="1" x14ac:dyDescent="0.2">
      <c r="L131" s="279"/>
      <c r="M131" s="279"/>
      <c r="N131" s="279"/>
      <c r="O131" s="279"/>
    </row>
    <row r="132" spans="12:15" s="6" customFormat="1" x14ac:dyDescent="0.2">
      <c r="L132" s="279"/>
      <c r="M132" s="279"/>
      <c r="N132" s="279"/>
      <c r="O132" s="279"/>
    </row>
    <row r="133" spans="12:15" s="6" customFormat="1" x14ac:dyDescent="0.2">
      <c r="L133" s="279"/>
      <c r="M133" s="279"/>
      <c r="N133" s="279"/>
      <c r="O133" s="279"/>
    </row>
    <row r="134" spans="12:15" s="6" customFormat="1" x14ac:dyDescent="0.2">
      <c r="L134" s="279"/>
      <c r="M134" s="279"/>
      <c r="N134" s="279"/>
      <c r="O134" s="279"/>
    </row>
    <row r="135" spans="12:15" s="6" customFormat="1" x14ac:dyDescent="0.2">
      <c r="L135" s="279"/>
      <c r="M135" s="279"/>
      <c r="N135" s="279"/>
      <c r="O135" s="279"/>
    </row>
    <row r="136" spans="12:15" s="6" customFormat="1" x14ac:dyDescent="0.2">
      <c r="L136" s="279"/>
      <c r="M136" s="279"/>
      <c r="N136" s="279"/>
      <c r="O136" s="279"/>
    </row>
    <row r="137" spans="12:15" s="6" customFormat="1" x14ac:dyDescent="0.2">
      <c r="L137" s="279"/>
      <c r="M137" s="279"/>
      <c r="N137" s="279"/>
      <c r="O137" s="279"/>
    </row>
    <row r="138" spans="12:15" s="6" customFormat="1" x14ac:dyDescent="0.2">
      <c r="L138" s="279"/>
      <c r="M138" s="279"/>
      <c r="N138" s="279"/>
      <c r="O138" s="279"/>
    </row>
    <row r="139" spans="12:15" s="6" customFormat="1" x14ac:dyDescent="0.2">
      <c r="L139" s="279"/>
      <c r="M139" s="279"/>
      <c r="N139" s="279"/>
      <c r="O139" s="279"/>
    </row>
    <row r="140" spans="12:15" s="6" customFormat="1" x14ac:dyDescent="0.2">
      <c r="L140" s="279"/>
      <c r="M140" s="279"/>
      <c r="N140" s="279"/>
      <c r="O140" s="279"/>
    </row>
    <row r="141" spans="12:15" s="6" customFormat="1" x14ac:dyDescent="0.2">
      <c r="L141" s="279"/>
      <c r="M141" s="279"/>
      <c r="N141" s="279"/>
      <c r="O141" s="279"/>
    </row>
    <row r="142" spans="12:15" s="6" customFormat="1" x14ac:dyDescent="0.2">
      <c r="L142" s="279"/>
      <c r="M142" s="279"/>
      <c r="N142" s="279"/>
      <c r="O142" s="279"/>
    </row>
    <row r="143" spans="12:15" s="6" customFormat="1" x14ac:dyDescent="0.2">
      <c r="L143" s="279"/>
      <c r="M143" s="279"/>
      <c r="N143" s="279"/>
      <c r="O143" s="279"/>
    </row>
    <row r="144" spans="12:15" s="6" customFormat="1" x14ac:dyDescent="0.2">
      <c r="L144" s="279"/>
      <c r="M144" s="279"/>
      <c r="N144" s="279"/>
      <c r="O144" s="279"/>
    </row>
    <row r="145" spans="12:15" s="6" customFormat="1" x14ac:dyDescent="0.2">
      <c r="L145" s="279"/>
      <c r="M145" s="279"/>
      <c r="N145" s="279"/>
      <c r="O145" s="279"/>
    </row>
    <row r="146" spans="12:15" s="6" customFormat="1" x14ac:dyDescent="0.2">
      <c r="L146" s="279"/>
      <c r="M146" s="279"/>
      <c r="N146" s="279"/>
      <c r="O146" s="279"/>
    </row>
    <row r="147" spans="12:15" s="6" customFormat="1" x14ac:dyDescent="0.2">
      <c r="L147" s="279"/>
      <c r="M147" s="279"/>
      <c r="N147" s="279"/>
      <c r="O147" s="279"/>
    </row>
    <row r="148" spans="12:15" s="6" customFormat="1" x14ac:dyDescent="0.2">
      <c r="L148" s="279"/>
      <c r="M148" s="279"/>
      <c r="N148" s="279"/>
      <c r="O148" s="279"/>
    </row>
    <row r="149" spans="12:15" s="6" customFormat="1" x14ac:dyDescent="0.2">
      <c r="L149" s="279"/>
      <c r="M149" s="279"/>
      <c r="N149" s="279"/>
      <c r="O149" s="279"/>
    </row>
    <row r="150" spans="12:15" s="6" customFormat="1" x14ac:dyDescent="0.2">
      <c r="L150" s="279"/>
      <c r="M150" s="279"/>
      <c r="N150" s="279"/>
      <c r="O150" s="279"/>
    </row>
    <row r="151" spans="12:15" s="6" customFormat="1" x14ac:dyDescent="0.2">
      <c r="L151" s="279"/>
      <c r="M151" s="279"/>
      <c r="N151" s="279"/>
      <c r="O151" s="279"/>
    </row>
    <row r="152" spans="12:15" s="6" customFormat="1" x14ac:dyDescent="0.2">
      <c r="L152" s="279"/>
      <c r="M152" s="279"/>
      <c r="N152" s="279"/>
      <c r="O152" s="279"/>
    </row>
    <row r="153" spans="12:15" s="6" customFormat="1" x14ac:dyDescent="0.2">
      <c r="L153" s="279"/>
      <c r="M153" s="279"/>
      <c r="N153" s="279"/>
      <c r="O153" s="279"/>
    </row>
    <row r="154" spans="12:15" s="6" customFormat="1" x14ac:dyDescent="0.2">
      <c r="L154" s="279"/>
      <c r="M154" s="279"/>
      <c r="N154" s="279"/>
      <c r="O154" s="279"/>
    </row>
    <row r="155" spans="12:15" s="6" customFormat="1" x14ac:dyDescent="0.2">
      <c r="L155" s="279"/>
      <c r="M155" s="279"/>
      <c r="N155" s="279"/>
      <c r="O155" s="279"/>
    </row>
    <row r="156" spans="12:15" s="6" customFormat="1" x14ac:dyDescent="0.2">
      <c r="L156" s="279"/>
      <c r="M156" s="279"/>
      <c r="N156" s="279"/>
      <c r="O156" s="279"/>
    </row>
    <row r="157" spans="12:15" s="6" customFormat="1" x14ac:dyDescent="0.2">
      <c r="L157" s="279"/>
      <c r="M157" s="279"/>
      <c r="N157" s="279"/>
      <c r="O157" s="279"/>
    </row>
    <row r="158" spans="12:15" s="6" customFormat="1" x14ac:dyDescent="0.2">
      <c r="L158" s="279"/>
      <c r="M158" s="279"/>
      <c r="N158" s="279"/>
      <c r="O158" s="279"/>
    </row>
    <row r="159" spans="12:15" s="6" customFormat="1" x14ac:dyDescent="0.2">
      <c r="L159" s="279"/>
      <c r="M159" s="279"/>
      <c r="N159" s="279"/>
      <c r="O159" s="279"/>
    </row>
    <row r="160" spans="12:15" s="6" customFormat="1" x14ac:dyDescent="0.2">
      <c r="L160" s="279"/>
      <c r="M160" s="279"/>
      <c r="N160" s="279"/>
      <c r="O160" s="279"/>
    </row>
    <row r="161" spans="12:15" s="6" customFormat="1" x14ac:dyDescent="0.2">
      <c r="L161" s="279"/>
      <c r="M161" s="279"/>
      <c r="N161" s="279"/>
      <c r="O161" s="279"/>
    </row>
    <row r="162" spans="12:15" s="6" customFormat="1" x14ac:dyDescent="0.2">
      <c r="L162" s="279"/>
      <c r="M162" s="279"/>
      <c r="N162" s="279"/>
      <c r="O162" s="279"/>
    </row>
    <row r="163" spans="12:15" s="6" customFormat="1" x14ac:dyDescent="0.2">
      <c r="L163" s="279"/>
      <c r="M163" s="279"/>
      <c r="N163" s="279"/>
      <c r="O163" s="279"/>
    </row>
    <row r="164" spans="12:15" s="6" customFormat="1" x14ac:dyDescent="0.2">
      <c r="L164" s="279"/>
      <c r="M164" s="279"/>
      <c r="N164" s="279"/>
      <c r="O164" s="279"/>
    </row>
    <row r="165" spans="12:15" s="6" customFormat="1" x14ac:dyDescent="0.2">
      <c r="L165" s="279"/>
      <c r="M165" s="279"/>
      <c r="N165" s="279"/>
      <c r="O165" s="279"/>
    </row>
    <row r="166" spans="12:15" s="6" customFormat="1" x14ac:dyDescent="0.2">
      <c r="L166" s="279"/>
      <c r="M166" s="279"/>
      <c r="N166" s="279"/>
      <c r="O166" s="279"/>
    </row>
    <row r="167" spans="12:15" s="6" customFormat="1" x14ac:dyDescent="0.2">
      <c r="L167" s="279"/>
      <c r="M167" s="279"/>
      <c r="N167" s="279"/>
      <c r="O167" s="279"/>
    </row>
    <row r="168" spans="12:15" s="6" customFormat="1" x14ac:dyDescent="0.2">
      <c r="L168" s="279"/>
      <c r="M168" s="279"/>
      <c r="N168" s="279"/>
      <c r="O168" s="279"/>
    </row>
    <row r="169" spans="12:15" s="6" customFormat="1" x14ac:dyDescent="0.2">
      <c r="L169" s="279"/>
      <c r="M169" s="279"/>
      <c r="N169" s="279"/>
      <c r="O169" s="279"/>
    </row>
    <row r="170" spans="12:15" s="6" customFormat="1" x14ac:dyDescent="0.2">
      <c r="L170" s="279"/>
      <c r="M170" s="279"/>
      <c r="N170" s="279"/>
      <c r="O170" s="279"/>
    </row>
    <row r="171" spans="12:15" s="6" customFormat="1" x14ac:dyDescent="0.2">
      <c r="L171" s="279"/>
      <c r="M171" s="279"/>
      <c r="N171" s="279"/>
      <c r="O171" s="279"/>
    </row>
    <row r="172" spans="12:15" s="6" customFormat="1" x14ac:dyDescent="0.2">
      <c r="L172" s="279"/>
      <c r="M172" s="279"/>
      <c r="N172" s="279"/>
      <c r="O172" s="279"/>
    </row>
    <row r="173" spans="12:15" s="6" customFormat="1" x14ac:dyDescent="0.2">
      <c r="L173" s="279"/>
      <c r="M173" s="279"/>
      <c r="N173" s="279"/>
      <c r="O173" s="279"/>
    </row>
    <row r="174" spans="12:15" s="6" customFormat="1" x14ac:dyDescent="0.2">
      <c r="L174" s="279"/>
      <c r="M174" s="279"/>
      <c r="N174" s="279"/>
      <c r="O174" s="279"/>
    </row>
    <row r="175" spans="12:15" s="6" customFormat="1" x14ac:dyDescent="0.2">
      <c r="L175" s="279"/>
      <c r="M175" s="279"/>
      <c r="N175" s="279"/>
      <c r="O175" s="279"/>
    </row>
    <row r="176" spans="12:15" s="6" customFormat="1" x14ac:dyDescent="0.2">
      <c r="L176" s="279"/>
      <c r="M176" s="279"/>
      <c r="N176" s="279"/>
      <c r="O176" s="279"/>
    </row>
    <row r="177" spans="12:15" s="6" customFormat="1" x14ac:dyDescent="0.2">
      <c r="L177" s="279"/>
      <c r="M177" s="279"/>
      <c r="N177" s="279"/>
      <c r="O177" s="279"/>
    </row>
    <row r="178" spans="12:15" s="6" customFormat="1" x14ac:dyDescent="0.2">
      <c r="L178" s="279"/>
      <c r="M178" s="279"/>
      <c r="N178" s="279"/>
      <c r="O178" s="279"/>
    </row>
    <row r="179" spans="12:15" s="6" customFormat="1" x14ac:dyDescent="0.2">
      <c r="L179" s="279"/>
      <c r="M179" s="279"/>
      <c r="N179" s="279"/>
      <c r="O179" s="279"/>
    </row>
    <row r="180" spans="12:15" s="6" customFormat="1" x14ac:dyDescent="0.2">
      <c r="L180" s="279"/>
      <c r="M180" s="279"/>
      <c r="N180" s="279"/>
      <c r="O180" s="279"/>
    </row>
    <row r="181" spans="12:15" s="6" customFormat="1" x14ac:dyDescent="0.2">
      <c r="L181" s="279"/>
      <c r="M181" s="279"/>
      <c r="N181" s="279"/>
      <c r="O181" s="279"/>
    </row>
    <row r="182" spans="12:15" s="6" customFormat="1" x14ac:dyDescent="0.2">
      <c r="L182" s="279"/>
      <c r="M182" s="279"/>
      <c r="N182" s="279"/>
      <c r="O182" s="279"/>
    </row>
    <row r="183" spans="12:15" s="6" customFormat="1" x14ac:dyDescent="0.2">
      <c r="L183" s="279"/>
      <c r="M183" s="279"/>
      <c r="N183" s="279"/>
      <c r="O183" s="279"/>
    </row>
    <row r="184" spans="12:15" s="6" customFormat="1" x14ac:dyDescent="0.2">
      <c r="L184" s="279"/>
      <c r="M184" s="279"/>
      <c r="N184" s="279"/>
      <c r="O184" s="279"/>
    </row>
    <row r="185" spans="12:15" s="6" customFormat="1" x14ac:dyDescent="0.2">
      <c r="L185" s="279"/>
      <c r="M185" s="279"/>
      <c r="N185" s="279"/>
      <c r="O185" s="279"/>
    </row>
    <row r="186" spans="12:15" s="6" customFormat="1" x14ac:dyDescent="0.2">
      <c r="L186" s="279"/>
      <c r="M186" s="279"/>
      <c r="N186" s="279"/>
      <c r="O186" s="279"/>
    </row>
    <row r="187" spans="12:15" s="6" customFormat="1" x14ac:dyDescent="0.2">
      <c r="L187" s="279"/>
      <c r="M187" s="279"/>
      <c r="N187" s="279"/>
      <c r="O187" s="279"/>
    </row>
    <row r="188" spans="12:15" s="6" customFormat="1" x14ac:dyDescent="0.2">
      <c r="L188" s="279"/>
      <c r="M188" s="279"/>
      <c r="N188" s="279"/>
      <c r="O188" s="279"/>
    </row>
    <row r="189" spans="12:15" s="6" customFormat="1" x14ac:dyDescent="0.2">
      <c r="L189" s="279"/>
      <c r="M189" s="279"/>
      <c r="N189" s="279"/>
      <c r="O189" s="279"/>
    </row>
    <row r="190" spans="12:15" s="6" customFormat="1" x14ac:dyDescent="0.2">
      <c r="L190" s="279"/>
      <c r="M190" s="279"/>
      <c r="N190" s="279"/>
      <c r="O190" s="279"/>
    </row>
    <row r="191" spans="12:15" s="6" customFormat="1" x14ac:dyDescent="0.2">
      <c r="L191" s="279"/>
      <c r="M191" s="279"/>
      <c r="N191" s="279"/>
      <c r="O191" s="279"/>
    </row>
    <row r="192" spans="12:15" s="6" customFormat="1" x14ac:dyDescent="0.2">
      <c r="L192" s="279"/>
      <c r="M192" s="279"/>
      <c r="N192" s="279"/>
      <c r="O192" s="279"/>
    </row>
    <row r="193" spans="12:15" s="6" customFormat="1" x14ac:dyDescent="0.2">
      <c r="L193" s="279"/>
      <c r="M193" s="279"/>
      <c r="N193" s="279"/>
      <c r="O193" s="279"/>
    </row>
    <row r="194" spans="12:15" s="6" customFormat="1" x14ac:dyDescent="0.2">
      <c r="L194" s="279"/>
      <c r="M194" s="279"/>
      <c r="N194" s="279"/>
      <c r="O194" s="279"/>
    </row>
    <row r="195" spans="12:15" s="6" customFormat="1" x14ac:dyDescent="0.2">
      <c r="L195" s="279"/>
      <c r="M195" s="279"/>
      <c r="N195" s="279"/>
      <c r="O195" s="279"/>
    </row>
    <row r="196" spans="12:15" s="6" customFormat="1" x14ac:dyDescent="0.2">
      <c r="L196" s="279"/>
      <c r="M196" s="279"/>
      <c r="N196" s="279"/>
      <c r="O196" s="279"/>
    </row>
    <row r="197" spans="12:15" s="6" customFormat="1" x14ac:dyDescent="0.2">
      <c r="L197" s="279"/>
      <c r="M197" s="279"/>
      <c r="N197" s="279"/>
      <c r="O197" s="279"/>
    </row>
    <row r="198" spans="12:15" s="6" customFormat="1" x14ac:dyDescent="0.2">
      <c r="L198" s="279"/>
      <c r="M198" s="279"/>
      <c r="N198" s="279"/>
      <c r="O198" s="279"/>
    </row>
    <row r="199" spans="12:15" s="6" customFormat="1" x14ac:dyDescent="0.2">
      <c r="L199" s="279"/>
      <c r="M199" s="279"/>
      <c r="N199" s="279"/>
      <c r="O199" s="279"/>
    </row>
    <row r="200" spans="12:15" s="6" customFormat="1" x14ac:dyDescent="0.2">
      <c r="L200" s="279"/>
      <c r="M200" s="279"/>
      <c r="N200" s="279"/>
      <c r="O200" s="279"/>
    </row>
    <row r="201" spans="12:15" s="6" customFormat="1" x14ac:dyDescent="0.2">
      <c r="L201" s="279"/>
      <c r="M201" s="279"/>
      <c r="N201" s="279"/>
      <c r="O201" s="279"/>
    </row>
    <row r="202" spans="12:15" s="6" customFormat="1" x14ac:dyDescent="0.2">
      <c r="L202" s="279"/>
      <c r="M202" s="279"/>
      <c r="N202" s="279"/>
      <c r="O202" s="279"/>
    </row>
    <row r="203" spans="12:15" s="6" customFormat="1" x14ac:dyDescent="0.2">
      <c r="L203" s="279"/>
      <c r="M203" s="279"/>
      <c r="N203" s="279"/>
      <c r="O203" s="279"/>
    </row>
    <row r="204" spans="12:15" s="6" customFormat="1" x14ac:dyDescent="0.2">
      <c r="L204" s="279"/>
      <c r="M204" s="279"/>
      <c r="N204" s="279"/>
      <c r="O204" s="279"/>
    </row>
    <row r="205" spans="12:15" s="6" customFormat="1" x14ac:dyDescent="0.2">
      <c r="L205" s="279"/>
      <c r="M205" s="279"/>
      <c r="N205" s="279"/>
      <c r="O205" s="279"/>
    </row>
    <row r="206" spans="12:15" s="6" customFormat="1" x14ac:dyDescent="0.2">
      <c r="L206" s="279"/>
      <c r="M206" s="279"/>
      <c r="N206" s="279"/>
      <c r="O206" s="279"/>
    </row>
    <row r="207" spans="12:15" s="6" customFormat="1" x14ac:dyDescent="0.2">
      <c r="L207" s="279"/>
      <c r="M207" s="279"/>
      <c r="N207" s="279"/>
      <c r="O207" s="279"/>
    </row>
    <row r="208" spans="12:15" s="6" customFormat="1" x14ac:dyDescent="0.2">
      <c r="L208" s="279"/>
      <c r="M208" s="279"/>
      <c r="N208" s="279"/>
      <c r="O208" s="279"/>
    </row>
    <row r="209" spans="12:15" s="6" customFormat="1" x14ac:dyDescent="0.2">
      <c r="L209" s="279"/>
      <c r="M209" s="279"/>
      <c r="N209" s="279"/>
      <c r="O209" s="279"/>
    </row>
    <row r="210" spans="12:15" s="6" customFormat="1" x14ac:dyDescent="0.2">
      <c r="L210" s="279"/>
      <c r="M210" s="279"/>
      <c r="N210" s="279"/>
      <c r="O210" s="279"/>
    </row>
    <row r="211" spans="12:15" s="6" customFormat="1" x14ac:dyDescent="0.2">
      <c r="L211" s="279"/>
      <c r="M211" s="279"/>
      <c r="N211" s="279"/>
      <c r="O211" s="279"/>
    </row>
    <row r="212" spans="12:15" s="6" customFormat="1" x14ac:dyDescent="0.2">
      <c r="L212" s="279"/>
      <c r="M212" s="279"/>
      <c r="N212" s="279"/>
      <c r="O212" s="279"/>
    </row>
    <row r="213" spans="12:15" s="6" customFormat="1" x14ac:dyDescent="0.2">
      <c r="L213" s="279"/>
      <c r="M213" s="279"/>
      <c r="N213" s="279"/>
      <c r="O213" s="279"/>
    </row>
    <row r="214" spans="12:15" s="6" customFormat="1" x14ac:dyDescent="0.2">
      <c r="L214" s="279"/>
      <c r="M214" s="279"/>
      <c r="N214" s="279"/>
      <c r="O214" s="279"/>
    </row>
    <row r="215" spans="12:15" s="6" customFormat="1" x14ac:dyDescent="0.2">
      <c r="L215" s="279"/>
      <c r="M215" s="279"/>
      <c r="N215" s="279"/>
      <c r="O215" s="279"/>
    </row>
    <row r="216" spans="12:15" s="6" customFormat="1" x14ac:dyDescent="0.2">
      <c r="L216" s="279"/>
      <c r="M216" s="279"/>
      <c r="N216" s="279"/>
      <c r="O216" s="279"/>
    </row>
    <row r="217" spans="12:15" s="6" customFormat="1" x14ac:dyDescent="0.2">
      <c r="L217" s="279"/>
      <c r="M217" s="279"/>
      <c r="N217" s="279"/>
      <c r="O217" s="279"/>
    </row>
    <row r="218" spans="12:15" s="6" customFormat="1" x14ac:dyDescent="0.2">
      <c r="L218" s="279"/>
      <c r="M218" s="279"/>
      <c r="N218" s="279"/>
      <c r="O218" s="279"/>
    </row>
    <row r="219" spans="12:15" s="6" customFormat="1" x14ac:dyDescent="0.2">
      <c r="L219" s="279"/>
      <c r="M219" s="279"/>
      <c r="N219" s="279"/>
      <c r="O219" s="279"/>
    </row>
    <row r="220" spans="12:15" s="6" customFormat="1" x14ac:dyDescent="0.2">
      <c r="L220" s="279"/>
      <c r="M220" s="279"/>
      <c r="N220" s="279"/>
      <c r="O220" s="279"/>
    </row>
    <row r="221" spans="12:15" s="6" customFormat="1" x14ac:dyDescent="0.2">
      <c r="L221" s="279"/>
      <c r="M221" s="279"/>
      <c r="N221" s="279"/>
      <c r="O221" s="279"/>
    </row>
    <row r="222" spans="12:15" s="6" customFormat="1" x14ac:dyDescent="0.2">
      <c r="L222" s="279"/>
      <c r="M222" s="279"/>
      <c r="N222" s="279"/>
      <c r="O222" s="279"/>
    </row>
    <row r="223" spans="12:15" s="6" customFormat="1" x14ac:dyDescent="0.2">
      <c r="L223" s="279"/>
      <c r="M223" s="279"/>
      <c r="N223" s="279"/>
      <c r="O223" s="279"/>
    </row>
    <row r="224" spans="12:15" s="6" customFormat="1" x14ac:dyDescent="0.2">
      <c r="L224" s="279"/>
      <c r="M224" s="279"/>
      <c r="N224" s="279"/>
      <c r="O224" s="279"/>
    </row>
    <row r="225" spans="12:15" s="6" customFormat="1" x14ac:dyDescent="0.2">
      <c r="L225" s="279"/>
      <c r="M225" s="279"/>
      <c r="N225" s="279"/>
      <c r="O225" s="279"/>
    </row>
    <row r="226" spans="12:15" s="6" customFormat="1" x14ac:dyDescent="0.2">
      <c r="L226" s="279"/>
      <c r="M226" s="279"/>
      <c r="N226" s="279"/>
      <c r="O226" s="279"/>
    </row>
    <row r="227" spans="12:15" s="6" customFormat="1" x14ac:dyDescent="0.2">
      <c r="L227" s="279"/>
      <c r="M227" s="279"/>
      <c r="N227" s="279"/>
      <c r="O227" s="279"/>
    </row>
    <row r="228" spans="12:15" s="6" customFormat="1" x14ac:dyDescent="0.2">
      <c r="L228" s="279"/>
      <c r="M228" s="279"/>
      <c r="N228" s="279"/>
      <c r="O228" s="279"/>
    </row>
    <row r="229" spans="12:15" s="6" customFormat="1" x14ac:dyDescent="0.2">
      <c r="L229" s="279"/>
      <c r="M229" s="279"/>
      <c r="N229" s="279"/>
      <c r="O229" s="279"/>
    </row>
    <row r="230" spans="12:15" s="6" customFormat="1" x14ac:dyDescent="0.2">
      <c r="L230" s="279"/>
      <c r="M230" s="279"/>
      <c r="N230" s="279"/>
      <c r="O230" s="279"/>
    </row>
    <row r="231" spans="12:15" s="6" customFormat="1" x14ac:dyDescent="0.2">
      <c r="L231" s="279"/>
      <c r="M231" s="279"/>
      <c r="N231" s="279"/>
      <c r="O231" s="279"/>
    </row>
    <row r="232" spans="12:15" s="6" customFormat="1" x14ac:dyDescent="0.2">
      <c r="L232" s="279"/>
      <c r="M232" s="279"/>
      <c r="N232" s="279"/>
      <c r="O232" s="279"/>
    </row>
    <row r="233" spans="12:15" s="6" customFormat="1" x14ac:dyDescent="0.2">
      <c r="L233" s="279"/>
      <c r="M233" s="279"/>
      <c r="N233" s="279"/>
      <c r="O233" s="279"/>
    </row>
    <row r="234" spans="12:15" s="6" customFormat="1" x14ac:dyDescent="0.2">
      <c r="L234" s="279"/>
      <c r="M234" s="279"/>
      <c r="N234" s="279"/>
      <c r="O234" s="279"/>
    </row>
    <row r="235" spans="12:15" s="6" customFormat="1" x14ac:dyDescent="0.2">
      <c r="L235" s="279"/>
      <c r="M235" s="279"/>
      <c r="N235" s="279"/>
      <c r="O235" s="279"/>
    </row>
    <row r="236" spans="12:15" s="6" customFormat="1" x14ac:dyDescent="0.2">
      <c r="L236" s="279"/>
      <c r="M236" s="279"/>
      <c r="N236" s="279"/>
      <c r="O236" s="279"/>
    </row>
    <row r="237" spans="12:15" s="6" customFormat="1" x14ac:dyDescent="0.2">
      <c r="L237" s="279"/>
      <c r="M237" s="279"/>
      <c r="N237" s="279"/>
      <c r="O237" s="279"/>
    </row>
    <row r="238" spans="12:15" s="6" customFormat="1" x14ac:dyDescent="0.2">
      <c r="L238" s="279"/>
      <c r="M238" s="279"/>
      <c r="N238" s="279"/>
      <c r="O238" s="279"/>
    </row>
    <row r="239" spans="12:15" s="6" customFormat="1" x14ac:dyDescent="0.2">
      <c r="L239" s="279"/>
      <c r="M239" s="279"/>
      <c r="N239" s="279"/>
      <c r="O239" s="279"/>
    </row>
    <row r="240" spans="12:15" s="6" customFormat="1" x14ac:dyDescent="0.2">
      <c r="L240" s="279"/>
      <c r="M240" s="279"/>
      <c r="N240" s="279"/>
      <c r="O240" s="279"/>
    </row>
    <row r="241" spans="12:15" s="6" customFormat="1" x14ac:dyDescent="0.2">
      <c r="L241" s="279"/>
      <c r="M241" s="279"/>
      <c r="N241" s="279"/>
      <c r="O241" s="279"/>
    </row>
    <row r="242" spans="12:15" s="6" customFormat="1" x14ac:dyDescent="0.2">
      <c r="L242" s="279"/>
      <c r="M242" s="279"/>
      <c r="N242" s="279"/>
      <c r="O242" s="279"/>
    </row>
    <row r="243" spans="12:15" s="6" customFormat="1" x14ac:dyDescent="0.2">
      <c r="L243" s="279"/>
      <c r="M243" s="279"/>
      <c r="N243" s="279"/>
      <c r="O243" s="279"/>
    </row>
    <row r="244" spans="12:15" s="6" customFormat="1" x14ac:dyDescent="0.2">
      <c r="L244" s="279"/>
      <c r="M244" s="279"/>
      <c r="N244" s="279"/>
      <c r="O244" s="279"/>
    </row>
    <row r="245" spans="12:15" s="6" customFormat="1" x14ac:dyDescent="0.2">
      <c r="L245" s="279"/>
      <c r="M245" s="279"/>
      <c r="N245" s="279"/>
      <c r="O245" s="279"/>
    </row>
    <row r="246" spans="12:15" s="6" customFormat="1" x14ac:dyDescent="0.2">
      <c r="L246" s="279"/>
      <c r="M246" s="279"/>
      <c r="N246" s="279"/>
      <c r="O246" s="279"/>
    </row>
    <row r="247" spans="12:15" s="6" customFormat="1" x14ac:dyDescent="0.2">
      <c r="L247" s="279"/>
      <c r="M247" s="279"/>
      <c r="N247" s="279"/>
      <c r="O247" s="279"/>
    </row>
    <row r="248" spans="12:15" s="6" customFormat="1" x14ac:dyDescent="0.2">
      <c r="L248" s="279"/>
      <c r="M248" s="279"/>
      <c r="N248" s="279"/>
      <c r="O248" s="279"/>
    </row>
    <row r="249" spans="12:15" s="6" customFormat="1" x14ac:dyDescent="0.2">
      <c r="L249" s="279"/>
      <c r="M249" s="279"/>
      <c r="N249" s="279"/>
      <c r="O249" s="279"/>
    </row>
    <row r="250" spans="12:15" s="6" customFormat="1" x14ac:dyDescent="0.2">
      <c r="L250" s="279"/>
      <c r="M250" s="279"/>
      <c r="N250" s="279"/>
      <c r="O250" s="279"/>
    </row>
    <row r="251" spans="12:15" s="6" customFormat="1" x14ac:dyDescent="0.2">
      <c r="L251" s="279"/>
      <c r="M251" s="279"/>
      <c r="N251" s="279"/>
      <c r="O251" s="279"/>
    </row>
    <row r="252" spans="12:15" s="6" customFormat="1" x14ac:dyDescent="0.2">
      <c r="L252" s="279"/>
      <c r="M252" s="279"/>
      <c r="N252" s="279"/>
      <c r="O252" s="279"/>
    </row>
  </sheetData>
  <sheetProtection algorithmName="SHA-512" hashValue="wLeakWWZUl5k8ygYrmfmxgBt1/p6KDwPqNXU4+2+vVmUfs+eZzTxYVxWeJMY2fA+716HLYTc0XBBF7GM8ojd7g==" saltValue="VBltBrZr7CMSO9Jo3Q/OYQ==" spinCount="100000" sheet="1" formatCells="0" formatColumns="0" formatRows="0" insertColumns="0" insertRows="0" insertHyperlinks="0" deleteColumns="0" deleteRows="0" sort="0" autoFilter="0" pivotTables="0"/>
  <mergeCells count="19">
    <mergeCell ref="B5:B6"/>
    <mergeCell ref="C5:C6"/>
    <mergeCell ref="B34:C34"/>
    <mergeCell ref="B35:B36"/>
    <mergeCell ref="B37:C37"/>
    <mergeCell ref="B42:C46"/>
    <mergeCell ref="G42:I44"/>
    <mergeCell ref="H46:I46"/>
    <mergeCell ref="B47:C47"/>
    <mergeCell ref="G47:I47"/>
    <mergeCell ref="J70:L75"/>
    <mergeCell ref="G2:J2"/>
    <mergeCell ref="G50:I50"/>
    <mergeCell ref="G53:I69"/>
    <mergeCell ref="I3:I4"/>
    <mergeCell ref="J3:J4"/>
    <mergeCell ref="G10:H10"/>
    <mergeCell ref="J53:L69"/>
    <mergeCell ref="G40:H40"/>
  </mergeCells>
  <hyperlinks>
    <hyperlink ref="H46" r:id="rId1" xr:uid="{18D0BFF9-8410-49A9-A3AB-CBD2028E3FCD}"/>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G227"/>
  <sheetViews>
    <sheetView zoomScaleNormal="100" workbookViewId="0">
      <selection activeCell="H6" sqref="H6"/>
    </sheetView>
  </sheetViews>
  <sheetFormatPr baseColWidth="10" defaultRowHeight="12.75" x14ac:dyDescent="0.2"/>
  <cols>
    <col min="1" max="1" width="2.140625" style="8" customWidth="1"/>
    <col min="2" max="2" width="76" customWidth="1"/>
    <col min="3" max="4" width="15.85546875" customWidth="1"/>
    <col min="5" max="5" width="2.85546875" style="8" customWidth="1"/>
    <col min="6" max="6" width="11.42578125" hidden="1" customWidth="1"/>
    <col min="7" max="7" width="0.28515625" customWidth="1"/>
    <col min="8" max="8" width="87.28515625" customWidth="1"/>
    <col min="9" max="10" width="17.570312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4.5" customHeight="1" thickBot="1" x14ac:dyDescent="0.25">
      <c r="A2" s="104"/>
      <c r="B2" s="396" t="s">
        <v>201</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23.25" customHeight="1" x14ac:dyDescent="0.25">
      <c r="A3" s="106"/>
      <c r="B3" s="246" t="s">
        <v>202</v>
      </c>
      <c r="C3" s="397"/>
      <c r="D3" s="398"/>
      <c r="E3" s="100"/>
      <c r="F3" s="41"/>
      <c r="G3" s="107"/>
      <c r="H3" s="401" t="s">
        <v>203</v>
      </c>
      <c r="I3" s="402"/>
      <c r="J3" s="398"/>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18.75" thickBot="1" x14ac:dyDescent="0.3">
      <c r="A4" s="106"/>
      <c r="B4" s="245"/>
      <c r="C4" s="399"/>
      <c r="D4" s="400"/>
      <c r="E4" s="100"/>
      <c r="F4" s="41"/>
      <c r="G4" s="107"/>
      <c r="H4" s="403"/>
      <c r="I4" s="338"/>
      <c r="J4" s="404"/>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21" customHeight="1" thickBot="1" x14ac:dyDescent="0.3">
      <c r="A5" s="106"/>
      <c r="B5" s="246" t="s">
        <v>154</v>
      </c>
      <c r="C5" s="251">
        <v>2017</v>
      </c>
      <c r="D5" s="251">
        <v>2018</v>
      </c>
      <c r="E5" s="100"/>
      <c r="F5" s="41"/>
      <c r="H5" s="246" t="s">
        <v>154</v>
      </c>
      <c r="I5" s="251">
        <v>2017</v>
      </c>
      <c r="J5" s="251">
        <v>2018</v>
      </c>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3.25" customHeight="1" thickBot="1" x14ac:dyDescent="0.25">
      <c r="A6" s="106"/>
      <c r="B6" s="252" t="s">
        <v>155</v>
      </c>
      <c r="C6" s="253">
        <f>'Ökosteuer 2017'!J9</f>
        <v>0</v>
      </c>
      <c r="D6" s="254">
        <f>'Vergleichsrechner 2018'!$J$9</f>
        <v>0</v>
      </c>
      <c r="E6" s="100"/>
      <c r="F6" s="41"/>
      <c r="H6" s="252" t="s">
        <v>155</v>
      </c>
      <c r="I6" s="254" t="e">
        <f>'Vergleichsrechner 2017'!$J$9</f>
        <v>#REF!</v>
      </c>
      <c r="J6" s="253" t="e">
        <f>#REF!</f>
        <v>#REF!</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20.25" customHeight="1" thickBot="1" x14ac:dyDescent="0.25">
      <c r="A7" s="106"/>
      <c r="B7" s="252" t="s">
        <v>156</v>
      </c>
      <c r="C7" s="253">
        <f>'Ökosteuer 2017'!$J$14</f>
        <v>0</v>
      </c>
      <c r="D7" s="254">
        <f>'Vergleichsrechner 2018'!$J$14</f>
        <v>0</v>
      </c>
      <c r="E7" s="100"/>
      <c r="F7" s="41"/>
      <c r="G7" s="109"/>
      <c r="H7" s="252" t="s">
        <v>156</v>
      </c>
      <c r="I7" s="254" t="e">
        <f>'Vergleichsrechner 2017'!$J$14</f>
        <v>#REF!</v>
      </c>
      <c r="J7" s="253" t="e">
        <f>#REF!</f>
        <v>#REF!</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20.25" customHeight="1" thickBot="1" x14ac:dyDescent="0.25">
      <c r="A8" s="106"/>
      <c r="B8" s="252" t="s">
        <v>157</v>
      </c>
      <c r="C8" s="253">
        <f>'Ökosteuer 2017'!$J$17</f>
        <v>0</v>
      </c>
      <c r="D8" s="254">
        <f>'Vergleichsrechner 2018'!$J$17</f>
        <v>0</v>
      </c>
      <c r="E8" s="100"/>
      <c r="F8" s="41"/>
      <c r="G8" s="109"/>
      <c r="H8" s="252" t="s">
        <v>157</v>
      </c>
      <c r="I8" s="254" t="e">
        <f>'Vergleichsrechner 2017'!$J$17</f>
        <v>#REF!</v>
      </c>
      <c r="J8" s="253" t="e">
        <f>#REF!</f>
        <v>#REF!</v>
      </c>
      <c r="K8" s="108"/>
      <c r="L8" s="102"/>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20.25" customHeight="1" thickBot="1" x14ac:dyDescent="0.25">
      <c r="A9" s="106"/>
      <c r="B9" s="252" t="s">
        <v>158</v>
      </c>
      <c r="C9" s="253">
        <f>'Ökosteuer 2017'!$J$18</f>
        <v>0</v>
      </c>
      <c r="D9" s="254">
        <f>'Vergleichsrechner 2018'!$J$18</f>
        <v>0</v>
      </c>
      <c r="E9" s="100"/>
      <c r="F9" s="41"/>
      <c r="G9" s="109"/>
      <c r="H9" s="252" t="s">
        <v>158</v>
      </c>
      <c r="I9" s="254" t="e">
        <f>'Vergleichsrechner 2017'!$J$18</f>
        <v>#REF!</v>
      </c>
      <c r="J9" s="253" t="e">
        <f>#REF!</f>
        <v>#REF!</v>
      </c>
      <c r="K9" s="108"/>
      <c r="L9" s="102"/>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3">
      <c r="A10" s="106"/>
      <c r="B10" s="405"/>
      <c r="C10" s="402"/>
      <c r="D10" s="402"/>
      <c r="E10" s="100"/>
      <c r="F10" s="41"/>
      <c r="H10" s="405"/>
      <c r="I10" s="402"/>
      <c r="J10" s="398"/>
      <c r="K10" s="108"/>
      <c r="L10" s="102"/>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3">
      <c r="A11" s="106"/>
      <c r="B11" s="246" t="s">
        <v>165</v>
      </c>
      <c r="C11" s="251">
        <v>2017</v>
      </c>
      <c r="D11" s="251">
        <v>2018</v>
      </c>
      <c r="E11" s="100"/>
      <c r="F11" s="41"/>
      <c r="H11" s="246" t="s">
        <v>165</v>
      </c>
      <c r="I11" s="251">
        <v>2017</v>
      </c>
      <c r="J11" s="251">
        <v>2018</v>
      </c>
      <c r="K11" s="108"/>
      <c r="L11" s="102" t="s">
        <v>15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22.5" customHeight="1" thickBot="1" x14ac:dyDescent="0.25">
      <c r="A12" s="106"/>
      <c r="B12" s="252" t="s">
        <v>159</v>
      </c>
      <c r="C12" s="253">
        <f>IF('Ökosteuer 2017'!$N$43&lt;0,0,'Ökosteuer 2017'!$N$43)</f>
        <v>0</v>
      </c>
      <c r="D12" s="254">
        <f>IF('Vergleichsrechner 2018'!$N$43&lt;0,0,'Vergleichsrechner 2018'!$N$43)</f>
        <v>0</v>
      </c>
      <c r="E12" s="100"/>
      <c r="F12" s="41"/>
      <c r="H12" s="252" t="s">
        <v>159</v>
      </c>
      <c r="I12" s="254" t="e">
        <f>IF('Vergleichsrechner 2017'!$N$43&lt;0,0,'Vergleichsrechner 2017'!$N$43)</f>
        <v>#REF!</v>
      </c>
      <c r="J12" s="253" t="e">
        <f>IF(#REF!&lt;0,0,#REF!)</f>
        <v>#REF!</v>
      </c>
      <c r="K12" s="108"/>
      <c r="L12" s="102"/>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20.25" customHeight="1" thickBot="1" x14ac:dyDescent="0.25">
      <c r="A13" s="106"/>
      <c r="B13" s="252" t="s">
        <v>160</v>
      </c>
      <c r="C13" s="253">
        <f>'Ökosteuer 2017'!$J$48</f>
        <v>0</v>
      </c>
      <c r="D13" s="254">
        <f>'Vergleichsrechner 2018'!$J$48</f>
        <v>0</v>
      </c>
      <c r="E13" s="100"/>
      <c r="F13" s="41"/>
      <c r="G13" s="109"/>
      <c r="H13" s="252" t="s">
        <v>160</v>
      </c>
      <c r="I13" s="254" t="e">
        <f>'Vergleichsrechner 2017'!$J$48</f>
        <v>#REF!</v>
      </c>
      <c r="J13" s="253" t="e">
        <f>#REF!</f>
        <v>#REF!</v>
      </c>
      <c r="K13" s="108"/>
      <c r="L13" s="102"/>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20.25" customHeight="1" thickBot="1" x14ac:dyDescent="0.25">
      <c r="A14" s="106"/>
      <c r="B14" s="252" t="s">
        <v>200</v>
      </c>
      <c r="C14" s="253">
        <f>'Ökosteuer 2017'!$M$43</f>
        <v>0</v>
      </c>
      <c r="D14" s="254">
        <f>'Vergleichsrechner 2018'!$M$43</f>
        <v>0</v>
      </c>
      <c r="E14" s="100"/>
      <c r="F14" s="41"/>
      <c r="G14" s="109"/>
      <c r="H14" s="252" t="s">
        <v>200</v>
      </c>
      <c r="I14" s="254" t="e">
        <f>'Vergleichsrechner 2017'!$M$43</f>
        <v>#REF!</v>
      </c>
      <c r="J14" s="253" t="e">
        <f>#REF!</f>
        <v>#REF!</v>
      </c>
      <c r="K14" s="108"/>
      <c r="L14" s="102"/>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20.25" customHeight="1" thickBot="1" x14ac:dyDescent="0.25">
      <c r="A15" s="106"/>
      <c r="B15" s="252" t="s">
        <v>199</v>
      </c>
      <c r="C15" s="253">
        <f>'Ökosteuer 2017'!$L$43</f>
        <v>0</v>
      </c>
      <c r="D15" s="254">
        <f>'Vergleichsrechner 2018'!$L$43</f>
        <v>0</v>
      </c>
      <c r="E15" s="100"/>
      <c r="F15" s="41"/>
      <c r="G15" s="109"/>
      <c r="H15" s="252" t="s">
        <v>199</v>
      </c>
      <c r="I15" s="254" t="e">
        <f>'Vergleichsrechner 2017'!$L$43</f>
        <v>#REF!</v>
      </c>
      <c r="J15" s="253" t="e">
        <f>#REF!</f>
        <v>#REF!</v>
      </c>
      <c r="K15" s="108"/>
      <c r="L15" s="102"/>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2" t="s">
        <v>163</v>
      </c>
      <c r="C16" s="253">
        <f>'Ökosteuer 2017'!$J$50</f>
        <v>0</v>
      </c>
      <c r="D16" s="254">
        <f>'Vergleichsrechner 2018'!$J$50</f>
        <v>0</v>
      </c>
      <c r="E16" s="100"/>
      <c r="F16" s="41"/>
      <c r="H16" s="252" t="s">
        <v>163</v>
      </c>
      <c r="I16" s="254" t="e">
        <f>'Vergleichsrechner 2017'!$J$50</f>
        <v>#REF!</v>
      </c>
      <c r="J16" s="253" t="e">
        <f>#REF!</f>
        <v>#REF!</v>
      </c>
      <c r="K16" s="110"/>
      <c r="L16" s="102" t="e">
        <f>IF(#REF!&gt;19.5,19.5,#REF!)</f>
        <v>#REF!</v>
      </c>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s="6" customFormat="1" ht="16.5" customHeight="1" thickBot="1" x14ac:dyDescent="0.25">
      <c r="A17" s="111"/>
      <c r="B17" s="101"/>
      <c r="C17" s="101"/>
      <c r="D17" s="101"/>
      <c r="E17" s="101"/>
      <c r="H17" s="101"/>
      <c r="I17" s="101"/>
      <c r="J17" s="101"/>
      <c r="K17" s="112"/>
    </row>
    <row r="18" spans="1:59" ht="19.5" customHeight="1" thickBot="1" x14ac:dyDescent="0.3">
      <c r="A18" s="106"/>
      <c r="B18" s="81" t="s">
        <v>166</v>
      </c>
      <c r="C18" s="256">
        <f>SUM(C12:C16,C6:C9)</f>
        <v>0</v>
      </c>
      <c r="D18" s="255">
        <f>SUM(D6:D9,D12:D16)</f>
        <v>0</v>
      </c>
      <c r="E18" s="100"/>
      <c r="F18" s="41"/>
      <c r="H18" s="81" t="s">
        <v>166</v>
      </c>
      <c r="I18" s="255" t="e">
        <f>SUM(I6:I9,I12:I16)</f>
        <v>#REF!</v>
      </c>
      <c r="J18" s="256" t="e">
        <f>SUM(J6:J9,J12:J16)</f>
        <v>#REF!</v>
      </c>
      <c r="K18" s="110"/>
      <c r="L18" s="102" t="e">
        <f>IF(#REF!&gt;19.5,19.5,#REF!)</f>
        <v>#REF!</v>
      </c>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s="6" customFormat="1" ht="16.5" customHeight="1" thickBot="1" x14ac:dyDescent="0.25">
      <c r="A19" s="111"/>
      <c r="B19" s="101"/>
      <c r="C19" s="101"/>
      <c r="D19" s="101"/>
      <c r="E19" s="101"/>
      <c r="H19" s="101"/>
      <c r="I19" s="101"/>
      <c r="J19" s="101"/>
      <c r="K19" s="112"/>
    </row>
    <row r="20" spans="1:59" ht="19.5" customHeight="1" thickBot="1" x14ac:dyDescent="0.3">
      <c r="A20" s="106"/>
      <c r="B20" s="395" t="s">
        <v>204</v>
      </c>
      <c r="C20" s="351"/>
      <c r="D20" s="255">
        <f>SUM(D18-C18)</f>
        <v>0</v>
      </c>
      <c r="E20" s="100"/>
      <c r="F20" s="41"/>
      <c r="H20" s="395" t="s">
        <v>204</v>
      </c>
      <c r="I20" s="351"/>
      <c r="J20" s="255" t="e">
        <f>SUM(J18-I18)</f>
        <v>#REF!</v>
      </c>
      <c r="K20" s="110"/>
      <c r="L20" s="102" t="e">
        <f>IF(#REF!&gt;19.5,19.5,#REF!)</f>
        <v>#REF!</v>
      </c>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s="6" customFormat="1" ht="16.5" customHeight="1" thickBot="1" x14ac:dyDescent="0.25">
      <c r="A21" s="111"/>
      <c r="B21" s="101"/>
      <c r="C21" s="101"/>
      <c r="D21" s="101"/>
      <c r="E21" s="101"/>
      <c r="H21" s="101"/>
      <c r="I21" s="101"/>
      <c r="J21" s="101"/>
      <c r="K21" s="112"/>
    </row>
    <row r="22" spans="1:59" s="6" customFormat="1" ht="103.5" customHeight="1" thickBot="1" x14ac:dyDescent="0.25">
      <c r="A22" s="111"/>
      <c r="B22" s="381" t="s">
        <v>198</v>
      </c>
      <c r="C22" s="311"/>
      <c r="D22" s="101"/>
      <c r="E22" s="101"/>
      <c r="F22" s="101"/>
      <c r="G22" s="101"/>
      <c r="H22" s="101"/>
      <c r="I22" s="101"/>
      <c r="J22" s="101"/>
      <c r="K22" s="112"/>
    </row>
    <row r="23" spans="1:59" s="8" customFormat="1" ht="13.5" thickBot="1" x14ac:dyDescent="0.25">
      <c r="A23" s="113"/>
      <c r="B23" s="115"/>
      <c r="C23" s="115"/>
      <c r="D23" s="115"/>
      <c r="E23" s="115"/>
      <c r="F23" s="126"/>
      <c r="G23" s="126"/>
      <c r="H23" s="114"/>
      <c r="I23" s="114"/>
      <c r="J23" s="114"/>
      <c r="K23" s="116"/>
    </row>
    <row r="24" spans="1:59" s="6" customFormat="1" ht="6.75" customHeight="1" x14ac:dyDescent="0.2">
      <c r="A24" s="9"/>
      <c r="B24" s="151"/>
      <c r="C24" s="152"/>
      <c r="D24" s="152"/>
      <c r="E24" s="9"/>
      <c r="F24" s="7"/>
      <c r="G24" s="7"/>
      <c r="H24" s="7"/>
      <c r="I24" s="7"/>
      <c r="J24" s="7"/>
      <c r="K24" s="9"/>
    </row>
    <row r="25" spans="1:59" s="6" customFormat="1" x14ac:dyDescent="0.2">
      <c r="A25" s="9"/>
      <c r="B25" s="152"/>
      <c r="C25" s="152"/>
      <c r="D25" s="152"/>
      <c r="E25" s="9"/>
      <c r="F25" s="7"/>
      <c r="G25" s="7"/>
      <c r="H25" s="7"/>
      <c r="I25" s="7"/>
      <c r="J25" s="7"/>
      <c r="K25" s="9"/>
    </row>
    <row r="26" spans="1:59" s="6" customFormat="1" ht="17.25" customHeight="1" x14ac:dyDescent="0.2">
      <c r="A26" s="9"/>
      <c r="B26" s="151"/>
      <c r="C26" s="152"/>
      <c r="D26" s="152"/>
      <c r="E26" s="9"/>
      <c r="F26" s="7"/>
      <c r="G26" s="7"/>
      <c r="H26" s="7"/>
      <c r="I26" s="7"/>
      <c r="J26" s="7"/>
      <c r="K26" s="9"/>
    </row>
    <row r="27" spans="1:59" s="6" customFormat="1" x14ac:dyDescent="0.2">
      <c r="A27" s="9"/>
      <c r="B27" s="152"/>
      <c r="C27" s="152"/>
      <c r="D27" s="152"/>
      <c r="E27" s="9"/>
      <c r="F27" s="7"/>
      <c r="G27" s="7"/>
      <c r="H27" s="7"/>
      <c r="I27" s="7"/>
      <c r="J27" s="7"/>
      <c r="K27" s="9"/>
    </row>
    <row r="28" spans="1:59" s="6" customFormat="1" x14ac:dyDescent="0.2">
      <c r="A28" s="9"/>
      <c r="B28" s="152"/>
      <c r="C28" s="152"/>
      <c r="D28" s="152"/>
      <c r="E28" s="9"/>
      <c r="F28" s="7"/>
      <c r="G28" s="7"/>
      <c r="H28" s="307"/>
      <c r="I28" s="308"/>
      <c r="J28" s="308"/>
      <c r="K28" s="9"/>
    </row>
    <row r="29" spans="1:59" s="6" customFormat="1" x14ac:dyDescent="0.2">
      <c r="A29" s="9"/>
      <c r="B29" s="152"/>
      <c r="C29" s="152"/>
      <c r="D29" s="152"/>
      <c r="E29" s="9"/>
      <c r="F29" s="7"/>
      <c r="G29" s="7"/>
      <c r="H29" s="308"/>
      <c r="I29" s="308"/>
      <c r="J29" s="308"/>
      <c r="K29" s="9"/>
    </row>
    <row r="30" spans="1:59" s="6" customFormat="1" x14ac:dyDescent="0.2">
      <c r="A30" s="8"/>
      <c r="B30" s="152"/>
      <c r="C30" s="152"/>
      <c r="D30" s="152"/>
      <c r="E30" s="8"/>
      <c r="H30" s="308"/>
      <c r="I30" s="308"/>
      <c r="J30" s="308"/>
    </row>
    <row r="31" spans="1:59" s="6" customFormat="1" x14ac:dyDescent="0.2">
      <c r="H31" s="308"/>
      <c r="I31" s="308"/>
      <c r="J31" s="308"/>
    </row>
    <row r="32" spans="1:59" s="6" customFormat="1" x14ac:dyDescent="0.2">
      <c r="H32" s="308"/>
      <c r="I32" s="308"/>
      <c r="J32" s="308"/>
    </row>
    <row r="33" spans="8:10" s="6" customFormat="1" x14ac:dyDescent="0.2">
      <c r="H33" s="308"/>
      <c r="I33" s="308"/>
      <c r="J33" s="308"/>
    </row>
    <row r="34" spans="8:10" s="6" customFormat="1" x14ac:dyDescent="0.2">
      <c r="H34" s="308"/>
      <c r="I34" s="308"/>
      <c r="J34" s="308"/>
    </row>
    <row r="35" spans="8:10" s="6" customFormat="1" x14ac:dyDescent="0.2">
      <c r="H35" s="308"/>
      <c r="I35" s="308"/>
      <c r="J35" s="308"/>
    </row>
    <row r="36" spans="8:10" s="6" customFormat="1" x14ac:dyDescent="0.2">
      <c r="H36" s="308"/>
      <c r="I36" s="308"/>
      <c r="J36" s="308"/>
    </row>
    <row r="37" spans="8:10" s="6" customFormat="1" x14ac:dyDescent="0.2">
      <c r="H37" s="308"/>
      <c r="I37" s="308"/>
      <c r="J37" s="308"/>
    </row>
    <row r="38" spans="8:10" s="6" customFormat="1" x14ac:dyDescent="0.2">
      <c r="H38" s="308"/>
      <c r="I38" s="308"/>
      <c r="J38" s="308"/>
    </row>
    <row r="39" spans="8:10" s="6" customFormat="1" x14ac:dyDescent="0.2">
      <c r="H39" s="308"/>
      <c r="I39" s="308"/>
      <c r="J39" s="308"/>
    </row>
    <row r="40" spans="8:10" s="6" customFormat="1" x14ac:dyDescent="0.2">
      <c r="H40" s="308"/>
      <c r="I40" s="308"/>
      <c r="J40" s="308"/>
    </row>
    <row r="41" spans="8:10" s="6" customFormat="1" x14ac:dyDescent="0.2">
      <c r="H41" s="308"/>
      <c r="I41" s="308"/>
      <c r="J41" s="308"/>
    </row>
    <row r="42" spans="8:10" s="6" customFormat="1" x14ac:dyDescent="0.2">
      <c r="H42" s="308"/>
      <c r="I42" s="308"/>
      <c r="J42" s="308"/>
    </row>
    <row r="43" spans="8:10" s="6" customFormat="1" x14ac:dyDescent="0.2">
      <c r="H43" s="308"/>
      <c r="I43" s="308"/>
      <c r="J43" s="308"/>
    </row>
    <row r="44" spans="8:10" s="6" customFormat="1" x14ac:dyDescent="0.2">
      <c r="H44" s="308"/>
      <c r="I44" s="308"/>
      <c r="J44" s="308"/>
    </row>
    <row r="45" spans="8:10" s="6" customFormat="1" x14ac:dyDescent="0.2"/>
    <row r="46" spans="8:10" s="6" customFormat="1" x14ac:dyDescent="0.2"/>
    <row r="47" spans="8:10" s="6" customFormat="1" x14ac:dyDescent="0.2"/>
    <row r="48" spans="8:10"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sheetData>
  <sheetProtection password="C6AA" sheet="1" formatCells="0" formatColumns="0" formatRows="0" insertColumns="0" insertRows="0" insertHyperlinks="0" deleteColumns="0" deleteRows="0" sort="0" autoFilter="0" pivotTables="0"/>
  <mergeCells count="10">
    <mergeCell ref="B20:C20"/>
    <mergeCell ref="H20:I20"/>
    <mergeCell ref="B22:C22"/>
    <mergeCell ref="H28:J44"/>
    <mergeCell ref="B2:J2"/>
    <mergeCell ref="C3:D4"/>
    <mergeCell ref="H3:J3"/>
    <mergeCell ref="H4:J4"/>
    <mergeCell ref="B10:D10"/>
    <mergeCell ref="H10:J10"/>
  </mergeCells>
  <pageMargins left="0.43307086614173229" right="0.43307086614173229" top="0.98425196850393704" bottom="0.98425196850393704" header="0.51181102362204722" footer="0.51181102362204722"/>
  <pageSetup paperSize="9" scale="7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BG265"/>
  <sheetViews>
    <sheetView zoomScaleNormal="100" workbookViewId="0">
      <selection activeCell="C13" sqref="C13"/>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2" t="s">
        <v>176</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t="e">
        <f>#REF!</f>
        <v>#REF!</v>
      </c>
      <c r="D7" s="20"/>
      <c r="E7" s="100"/>
      <c r="F7" s="41"/>
      <c r="H7" s="78" t="s">
        <v>43</v>
      </c>
      <c r="I7" s="77" t="s">
        <v>52</v>
      </c>
      <c r="J7" s="24" t="e">
        <f>PRODUCT($C$10,5.13)</f>
        <v>#REF!</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t="e">
        <f>#REF!</f>
        <v>#REF!</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t="e">
        <f>#REF!</f>
        <v>#REF!</v>
      </c>
      <c r="D9" s="21"/>
      <c r="E9" s="100"/>
      <c r="F9" s="41"/>
      <c r="H9" s="81" t="s">
        <v>45</v>
      </c>
      <c r="I9" s="50"/>
      <c r="J9" s="71" t="e">
        <f>IF(J7&lt;250.01,0,SUM(J7,-J8))</f>
        <v>#REF!</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t="e">
        <f>C7-C8-C9</f>
        <v>#REF!</v>
      </c>
      <c r="D10" s="22"/>
      <c r="E10" s="100"/>
      <c r="F10" s="41"/>
      <c r="H10" s="78" t="s">
        <v>46</v>
      </c>
      <c r="I10" s="77"/>
      <c r="J10" s="24" t="e">
        <f>IF($C$10&lt;48.732943,PRODUCT($C$10,20.5),(PRODUCT($C$10,20.5)-J9))</f>
        <v>#REF!</v>
      </c>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t="e">
        <f>#REF!</f>
        <v>#REF!</v>
      </c>
      <c r="D11" s="59" t="e">
        <f>(C11*D13)/(C13)</f>
        <v>#REF!</v>
      </c>
      <c r="E11" s="100"/>
      <c r="F11" s="41"/>
      <c r="H11" s="26" t="s">
        <v>60</v>
      </c>
      <c r="I11" s="27"/>
      <c r="J11" s="28" t="e">
        <f>IF(J10&lt;1000,0,SUM(J10,-1000))</f>
        <v>#REF!</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t="e">
        <f>#REF!</f>
        <v>#REF!</v>
      </c>
      <c r="D12" s="60" t="e">
        <f>(C12*D13)/(C13)</f>
        <v>#REF!</v>
      </c>
      <c r="E12" s="100"/>
      <c r="F12" s="41"/>
      <c r="H12" s="74" t="s">
        <v>12</v>
      </c>
      <c r="I12" s="75"/>
      <c r="J12" s="76" t="e">
        <f>-D18</f>
        <v>#REF!</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18.7</v>
      </c>
      <c r="D13" s="61">
        <f>L9</f>
        <v>18.7</v>
      </c>
      <c r="E13" s="100"/>
      <c r="F13" s="41"/>
      <c r="H13" s="29" t="s">
        <v>11</v>
      </c>
      <c r="I13" s="30"/>
      <c r="J13" s="31" t="e">
        <f>J11-D18</f>
        <v>#REF!</v>
      </c>
      <c r="K13" s="110"/>
      <c r="L13" s="102" t="e">
        <f>J11*0.9</f>
        <v>#REF!</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t="e">
        <f>#REF!</f>
        <v>#REF!</v>
      </c>
      <c r="D14" s="60" t="e">
        <f>(C14*D17)/(C17)</f>
        <v>#REF!</v>
      </c>
      <c r="E14" s="100"/>
      <c r="F14" s="41"/>
      <c r="H14" s="49" t="s">
        <v>122</v>
      </c>
      <c r="I14" s="50"/>
      <c r="J14" s="71" t="e">
        <f>IF(L15&lt;0,0,L15)</f>
        <v>#REF!</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3" t="e">
        <f>#REF!</f>
        <v>#REF!</v>
      </c>
      <c r="D15" s="60" t="e">
        <f>(C15*D16)/(C16)</f>
        <v>#REF!</v>
      </c>
      <c r="E15" s="100"/>
      <c r="F15" s="41"/>
      <c r="H15" s="72" t="s">
        <v>1</v>
      </c>
      <c r="I15" s="73"/>
      <c r="J15" s="33" t="e">
        <f>(C10*20.5)-J9-J14</f>
        <v>#REF!</v>
      </c>
      <c r="K15" s="110"/>
      <c r="L15" s="102" t="e">
        <f>J13*0.9</f>
        <v>#REF!</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15.45</v>
      </c>
      <c r="D17" s="62">
        <f>L11</f>
        <v>15.45</v>
      </c>
      <c r="E17" s="100"/>
      <c r="F17" s="41"/>
      <c r="H17" s="49" t="s">
        <v>30</v>
      </c>
      <c r="I17" s="51"/>
      <c r="J17" s="71" t="e">
        <f>C8*20.5</f>
        <v>#REF!</v>
      </c>
      <c r="K17" s="110"/>
      <c r="L17" s="102" t="e">
        <f>IF(L15&lt;L13,L15,L13)</f>
        <v>#REF!</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t="e">
        <f>(D11*20.3/D13-D11)+(D12*20.3/D13-D12)+(D14*16.75/D17-D14)+(D15*26.9/D16-D15)</f>
        <v>#REF!</v>
      </c>
      <c r="E18" s="100"/>
      <c r="F18" s="41"/>
      <c r="H18" s="81" t="s">
        <v>88</v>
      </c>
      <c r="I18" s="51"/>
      <c r="J18" s="71" t="e">
        <f>C9*20.5</f>
        <v>#REF!</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t="e">
        <f>#REF!</f>
        <v>#REF!</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261" t="e">
        <f>#REF!</f>
        <v>#REF!</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226" t="e">
        <f>#REF!</f>
        <v>#REF!</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228" t="e">
        <f>#REF!</f>
        <v>#REF!</v>
      </c>
      <c r="D22" s="385"/>
      <c r="E22" s="100"/>
      <c r="F22" s="41"/>
      <c r="H22" s="158" t="s">
        <v>24</v>
      </c>
      <c r="I22" s="166" t="s">
        <v>55</v>
      </c>
      <c r="J22" s="23" t="e">
        <f>PRODUCT(SUM(C19,-C20,-C21,-C22,-C23),15.34)</f>
        <v>#REF!</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228" t="e">
        <f>#REF!</f>
        <v>#REF!</v>
      </c>
      <c r="D23" s="385"/>
      <c r="E23" s="100"/>
      <c r="F23" s="41"/>
      <c r="H23" s="80" t="s">
        <v>20</v>
      </c>
      <c r="I23" s="164" t="s">
        <v>33</v>
      </c>
      <c r="J23" s="161" t="e">
        <f>PRODUCT(C20,61.35)</f>
        <v>#REF!</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169" t="e">
        <f>#REF!</f>
        <v>#REF!</v>
      </c>
      <c r="D24" s="385"/>
      <c r="E24" s="100"/>
      <c r="F24" s="41"/>
      <c r="H24" s="80" t="s">
        <v>21</v>
      </c>
      <c r="I24" s="164" t="s">
        <v>33</v>
      </c>
      <c r="J24" s="161" t="e">
        <f>PRODUCT(C21,61.35)</f>
        <v>#REF!</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t="e">
        <f>#REF!</f>
        <v>#REF!</v>
      </c>
      <c r="D25" s="385"/>
      <c r="E25" s="100"/>
      <c r="F25" s="41"/>
      <c r="H25" s="80" t="s">
        <v>67</v>
      </c>
      <c r="I25" s="164" t="s">
        <v>33</v>
      </c>
      <c r="J25" s="161" t="e">
        <f>PRODUCT(C22,61.35)</f>
        <v>#REF!</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t="e">
        <f>#REF!</f>
        <v>#REF!</v>
      </c>
      <c r="D26" s="385"/>
      <c r="E26" s="100"/>
      <c r="F26" s="41"/>
      <c r="H26" s="80" t="s">
        <v>68</v>
      </c>
      <c r="I26" s="164" t="s">
        <v>69</v>
      </c>
      <c r="J26" s="161" t="e">
        <f>PRODUCT(C23,40.35)</f>
        <v>#REF!</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t="e">
        <f>#REF!</f>
        <v>#REF!</v>
      </c>
      <c r="D27" s="385"/>
      <c r="E27" s="100"/>
      <c r="F27" s="41"/>
      <c r="H27" s="80" t="s">
        <v>71</v>
      </c>
      <c r="I27" s="35" t="s">
        <v>70</v>
      </c>
      <c r="J27" s="161" t="e">
        <f>PRODUCT(SUM(C24,-C25,-C26),25)</f>
        <v>#REF!</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t="e">
        <f>#REF!</f>
        <v>#REF!</v>
      </c>
      <c r="D28" s="385"/>
      <c r="E28" s="100"/>
      <c r="F28" s="41"/>
      <c r="H28" s="80" t="s">
        <v>133</v>
      </c>
      <c r="I28" s="35" t="s">
        <v>123</v>
      </c>
      <c r="J28" s="161" t="e">
        <f>PRODUCT(C25,10)</f>
        <v>#REF!</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t="e">
        <f>#REF!</f>
        <v>#REF!</v>
      </c>
      <c r="D29" s="385"/>
      <c r="E29" s="100"/>
      <c r="F29" s="41"/>
      <c r="H29" s="80" t="s">
        <v>134</v>
      </c>
      <c r="I29" s="35" t="s">
        <v>124</v>
      </c>
      <c r="J29" s="161" t="e">
        <f>PRODUCT(C26,4)</f>
        <v>#REF!</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t="e">
        <f>#REF!</f>
        <v>#REF!</v>
      </c>
      <c r="D30" s="385"/>
      <c r="E30" s="100"/>
      <c r="F30" s="41"/>
      <c r="H30" s="159" t="s">
        <v>25</v>
      </c>
      <c r="I30" s="167" t="s">
        <v>56</v>
      </c>
      <c r="J30" s="162" t="e">
        <f>PRODUCT(SUM(C27,-C28,-C29,-C30,-C31,-C32),1.38)</f>
        <v>#REF!</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t="e">
        <f>#REF!</f>
        <v>#REF!</v>
      </c>
      <c r="D31" s="385"/>
      <c r="E31" s="100"/>
      <c r="F31" s="41"/>
      <c r="H31" s="80" t="s">
        <v>22</v>
      </c>
      <c r="I31" s="164" t="s">
        <v>34</v>
      </c>
      <c r="J31" s="161" t="e">
        <f>PRODUCT(C28,5.5)</f>
        <v>#REF!</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242" t="e">
        <f>#REF!</f>
        <v>#REF!</v>
      </c>
      <c r="D32" s="385"/>
      <c r="E32" s="100"/>
      <c r="F32" s="41"/>
      <c r="H32" s="80" t="s">
        <v>23</v>
      </c>
      <c r="I32" s="164" t="s">
        <v>34</v>
      </c>
      <c r="J32" s="161" t="e">
        <f>PRODUCT(C29,5.5)</f>
        <v>#REF!</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2" t="e">
        <f>#REF!</f>
        <v>#REF!</v>
      </c>
      <c r="D33" s="386"/>
      <c r="E33" s="100"/>
      <c r="F33" s="41"/>
      <c r="H33" s="80" t="s">
        <v>72</v>
      </c>
      <c r="I33" s="164" t="s">
        <v>34</v>
      </c>
      <c r="J33" s="161" t="e">
        <f>PRODUCT(C30,5.5)</f>
        <v>#REF!</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0" t="e">
        <f>#REF!</f>
        <v>#REF!</v>
      </c>
      <c r="D34" s="386"/>
      <c r="E34" s="100"/>
      <c r="F34" s="41"/>
      <c r="H34" s="80" t="s">
        <v>78</v>
      </c>
      <c r="I34" s="164" t="s">
        <v>73</v>
      </c>
      <c r="J34" s="161" t="e">
        <f>PRODUCT(C31,4.96)</f>
        <v>#REF!</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8" t="e">
        <f>#REF!</f>
        <v>#REF!</v>
      </c>
      <c r="D35" s="386"/>
      <c r="E35" s="100"/>
      <c r="F35" s="41"/>
      <c r="H35" s="80" t="s">
        <v>79</v>
      </c>
      <c r="I35" s="164" t="s">
        <v>80</v>
      </c>
      <c r="J35" s="161" t="e">
        <f>PRODUCT(C32,4.42)</f>
        <v>#REF!</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8" t="e">
        <f>#REF!</f>
        <v>#REF!</v>
      </c>
      <c r="D36" s="386"/>
      <c r="E36" s="100"/>
      <c r="F36" s="8"/>
      <c r="G36" s="8"/>
      <c r="H36" s="159" t="s">
        <v>26</v>
      </c>
      <c r="I36" s="167" t="s">
        <v>57</v>
      </c>
      <c r="J36" s="162" t="e">
        <f>PRODUCT(SUM(C33,-C34,-C35,-C36,-C37,-C38),15.15)</f>
        <v>#REF!</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8" t="e">
        <f>#REF!</f>
        <v>#REF!</v>
      </c>
      <c r="D37" s="386"/>
      <c r="E37" s="100"/>
      <c r="F37" s="41"/>
      <c r="H37" s="80" t="s">
        <v>27</v>
      </c>
      <c r="I37" s="164" t="s">
        <v>35</v>
      </c>
      <c r="J37" s="161" t="e">
        <f>PRODUCT(C34,60.6)</f>
        <v>#REF!</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242" t="e">
        <f>#REF!</f>
        <v>#REF!</v>
      </c>
      <c r="D38" s="387"/>
      <c r="E38" s="100"/>
      <c r="F38" s="41"/>
      <c r="H38" s="80" t="s">
        <v>28</v>
      </c>
      <c r="I38" s="164" t="s">
        <v>35</v>
      </c>
      <c r="J38" s="161" t="e">
        <f>PRODUCT(C35,60.6)</f>
        <v>#REF!</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t="e">
        <f>PRODUCT(C36,60.6)</f>
        <v>#REF!</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6" t="s">
        <v>119</v>
      </c>
      <c r="C40" s="382"/>
      <c r="D40" s="347"/>
      <c r="E40" s="100"/>
      <c r="F40" s="41"/>
      <c r="H40" s="80" t="s">
        <v>75</v>
      </c>
      <c r="I40" s="164" t="s">
        <v>35</v>
      </c>
      <c r="J40" s="161" t="e">
        <f>PRODUCT(C37,60.6)</f>
        <v>#REF!</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48" t="s">
        <v>120</v>
      </c>
      <c r="C41" s="241" t="s">
        <v>4</v>
      </c>
      <c r="D41" s="240"/>
      <c r="E41" s="100"/>
      <c r="F41" s="8"/>
      <c r="G41" s="8"/>
      <c r="H41" s="80" t="s">
        <v>76</v>
      </c>
      <c r="I41" s="164" t="s">
        <v>77</v>
      </c>
      <c r="J41" s="161" t="e">
        <f>PRODUCT(C38,19.6)</f>
        <v>#REF!</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58"/>
      <c r="C42" s="232" t="e">
        <f>SUM(C47:C49)</f>
        <v>#REF!</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t="e">
        <f>IF(SUM(J22,J30,J36)&gt;250,SUM(J22:J42),SUM(J23:J29,J31:J35,J37:J41))</f>
        <v>#REF!</v>
      </c>
      <c r="K43" s="108"/>
      <c r="L43" s="250" t="e">
        <f>SUM(J23,J31,J37)</f>
        <v>#REF!</v>
      </c>
      <c r="M43" s="250" t="e">
        <f>SUM(J24:J29,J32:J35,J38:J41)</f>
        <v>#REF!</v>
      </c>
      <c r="N43" s="250" t="e">
        <f>SUM(J22,J30,J36,J42)</f>
        <v>#REF!</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t="e">
        <f>#REF!</f>
        <v>#REF!</v>
      </c>
      <c r="D47" s="20"/>
      <c r="E47" s="101"/>
      <c r="F47" s="5"/>
      <c r="G47" s="5"/>
      <c r="H47" s="32" t="s">
        <v>47</v>
      </c>
      <c r="I47" s="38"/>
      <c r="J47" s="39" t="e">
        <f>IF(SUM(PRODUCT(SUM(C19,-C20,-C21,-C22,-C23),5.11),PRODUCT(SUM(C27,-C28,-C29,-C30,-C31,-C32),2.28),PRODUCT(SUM(C33,-C34,-C35,-C36,-C37,-C38),19.89),-750)&lt;0,0,SUM(PRODUCT(SUM(C19,-C20,-C21,-C22,-C23),5.11),PRODUCT(SUM(C27,-C28,-C29,-C30,-C31,-C32),2.28),PRODUCT(SUM(C33,-C34,-C35,-C36,-C37,-C38),19.89),-750))</f>
        <v>#REF!</v>
      </c>
      <c r="K47" s="112"/>
      <c r="L47" s="185" t="e">
        <f>J47*0.9</f>
        <v>#REF!</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t="e">
        <f>#REF!</f>
        <v>#REF!</v>
      </c>
      <c r="D48" s="21"/>
      <c r="E48" s="100"/>
      <c r="F48" s="5"/>
      <c r="G48" s="5"/>
      <c r="H48" s="83" t="s">
        <v>121</v>
      </c>
      <c r="I48" s="67"/>
      <c r="J48" s="71" t="e">
        <f>IF(L48&gt;L47,IF(L47&lt;0,0,L47),IF(L48&lt;0,0,L48))</f>
        <v>#REF!</v>
      </c>
      <c r="K48" s="112"/>
      <c r="L48" s="185" t="e">
        <f>SUM((J11+J47)-D18)*0.9</f>
        <v>#REF!</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t="e">
        <f>#REF!</f>
        <v>#REF!</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t="e">
        <f>IF(SUM(C47*(669.8-61.35),C48*(654.5-61.35),C49*(721-61.35))&lt;50,0,SUM(C47*(669.8-61.35),C48*(654.5-61.35),C49*(721-61.35)))</f>
        <v>#REF!</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59" t="s">
        <v>117</v>
      </c>
      <c r="C51" s="360"/>
      <c r="D51" s="361"/>
      <c r="E51" s="101"/>
      <c r="H51" s="100"/>
      <c r="I51" s="100"/>
      <c r="J51" s="100"/>
      <c r="K51" s="112"/>
    </row>
    <row r="52" spans="1:59" s="6" customFormat="1" ht="18.75" customHeight="1" thickBot="1" x14ac:dyDescent="0.25">
      <c r="A52" s="111"/>
      <c r="B52" s="362"/>
      <c r="C52" s="363"/>
      <c r="D52" s="364"/>
      <c r="E52" s="101"/>
      <c r="H52" s="175" t="s">
        <v>31</v>
      </c>
      <c r="I52" s="138"/>
      <c r="J52" s="189" t="e">
        <f>SUM(J9,J14,J17,J18,J43,J48,J50)</f>
        <v>#REF!</v>
      </c>
      <c r="K52" s="112"/>
    </row>
    <row r="53" spans="1:59" s="6" customFormat="1" ht="19.5" customHeight="1" x14ac:dyDescent="0.2">
      <c r="A53" s="111"/>
      <c r="B53" s="362"/>
      <c r="C53" s="363"/>
      <c r="D53" s="364"/>
      <c r="E53" s="101"/>
      <c r="H53" s="368" t="s">
        <v>171</v>
      </c>
      <c r="I53" s="369"/>
      <c r="J53" s="129" t="e">
        <f>SUM(C7*20.5,C19*20.45,C24*25,C27*3.66,C33*35.04)</f>
        <v>#REF!</v>
      </c>
      <c r="K53" s="112"/>
    </row>
    <row r="54" spans="1:59" s="6" customFormat="1" ht="19.5" customHeight="1" thickBot="1" x14ac:dyDescent="0.25">
      <c r="A54" s="111"/>
      <c r="B54" s="362"/>
      <c r="C54" s="363"/>
      <c r="D54" s="364"/>
      <c r="E54" s="101"/>
      <c r="H54" s="370" t="s">
        <v>51</v>
      </c>
      <c r="I54" s="371"/>
      <c r="J54" s="89" t="e">
        <f>J53-J52+J50</f>
        <v>#REF!</v>
      </c>
      <c r="K54" s="112"/>
    </row>
    <row r="55" spans="1:59" s="6" customFormat="1" ht="21" customHeight="1" thickBot="1" x14ac:dyDescent="0.25">
      <c r="A55" s="111"/>
      <c r="B55" s="362"/>
      <c r="C55" s="363"/>
      <c r="D55" s="364"/>
      <c r="E55" s="101"/>
      <c r="H55" s="101"/>
      <c r="I55" s="101"/>
      <c r="J55" s="101"/>
      <c r="K55" s="112"/>
    </row>
    <row r="56" spans="1:59" s="6" customFormat="1" ht="24.75" customHeight="1" x14ac:dyDescent="0.2">
      <c r="A56" s="111"/>
      <c r="B56" s="362"/>
      <c r="C56" s="363"/>
      <c r="D56" s="364"/>
      <c r="E56" s="101"/>
      <c r="F56" s="101"/>
      <c r="G56" s="101"/>
      <c r="H56" s="372" t="s">
        <v>83</v>
      </c>
      <c r="I56" s="373"/>
      <c r="J56" s="374"/>
      <c r="K56" s="112"/>
    </row>
    <row r="57" spans="1:59" s="6" customFormat="1" ht="24.75" customHeight="1" x14ac:dyDescent="0.2">
      <c r="A57" s="111"/>
      <c r="B57" s="362"/>
      <c r="C57" s="363"/>
      <c r="D57" s="364"/>
      <c r="E57" s="101"/>
      <c r="F57" s="101"/>
      <c r="G57" s="101"/>
      <c r="H57" s="375"/>
      <c r="I57" s="376"/>
      <c r="J57" s="377"/>
      <c r="K57" s="112"/>
    </row>
    <row r="58" spans="1:59" s="6" customFormat="1" ht="24" customHeight="1" thickBot="1" x14ac:dyDescent="0.25">
      <c r="A58" s="111"/>
      <c r="B58" s="365"/>
      <c r="C58" s="366"/>
      <c r="D58" s="367"/>
      <c r="E58" s="101"/>
      <c r="H58" s="378"/>
      <c r="I58" s="379"/>
      <c r="J58" s="380"/>
      <c r="K58" s="112"/>
    </row>
    <row r="59" spans="1:59" s="6" customFormat="1" ht="16.5" customHeight="1" thickBot="1" x14ac:dyDescent="0.25">
      <c r="A59" s="111"/>
      <c r="B59" s="101"/>
      <c r="C59" s="101"/>
      <c r="D59" s="101"/>
      <c r="E59" s="101"/>
      <c r="H59" s="101"/>
      <c r="I59" s="101"/>
      <c r="J59" s="101"/>
      <c r="K59" s="112"/>
    </row>
    <row r="60" spans="1:59" s="6" customFormat="1" ht="183.75" customHeight="1" thickBot="1" x14ac:dyDescent="0.25">
      <c r="A60" s="111"/>
      <c r="B60" s="381" t="s">
        <v>179</v>
      </c>
      <c r="C60" s="310"/>
      <c r="D60" s="311"/>
      <c r="E60" s="101"/>
      <c r="H60" s="339" t="s">
        <v>178</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BG265"/>
  <sheetViews>
    <sheetView zoomScaleNormal="100" workbookViewId="0">
      <selection activeCell="C14" sqref="C14"/>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2" t="s">
        <v>176</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f>'Ökosteuer 2017'!C7</f>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f>'Ökosteuer 2017'!C8</f>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f>'Ökosteuer 2017'!C9</f>
        <v>0</v>
      </c>
      <c r="D9" s="21"/>
      <c r="E9" s="100"/>
      <c r="F9" s="41"/>
      <c r="H9" s="81" t="s">
        <v>45</v>
      </c>
      <c r="I9" s="50"/>
      <c r="J9" s="71">
        <f>IF(J7&lt;250.01,0,SUM(J7,-J8))</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f>'Ökosteuer 2017'!C11</f>
        <v>0</v>
      </c>
      <c r="D11" s="59">
        <f>(C11*D13)/(C13)</f>
        <v>0</v>
      </c>
      <c r="E11" s="100"/>
      <c r="F11" s="41"/>
      <c r="H11" s="26" t="s">
        <v>60</v>
      </c>
      <c r="I11" s="27"/>
      <c r="J11" s="28">
        <f>IF(J10&lt;1000,0,SUM(J10,-1000))</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f>'Ökosteuer 2017'!C12</f>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f>'Ökosteuer 2017'!C14</f>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3">
        <f>'Ökosteuer 2017'!C15</f>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f>'Ökosteuer 2017'!C19</f>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261">
        <f>'Ökosteuer 2017'!C20</f>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226">
        <f>'Ökosteuer 2017'!C21</f>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228">
        <f>'Ökosteuer 2017'!C22</f>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228">
        <f>'Ökosteuer 2017'!C23</f>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169">
        <f>'Ökosteuer 2017'!C24</f>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f>'Ökosteuer 2017'!C25</f>
        <v>0</v>
      </c>
      <c r="D25" s="385"/>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f>'Ökosteuer 2017'!C26</f>
        <v>0</v>
      </c>
      <c r="D26" s="385"/>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f>'Ökosteuer 2017'!C27</f>
        <v>0</v>
      </c>
      <c r="D27" s="385"/>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f>'Ökosteuer 2017'!C28</f>
        <v>0</v>
      </c>
      <c r="D28" s="385"/>
      <c r="E28" s="100"/>
      <c r="F28" s="41"/>
      <c r="H28" s="80"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f>'Ökosteuer 2017'!C29</f>
        <v>0</v>
      </c>
      <c r="D29" s="385"/>
      <c r="E29" s="100"/>
      <c r="F29" s="41"/>
      <c r="H29" s="80"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f>'Ökosteuer 2017'!C30</f>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f>'Ökosteuer 2017'!C31</f>
        <v>0</v>
      </c>
      <c r="D31" s="385"/>
      <c r="E31" s="100"/>
      <c r="F31" s="41"/>
      <c r="H31" s="80" t="s">
        <v>22</v>
      </c>
      <c r="I31" s="164" t="s">
        <v>34</v>
      </c>
      <c r="J31" s="161">
        <f>PRODUCT(C28,5.5)</f>
        <v>0</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242">
        <f>'Ökosteuer 2017'!C32</f>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2">
        <f>'Ökosteuer 2017'!C33</f>
        <v>0</v>
      </c>
      <c r="D33" s="386"/>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0">
        <f>'Ökosteuer 2017'!C34</f>
        <v>0</v>
      </c>
      <c r="D34" s="386"/>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8">
        <f>'Ökosteuer 2017'!C35</f>
        <v>0</v>
      </c>
      <c r="D35" s="386"/>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8">
        <f>'Ökosteuer 2017'!C36</f>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8">
        <f>'Ökosteuer 2017'!C37</f>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242">
        <f>'Ökosteuer 2017'!C38</f>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6" t="s">
        <v>119</v>
      </c>
      <c r="C40" s="382"/>
      <c r="D40" s="347"/>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48" t="s">
        <v>120</v>
      </c>
      <c r="C41" s="241" t="s">
        <v>4</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58"/>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f>'Ökosteuer 2017'!C47</f>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f>'Ökosteuer 2017'!C48</f>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f>'Ökosteuer 2017'!C49</f>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59" t="s">
        <v>117</v>
      </c>
      <c r="C51" s="360"/>
      <c r="D51" s="361"/>
      <c r="E51" s="101"/>
      <c r="H51" s="100"/>
      <c r="I51" s="100"/>
      <c r="J51" s="100"/>
      <c r="K51" s="112"/>
    </row>
    <row r="52" spans="1:59" s="6" customFormat="1" ht="18.7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21" customHeight="1" thickBot="1" x14ac:dyDescent="0.25">
      <c r="A55" s="111"/>
      <c r="B55" s="362"/>
      <c r="C55" s="363"/>
      <c r="D55" s="364"/>
      <c r="E55" s="101"/>
      <c r="H55" s="101"/>
      <c r="I55" s="101"/>
      <c r="J55" s="101"/>
      <c r="K55" s="112"/>
    </row>
    <row r="56" spans="1:59" s="6" customFormat="1" ht="24.75" customHeight="1" x14ac:dyDescent="0.2">
      <c r="A56" s="111"/>
      <c r="B56" s="362"/>
      <c r="C56" s="363"/>
      <c r="D56" s="364"/>
      <c r="E56" s="101"/>
      <c r="F56" s="101"/>
      <c r="G56" s="101"/>
      <c r="H56" s="372" t="s">
        <v>83</v>
      </c>
      <c r="I56" s="373"/>
      <c r="J56" s="374"/>
      <c r="K56" s="112"/>
    </row>
    <row r="57" spans="1:59" s="6" customFormat="1" ht="24.75" customHeight="1" x14ac:dyDescent="0.2">
      <c r="A57" s="111"/>
      <c r="B57" s="362"/>
      <c r="C57" s="363"/>
      <c r="D57" s="364"/>
      <c r="E57" s="101"/>
      <c r="F57" s="101"/>
      <c r="G57" s="101"/>
      <c r="H57" s="375"/>
      <c r="I57" s="376"/>
      <c r="J57" s="377"/>
      <c r="K57" s="112"/>
    </row>
    <row r="58" spans="1:59" s="6" customFormat="1" ht="24" customHeight="1" thickBot="1" x14ac:dyDescent="0.25">
      <c r="A58" s="111"/>
      <c r="B58" s="365"/>
      <c r="C58" s="366"/>
      <c r="D58" s="367"/>
      <c r="E58" s="101"/>
      <c r="H58" s="378"/>
      <c r="I58" s="379"/>
      <c r="J58" s="380"/>
      <c r="K58" s="112"/>
    </row>
    <row r="59" spans="1:59" s="6" customFormat="1" ht="16.5" customHeight="1" thickBot="1" x14ac:dyDescent="0.25">
      <c r="A59" s="111"/>
      <c r="B59" s="101"/>
      <c r="C59" s="101"/>
      <c r="D59" s="101"/>
      <c r="E59" s="101"/>
      <c r="H59" s="101"/>
      <c r="I59" s="101"/>
      <c r="J59" s="101"/>
      <c r="K59" s="112"/>
    </row>
    <row r="60" spans="1:59" s="6" customFormat="1" ht="183.75" customHeight="1" thickBot="1" x14ac:dyDescent="0.25">
      <c r="A60" s="111"/>
      <c r="B60" s="381" t="s">
        <v>179</v>
      </c>
      <c r="C60" s="310"/>
      <c r="D60" s="311"/>
      <c r="E60" s="101"/>
      <c r="H60" s="339" t="s">
        <v>178</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BG265"/>
  <sheetViews>
    <sheetView zoomScaleNormal="100" workbookViewId="0">
      <selection activeCell="C1" sqref="C1"/>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2" t="s">
        <v>144</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86" t="s">
        <v>145</v>
      </c>
      <c r="C13" s="58">
        <v>18.7</v>
      </c>
      <c r="D13" s="61">
        <f>L9</f>
        <v>18.7</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86" t="s">
        <v>146</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86" t="s">
        <v>147</v>
      </c>
      <c r="C17" s="63">
        <v>15.45</v>
      </c>
      <c r="D17" s="62">
        <f>L11</f>
        <v>15.45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169">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5"/>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5"/>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5"/>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5"/>
      <c r="E28" s="100"/>
      <c r="F28" s="41"/>
      <c r="H28" s="80"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5"/>
      <c r="E29" s="100"/>
      <c r="F29" s="41"/>
      <c r="H29" s="80"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5"/>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86"/>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86"/>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86"/>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6" t="s">
        <v>119</v>
      </c>
      <c r="C40" s="382"/>
      <c r="D40" s="347"/>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48" t="s">
        <v>120</v>
      </c>
      <c r="C41" s="241" t="s">
        <v>4</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58"/>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59" t="s">
        <v>117</v>
      </c>
      <c r="C51" s="360"/>
      <c r="D51" s="361"/>
      <c r="E51" s="101"/>
      <c r="H51" s="100"/>
      <c r="I51" s="100"/>
      <c r="J51" s="100"/>
      <c r="K51" s="112"/>
    </row>
    <row r="52" spans="1:59" s="6" customFormat="1" ht="18.7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21" customHeight="1" thickBot="1" x14ac:dyDescent="0.25">
      <c r="A55" s="111"/>
      <c r="B55" s="362"/>
      <c r="C55" s="363"/>
      <c r="D55" s="364"/>
      <c r="E55" s="101"/>
      <c r="H55" s="101"/>
      <c r="I55" s="101"/>
      <c r="J55" s="101"/>
      <c r="K55" s="112"/>
    </row>
    <row r="56" spans="1:59" s="6" customFormat="1" ht="24.75" customHeight="1" x14ac:dyDescent="0.2">
      <c r="A56" s="111"/>
      <c r="B56" s="362"/>
      <c r="C56" s="363"/>
      <c r="D56" s="364"/>
      <c r="E56" s="101"/>
      <c r="F56" s="101"/>
      <c r="G56" s="101"/>
      <c r="H56" s="372" t="s">
        <v>83</v>
      </c>
      <c r="I56" s="373"/>
      <c r="J56" s="374"/>
      <c r="K56" s="112"/>
    </row>
    <row r="57" spans="1:59" s="6" customFormat="1" ht="24.75" customHeight="1" x14ac:dyDescent="0.2">
      <c r="A57" s="111"/>
      <c r="B57" s="362"/>
      <c r="C57" s="363"/>
      <c r="D57" s="364"/>
      <c r="E57" s="101"/>
      <c r="F57" s="101"/>
      <c r="G57" s="101"/>
      <c r="H57" s="375"/>
      <c r="I57" s="376"/>
      <c r="J57" s="377"/>
      <c r="K57" s="112"/>
    </row>
    <row r="58" spans="1:59" s="6" customFormat="1" ht="24" customHeight="1" thickBot="1" x14ac:dyDescent="0.25">
      <c r="A58" s="111"/>
      <c r="B58" s="365"/>
      <c r="C58" s="366"/>
      <c r="D58" s="367"/>
      <c r="E58" s="101"/>
      <c r="H58" s="378"/>
      <c r="I58" s="379"/>
      <c r="J58" s="380"/>
      <c r="K58" s="112"/>
    </row>
    <row r="59" spans="1:59" s="6" customFormat="1" ht="16.5" customHeight="1" thickBot="1" x14ac:dyDescent="0.25">
      <c r="A59" s="111"/>
      <c r="B59" s="101"/>
      <c r="C59" s="101"/>
      <c r="D59" s="101"/>
      <c r="E59" s="101"/>
      <c r="H59" s="101"/>
      <c r="I59" s="101"/>
      <c r="J59" s="101"/>
      <c r="K59" s="112"/>
    </row>
    <row r="60" spans="1:59" s="6" customFormat="1" ht="174" customHeight="1" thickBot="1" x14ac:dyDescent="0.25">
      <c r="A60" s="111"/>
      <c r="B60" s="381" t="s">
        <v>151</v>
      </c>
      <c r="C60" s="310"/>
      <c r="D60" s="311"/>
      <c r="E60" s="101"/>
      <c r="H60" s="339" t="s">
        <v>152</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password="C6AA" sheet="1" formatCells="0" formatColumns="0" formatRows="0" insertColumns="0" insertRows="0" insertHyperlinks="0" deleteColumns="0" deleteRows="0" sort="0" autoFilter="0" pivotTables="0"/>
  <mergeCells count="14">
    <mergeCell ref="H66:J82"/>
    <mergeCell ref="B2:J2"/>
    <mergeCell ref="D19:D38"/>
    <mergeCell ref="B40:D40"/>
    <mergeCell ref="B41:B42"/>
    <mergeCell ref="B51:D58"/>
    <mergeCell ref="H53:I53"/>
    <mergeCell ref="H54:I54"/>
    <mergeCell ref="B5:B6"/>
    <mergeCell ref="C5:C6"/>
    <mergeCell ref="D5:D6"/>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99"/>
  </sheetPr>
  <dimension ref="A1:BG265"/>
  <sheetViews>
    <sheetView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4.5" customHeight="1" thickBot="1" x14ac:dyDescent="0.25">
      <c r="A2" s="104"/>
      <c r="B2" s="352" t="s">
        <v>144</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80"/>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PRODUCT($C$10,5.13)</f>
        <v>0</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80" t="s">
        <v>59</v>
      </c>
      <c r="I10" s="77"/>
      <c r="J10" s="24"/>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78" t="s">
        <v>46</v>
      </c>
      <c r="I11" s="77"/>
      <c r="J11" s="24">
        <f>PRODUCT($C$10,20.5)-J9</f>
        <v>0</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86" t="s">
        <v>145</v>
      </c>
      <c r="C13" s="58">
        <v>18.7</v>
      </c>
      <c r="D13" s="61">
        <f>L9</f>
        <v>18.7</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86" t="s">
        <v>146</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86" t="s">
        <v>147</v>
      </c>
      <c r="C17" s="63">
        <v>15.45</v>
      </c>
      <c r="D17" s="62">
        <f>L11</f>
        <v>15.45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138</v>
      </c>
      <c r="C24" s="1">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5"/>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5"/>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5"/>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50" t="s">
        <v>18</v>
      </c>
      <c r="C28" s="180">
        <v>0</v>
      </c>
      <c r="D28" s="385"/>
      <c r="E28" s="100"/>
      <c r="F28" s="41"/>
      <c r="H28" s="80" t="s">
        <v>131</v>
      </c>
      <c r="I28" s="35" t="s">
        <v>123</v>
      </c>
      <c r="J28" s="161">
        <f>PRODUCT(C25,110)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5"/>
      <c r="E29" s="100"/>
      <c r="F29" s="41"/>
      <c r="H29" s="80" t="s">
        <v>132</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5"/>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86"/>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86"/>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86"/>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0"/>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0"/>
      <c r="B40" s="346" t="s">
        <v>119</v>
      </c>
      <c r="C40" s="382"/>
      <c r="D40" s="347"/>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1" customHeight="1" thickBot="1" x14ac:dyDescent="0.25">
      <c r="A41" s="100"/>
      <c r="B41" s="348" t="s">
        <v>120</v>
      </c>
      <c r="C41" s="241" t="s">
        <v>4</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2.5" customHeight="1" thickBot="1" x14ac:dyDescent="0.25">
      <c r="A42" s="100"/>
      <c r="B42" s="358"/>
      <c r="C42" s="232">
        <f>SUM(C47:C49)</f>
        <v>0</v>
      </c>
      <c r="D42" s="239" t="s">
        <v>114</v>
      </c>
      <c r="E42" s="100"/>
      <c r="F42" s="41"/>
      <c r="G42" s="41"/>
      <c r="H42" s="84" t="s">
        <v>48</v>
      </c>
      <c r="I42" s="234"/>
      <c r="J42" s="235">
        <v>0</v>
      </c>
      <c r="K42" s="108"/>
      <c r="L42" s="102"/>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83" t="s">
        <v>86</v>
      </c>
      <c r="I43" s="236"/>
      <c r="J43" s="71">
        <f>IF(SUM(J22,J30,J36)&gt;0,SUM(J22:J42),SUM(J23:J29,J31:J35,J37:J41))</f>
        <v>0</v>
      </c>
      <c r="K43" s="108"/>
      <c r="L43" s="10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03"/>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s="6" customFormat="1" ht="23.25" customHeight="1" thickBot="1" x14ac:dyDescent="0.25">
      <c r="A47" s="111"/>
      <c r="B47" s="150" t="s">
        <v>110</v>
      </c>
      <c r="C47" s="225">
        <v>0</v>
      </c>
      <c r="D47" s="20"/>
      <c r="E47" s="101"/>
      <c r="F47" s="5"/>
      <c r="G47" s="5"/>
      <c r="H47" s="32" t="s">
        <v>49</v>
      </c>
      <c r="I47" s="38"/>
      <c r="J47" s="39">
        <f>SUM(PRODUCT(SUM(C19,-C20,-C21,-C22,-C23),5.11),PRODUCT(SUM(C27,-C28,-C29,-C30,-C31,-C32),2.28),PRODUCT(SUM(C33,-C34,-C35,-C36,-C37,-C38),19.89),0)</f>
        <v>0</v>
      </c>
      <c r="K47" s="112"/>
      <c r="L47" s="102">
        <f>J47*0.9</f>
        <v>0</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85"/>
      <c r="AN47" s="85"/>
      <c r="AO47" s="85"/>
      <c r="AP47" s="85"/>
      <c r="AQ47" s="85"/>
      <c r="AR47" s="85"/>
      <c r="AS47" s="85"/>
      <c r="AT47" s="85"/>
      <c r="AU47" s="85"/>
      <c r="AV47" s="85"/>
      <c r="AW47" s="85"/>
      <c r="AX47" s="85"/>
      <c r="AY47" s="85"/>
      <c r="AZ47" s="85"/>
      <c r="BA47" s="85"/>
      <c r="BB47" s="85"/>
      <c r="BC47" s="85"/>
      <c r="BD47" s="85"/>
      <c r="BE47" s="85"/>
      <c r="BF47" s="85"/>
      <c r="BG47" s="85"/>
    </row>
    <row r="48" spans="1:59" s="6" customFormat="1" ht="23.25" customHeight="1" thickBot="1" x14ac:dyDescent="0.3">
      <c r="A48" s="111"/>
      <c r="B48" s="134" t="s">
        <v>111</v>
      </c>
      <c r="C48" s="226">
        <v>0</v>
      </c>
      <c r="D48" s="21"/>
      <c r="E48" s="101"/>
      <c r="F48" s="5"/>
      <c r="G48" s="5"/>
      <c r="H48" s="83" t="s">
        <v>121</v>
      </c>
      <c r="I48" s="67"/>
      <c r="J48" s="71">
        <f>IF(L48&gt;L47,IF(L47&lt;0,0,L47),IF(L48&lt;0,0,L48))</f>
        <v>0</v>
      </c>
      <c r="K48" s="112"/>
      <c r="L48" s="102">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87"/>
      <c r="AN48" s="87"/>
      <c r="AO48" s="87"/>
      <c r="AP48" s="87"/>
      <c r="AQ48" s="87"/>
      <c r="AR48" s="87"/>
      <c r="AS48" s="87"/>
      <c r="AT48" s="87"/>
      <c r="AU48" s="87"/>
      <c r="AV48" s="87"/>
      <c r="AW48" s="87"/>
      <c r="AX48" s="87"/>
      <c r="AY48" s="87"/>
      <c r="AZ48" s="87"/>
      <c r="BA48" s="87"/>
      <c r="BB48" s="87"/>
      <c r="BC48" s="87"/>
      <c r="BD48" s="87"/>
      <c r="BE48" s="87"/>
      <c r="BF48" s="87"/>
      <c r="BG48" s="87"/>
    </row>
    <row r="49" spans="1:59" s="6" customFormat="1" ht="21" customHeight="1" thickBot="1" x14ac:dyDescent="0.25">
      <c r="A49" s="111"/>
      <c r="B49" s="137" t="s">
        <v>112</v>
      </c>
      <c r="C49" s="227">
        <v>0</v>
      </c>
      <c r="D49" s="223"/>
      <c r="E49" s="101"/>
      <c r="F49" s="5"/>
      <c r="G49" s="5"/>
      <c r="H49" s="100"/>
      <c r="I49" s="100"/>
      <c r="J49" s="100"/>
      <c r="K49" s="112"/>
      <c r="L49" s="87"/>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87"/>
      <c r="AN49" s="87"/>
      <c r="AO49" s="87"/>
      <c r="AP49" s="87"/>
      <c r="AQ49" s="87"/>
      <c r="AR49" s="87"/>
      <c r="AS49" s="87"/>
      <c r="AT49" s="87"/>
      <c r="AU49" s="87"/>
      <c r="AV49" s="87"/>
      <c r="AW49" s="87"/>
      <c r="AX49" s="87"/>
      <c r="AY49" s="87"/>
      <c r="AZ49" s="87"/>
      <c r="BA49" s="87"/>
      <c r="BB49" s="87"/>
      <c r="BC49" s="87"/>
      <c r="BD49" s="87"/>
      <c r="BE49" s="87"/>
      <c r="BF49" s="87"/>
      <c r="BG49" s="87"/>
    </row>
    <row r="50" spans="1:59" s="6" customFormat="1" ht="21.75" customHeight="1" thickBot="1" x14ac:dyDescent="0.3">
      <c r="A50" s="111"/>
      <c r="B50" s="100"/>
      <c r="C50" s="100"/>
      <c r="D50" s="100"/>
      <c r="E50" s="101"/>
      <c r="F50" s="5"/>
      <c r="G50" s="5"/>
      <c r="H50" s="220" t="s">
        <v>115</v>
      </c>
      <c r="I50" s="221"/>
      <c r="J50" s="71">
        <f>IF(SUM(C47*(669.8-61.35),C48*(654.5-61.35),C49*(721-61.35))&lt;50,0,SUM(C47*(669.8-61.35),C48*(654.5-61.35),C49*(721-61.35)))</f>
        <v>0</v>
      </c>
      <c r="K50" s="112"/>
      <c r="L50" s="82"/>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18.75" customHeight="1" thickBot="1" x14ac:dyDescent="0.25">
      <c r="A51" s="111"/>
      <c r="B51" s="359" t="s">
        <v>116</v>
      </c>
      <c r="C51" s="360"/>
      <c r="D51" s="361"/>
      <c r="E51" s="101"/>
      <c r="H51" s="100"/>
      <c r="I51" s="100"/>
      <c r="J51" s="100"/>
      <c r="K51" s="112"/>
      <c r="L51" s="82"/>
      <c r="M51" s="82"/>
      <c r="N51" s="82"/>
    </row>
    <row r="52" spans="1:59" s="6" customFormat="1" ht="19.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18.75" customHeight="1" thickBot="1" x14ac:dyDescent="0.25">
      <c r="A55" s="111"/>
      <c r="B55" s="362"/>
      <c r="C55" s="363"/>
      <c r="D55" s="364"/>
      <c r="E55" s="101"/>
      <c r="H55" s="100"/>
      <c r="I55" s="100"/>
      <c r="J55" s="108"/>
      <c r="K55" s="112"/>
    </row>
    <row r="56" spans="1:59" s="6" customFormat="1" ht="24.75" customHeight="1" x14ac:dyDescent="0.2">
      <c r="A56" s="111"/>
      <c r="B56" s="362"/>
      <c r="C56" s="363"/>
      <c r="D56" s="364"/>
      <c r="E56" s="101"/>
      <c r="H56" s="326" t="s">
        <v>83</v>
      </c>
      <c r="I56" s="327"/>
      <c r="J56" s="328"/>
      <c r="K56" s="112"/>
    </row>
    <row r="57" spans="1:59" s="6" customFormat="1" ht="16.5" customHeight="1" x14ac:dyDescent="0.2">
      <c r="A57" s="111"/>
      <c r="B57" s="362"/>
      <c r="C57" s="363"/>
      <c r="D57" s="364"/>
      <c r="E57" s="101"/>
      <c r="H57" s="388"/>
      <c r="I57" s="389"/>
      <c r="J57" s="390"/>
      <c r="K57" s="112"/>
    </row>
    <row r="58" spans="1:59" s="6" customFormat="1" ht="39" customHeight="1" thickBot="1" x14ac:dyDescent="0.25">
      <c r="A58" s="111"/>
      <c r="B58" s="365"/>
      <c r="C58" s="366"/>
      <c r="D58" s="367"/>
      <c r="E58" s="101"/>
      <c r="H58" s="391"/>
      <c r="I58" s="392"/>
      <c r="J58" s="393"/>
      <c r="K58" s="112"/>
    </row>
    <row r="59" spans="1:59" s="6" customFormat="1" ht="16.5" customHeight="1" thickBot="1" x14ac:dyDescent="0.25">
      <c r="A59" s="111"/>
      <c r="B59" s="101"/>
      <c r="C59" s="101"/>
      <c r="D59" s="101"/>
      <c r="E59" s="101"/>
      <c r="H59" s="101"/>
      <c r="I59" s="101"/>
      <c r="J59" s="101"/>
      <c r="K59" s="112"/>
    </row>
    <row r="60" spans="1:59" s="6" customFormat="1" ht="172.5" customHeight="1" thickBot="1" x14ac:dyDescent="0.25">
      <c r="A60" s="111"/>
      <c r="B60" s="381" t="s">
        <v>151</v>
      </c>
      <c r="C60" s="310"/>
      <c r="D60" s="311"/>
      <c r="E60" s="101"/>
      <c r="H60" s="339" t="s">
        <v>135</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password="C6AA" sheet="1" objects="1" scenarios="1"/>
  <mergeCells count="14">
    <mergeCell ref="H66:J82"/>
    <mergeCell ref="B2:J2"/>
    <mergeCell ref="D19:D38"/>
    <mergeCell ref="B40:D40"/>
    <mergeCell ref="B41:B42"/>
    <mergeCell ref="B51:D58"/>
    <mergeCell ref="H53:I53"/>
    <mergeCell ref="H54:I54"/>
    <mergeCell ref="H56:J58"/>
    <mergeCell ref="B5:B6"/>
    <mergeCell ref="C5:C6"/>
    <mergeCell ref="D5:D6"/>
    <mergeCell ref="B60:D60"/>
    <mergeCell ref="H60:J60"/>
  </mergeCells>
  <pageMargins left="0.7" right="0.7" top="0.78740157499999996" bottom="0.78740157499999996"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BA227"/>
  <sheetViews>
    <sheetView zoomScaleNormal="100" workbookViewId="0">
      <selection activeCell="B2" sqref="B2:D2"/>
    </sheetView>
  </sheetViews>
  <sheetFormatPr baseColWidth="10" defaultRowHeight="12.75" x14ac:dyDescent="0.2"/>
  <cols>
    <col min="1" max="1" width="2.140625" style="8" customWidth="1"/>
    <col min="2" max="2" width="76" customWidth="1"/>
    <col min="3" max="4" width="15.85546875" customWidth="1"/>
    <col min="5" max="5" width="3.140625" style="8" customWidth="1"/>
  </cols>
  <sheetData>
    <row r="1" spans="1:53" ht="58.5" customHeight="1" thickBot="1" x14ac:dyDescent="0.35">
      <c r="A1" s="117"/>
      <c r="B1" s="118"/>
      <c r="C1" s="119"/>
      <c r="D1" s="119"/>
      <c r="E1" s="128"/>
      <c r="F1" s="102"/>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row>
    <row r="2" spans="1:53" ht="102" customHeight="1" thickBot="1" x14ac:dyDescent="0.25">
      <c r="A2" s="104"/>
      <c r="B2" s="396" t="s">
        <v>168</v>
      </c>
      <c r="C2" s="353"/>
      <c r="D2" s="353"/>
      <c r="E2" s="105"/>
      <c r="F2" s="102"/>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row>
    <row r="3" spans="1:53" ht="23.25" customHeight="1" x14ac:dyDescent="0.25">
      <c r="A3" s="106"/>
      <c r="B3" s="401" t="s">
        <v>169</v>
      </c>
      <c r="C3" s="402"/>
      <c r="D3" s="398"/>
      <c r="E3" s="108"/>
      <c r="F3" s="102"/>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row>
    <row r="4" spans="1:53" ht="16.5" thickBot="1" x14ac:dyDescent="0.3">
      <c r="A4" s="106"/>
      <c r="B4" s="403"/>
      <c r="C4" s="399"/>
      <c r="D4" s="400"/>
      <c r="E4" s="108"/>
      <c r="F4" s="102"/>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row>
    <row r="5" spans="1:53" ht="21" customHeight="1" thickBot="1" x14ac:dyDescent="0.3">
      <c r="A5" s="106"/>
      <c r="B5" s="246" t="s">
        <v>154</v>
      </c>
      <c r="C5" s="251">
        <v>2014</v>
      </c>
      <c r="D5" s="251">
        <v>2015</v>
      </c>
      <c r="E5" s="108"/>
      <c r="F5" s="102"/>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row>
    <row r="6" spans="1:53" ht="23.25" customHeight="1" thickBot="1" x14ac:dyDescent="0.25">
      <c r="A6" s="106"/>
      <c r="B6" s="252" t="s">
        <v>155</v>
      </c>
      <c r="C6" s="254">
        <f>'Vergleichsrechner 2014'!$J$9</f>
        <v>0</v>
      </c>
      <c r="D6" s="253">
        <f>'Ökosteuer 2015'!J9</f>
        <v>0</v>
      </c>
      <c r="E6" s="108"/>
      <c r="F6" s="102"/>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row>
    <row r="7" spans="1:53" ht="20.25" customHeight="1" thickBot="1" x14ac:dyDescent="0.25">
      <c r="A7" s="106"/>
      <c r="B7" s="252" t="s">
        <v>156</v>
      </c>
      <c r="C7" s="254">
        <f>'Vergleichsrechner 2014'!$J$14</f>
        <v>0</v>
      </c>
      <c r="D7" s="253">
        <f>'Ökosteuer 2015'!$J$14</f>
        <v>0</v>
      </c>
      <c r="E7" s="108"/>
      <c r="F7" s="102"/>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row>
    <row r="8" spans="1:53" ht="20.25" customHeight="1" thickBot="1" x14ac:dyDescent="0.25">
      <c r="A8" s="106"/>
      <c r="B8" s="252" t="s">
        <v>157</v>
      </c>
      <c r="C8" s="254">
        <f>'Vergleichsrechner 2014'!$J$17</f>
        <v>0</v>
      </c>
      <c r="D8" s="253">
        <f>'Ökosteuer 2015'!$J$17</f>
        <v>0</v>
      </c>
      <c r="E8" s="108"/>
      <c r="F8" s="102"/>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row>
    <row r="9" spans="1:53" ht="20.25" customHeight="1" thickBot="1" x14ac:dyDescent="0.25">
      <c r="A9" s="106"/>
      <c r="B9" s="252" t="s">
        <v>158</v>
      </c>
      <c r="C9" s="254">
        <f>'Vergleichsrechner 2014'!$J$18</f>
        <v>0</v>
      </c>
      <c r="D9" s="253">
        <f>'Ökosteuer 2015'!$J$18</f>
        <v>0</v>
      </c>
      <c r="E9" s="108"/>
      <c r="F9" s="102"/>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row>
    <row r="10" spans="1:53" ht="19.5" customHeight="1" thickBot="1" x14ac:dyDescent="0.3">
      <c r="A10" s="106"/>
      <c r="B10" s="405"/>
      <c r="C10" s="407"/>
      <c r="D10" s="351"/>
      <c r="E10" s="108"/>
      <c r="F10" s="102"/>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row>
    <row r="11" spans="1:53" ht="19.5" customHeight="1" thickBot="1" x14ac:dyDescent="0.3">
      <c r="A11" s="106"/>
      <c r="B11" s="246" t="s">
        <v>165</v>
      </c>
      <c r="C11" s="251">
        <v>2014</v>
      </c>
      <c r="D11" s="251">
        <v>2015</v>
      </c>
      <c r="E11" s="108"/>
      <c r="F11" s="102" t="s">
        <v>15</v>
      </c>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row>
    <row r="12" spans="1:53" ht="22.5" customHeight="1" thickBot="1" x14ac:dyDescent="0.25">
      <c r="A12" s="106"/>
      <c r="B12" s="252" t="s">
        <v>159</v>
      </c>
      <c r="C12" s="254">
        <f>IF('Vergleichsrechner 2014'!$N$43&lt;0,0,'Vergleichsrechner 2014'!$N$43)</f>
        <v>0</v>
      </c>
      <c r="D12" s="253">
        <f>IF('Ökosteuer 2015'!$N$43&lt;0,0,'Ökosteuer 2015'!$N$43)</f>
        <v>0</v>
      </c>
      <c r="E12" s="108"/>
      <c r="F12" s="102"/>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row>
    <row r="13" spans="1:53" ht="20.25" customHeight="1" thickBot="1" x14ac:dyDescent="0.25">
      <c r="A13" s="106"/>
      <c r="B13" s="252" t="s">
        <v>160</v>
      </c>
      <c r="C13" s="254">
        <f>'Vergleichsrechner 2014'!$J$48</f>
        <v>0</v>
      </c>
      <c r="D13" s="253">
        <f>'Ökosteuer 2015'!$J$48</f>
        <v>0</v>
      </c>
      <c r="E13" s="108"/>
      <c r="F13" s="102"/>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row>
    <row r="14" spans="1:53" ht="20.25" customHeight="1" thickBot="1" x14ac:dyDescent="0.25">
      <c r="A14" s="106"/>
      <c r="B14" s="252" t="s">
        <v>162</v>
      </c>
      <c r="C14" s="254">
        <f>'Vergleichsrechner 2014'!$M$43</f>
        <v>0</v>
      </c>
      <c r="D14" s="253">
        <f>'Ökosteuer 2015'!$M$43</f>
        <v>0</v>
      </c>
      <c r="E14" s="108"/>
      <c r="F14" s="102"/>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row>
    <row r="15" spans="1:53" ht="20.25" customHeight="1" thickBot="1" x14ac:dyDescent="0.25">
      <c r="A15" s="106"/>
      <c r="B15" s="252" t="s">
        <v>161</v>
      </c>
      <c r="C15" s="254">
        <f>'Vergleichsrechner 2014'!$L$43</f>
        <v>0</v>
      </c>
      <c r="D15" s="253">
        <f>'Ökosteuer 2015'!$L$43</f>
        <v>0</v>
      </c>
      <c r="E15" s="108"/>
      <c r="F15" s="102"/>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row>
    <row r="16" spans="1:53" ht="19.5" customHeight="1" thickBot="1" x14ac:dyDescent="0.25">
      <c r="A16" s="106"/>
      <c r="B16" s="252" t="s">
        <v>163</v>
      </c>
      <c r="C16" s="254">
        <f>'Vergleichsrechner 2014'!$J$50</f>
        <v>0</v>
      </c>
      <c r="D16" s="253">
        <f>'Ökosteuer 2015'!$J$50</f>
        <v>0</v>
      </c>
      <c r="E16" s="110"/>
      <c r="F16" s="102" t="e">
        <f>IF(#REF!&gt;19.5,19.5,#REF!)</f>
        <v>#REF!</v>
      </c>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row>
    <row r="17" spans="1:53" s="6" customFormat="1" ht="16.5" customHeight="1" thickBot="1" x14ac:dyDescent="0.25">
      <c r="A17" s="111"/>
      <c r="B17" s="101"/>
      <c r="C17" s="101"/>
      <c r="D17" s="101"/>
      <c r="E17" s="112"/>
    </row>
    <row r="18" spans="1:53" ht="19.5" customHeight="1" thickBot="1" x14ac:dyDescent="0.3">
      <c r="A18" s="106"/>
      <c r="B18" s="81" t="s">
        <v>170</v>
      </c>
      <c r="C18" s="255">
        <f>SUM(C6:C9,C12:C16)</f>
        <v>0</v>
      </c>
      <c r="D18" s="256">
        <f>SUM(D6:D9,D12:D16)</f>
        <v>0</v>
      </c>
      <c r="E18" s="110"/>
      <c r="F18" s="102" t="e">
        <f>IF(#REF!&gt;19.5,19.5,#REF!)</f>
        <v>#REF!</v>
      </c>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row>
    <row r="19" spans="1:53" s="6" customFormat="1" ht="16.5" customHeight="1" thickBot="1" x14ac:dyDescent="0.25">
      <c r="A19" s="111"/>
      <c r="B19" s="101"/>
      <c r="C19" s="101"/>
      <c r="D19" s="101"/>
      <c r="E19" s="112"/>
    </row>
    <row r="20" spans="1:53" ht="19.5" customHeight="1" thickBot="1" x14ac:dyDescent="0.3">
      <c r="A20" s="106"/>
      <c r="B20" s="395" t="s">
        <v>167</v>
      </c>
      <c r="C20" s="406"/>
      <c r="D20" s="255">
        <f>SUM(D18-C18)</f>
        <v>0</v>
      </c>
      <c r="E20" s="110"/>
      <c r="F20" s="102" t="e">
        <f>IF(#REF!&gt;19.5,19.5,#REF!)</f>
        <v>#REF!</v>
      </c>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row>
    <row r="21" spans="1:53" s="6" customFormat="1" ht="16.5" customHeight="1" thickBot="1" x14ac:dyDescent="0.25">
      <c r="A21" s="111"/>
      <c r="B21" s="101"/>
      <c r="C21" s="101"/>
      <c r="D21" s="101"/>
      <c r="E21" s="112"/>
    </row>
    <row r="22" spans="1:53" s="6" customFormat="1" ht="103.5" customHeight="1" thickBot="1" x14ac:dyDescent="0.25">
      <c r="A22" s="111"/>
      <c r="B22" s="381" t="s">
        <v>164</v>
      </c>
      <c r="C22" s="311"/>
      <c r="D22" s="101"/>
      <c r="E22" s="112"/>
    </row>
    <row r="23" spans="1:53" s="8" customFormat="1" ht="13.5" thickBot="1" x14ac:dyDescent="0.25">
      <c r="A23" s="113"/>
      <c r="B23" s="115"/>
      <c r="C23" s="115"/>
      <c r="D23" s="115"/>
      <c r="E23" s="116"/>
    </row>
    <row r="24" spans="1:53" s="6" customFormat="1" ht="6.75" customHeight="1" x14ac:dyDescent="0.2">
      <c r="A24" s="9"/>
      <c r="B24" s="151"/>
      <c r="C24" s="152"/>
      <c r="D24" s="152"/>
      <c r="E24" s="9"/>
    </row>
    <row r="25" spans="1:53" s="6" customFormat="1" x14ac:dyDescent="0.2">
      <c r="A25" s="9"/>
      <c r="B25" s="152"/>
      <c r="C25" s="152"/>
      <c r="D25" s="152"/>
      <c r="E25" s="9"/>
    </row>
    <row r="26" spans="1:53" s="6" customFormat="1" ht="17.25" customHeight="1" x14ac:dyDescent="0.2">
      <c r="A26" s="9"/>
      <c r="B26" s="151"/>
      <c r="C26" s="152"/>
      <c r="D26" s="152"/>
      <c r="E26" s="9"/>
    </row>
    <row r="27" spans="1:53" s="6" customFormat="1" x14ac:dyDescent="0.2">
      <c r="A27" s="9"/>
      <c r="B27" s="152"/>
      <c r="C27" s="152"/>
      <c r="D27" s="152"/>
      <c r="E27" s="9"/>
    </row>
    <row r="28" spans="1:53" s="6" customFormat="1" x14ac:dyDescent="0.2">
      <c r="A28" s="9"/>
      <c r="B28" s="152"/>
      <c r="C28" s="152"/>
      <c r="D28" s="152"/>
      <c r="E28" s="9"/>
    </row>
    <row r="29" spans="1:53" s="6" customFormat="1" x14ac:dyDescent="0.2">
      <c r="A29" s="9"/>
      <c r="B29" s="152"/>
      <c r="C29" s="152"/>
      <c r="D29" s="152"/>
      <c r="E29" s="9"/>
    </row>
    <row r="30" spans="1:53" s="6" customFormat="1" x14ac:dyDescent="0.2">
      <c r="A30" s="8"/>
      <c r="B30" s="152"/>
      <c r="C30" s="152"/>
      <c r="D30" s="152"/>
    </row>
    <row r="31" spans="1:53" s="6" customFormat="1" x14ac:dyDescent="0.2"/>
    <row r="32" spans="1:53" s="6" customFormat="1" x14ac:dyDescent="0.2"/>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sheetData>
  <sheetProtection password="C6AA" sheet="1" formatCells="0" formatColumns="0" formatRows="0" insertColumns="0" insertRows="0" insertHyperlinks="0" deleteColumns="0" deleteRows="0" sort="0" autoFilter="0" pivotTables="0"/>
  <mergeCells count="6">
    <mergeCell ref="B22:C22"/>
    <mergeCell ref="B2:D2"/>
    <mergeCell ref="B20:C20"/>
    <mergeCell ref="B10:D10"/>
    <mergeCell ref="B3:D3"/>
    <mergeCell ref="B4:D4"/>
  </mergeCells>
  <pageMargins left="0.43307086614173229" right="0.43307086614173229" top="0.98425196850393704" bottom="0.98425196850393704" header="0.51181102362204722" footer="0.51181102362204722"/>
  <pageSetup paperSize="9" scale="70" orientation="portrait" r:id="rId1"/>
  <headerFooter alignWithMargins="0"/>
  <ignoredErrors>
    <ignoredError sqref="F16 F18 F20" evalError="1"/>
  </ignoredError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6B531"/>
  </sheetPr>
  <dimension ref="A1:BG265"/>
  <sheetViews>
    <sheetView topLeftCell="A25" zoomScaleNormal="100" workbookViewId="0">
      <selection activeCell="B2" sqref="B2:J2"/>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2" t="s">
        <v>142</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13" t="s">
        <v>3</v>
      </c>
      <c r="C5" s="14" t="s">
        <v>4</v>
      </c>
      <c r="D5" s="69"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15"/>
      <c r="C6" s="16"/>
      <c r="D6" s="70"/>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18.899999999999999</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25.1</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15.65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86" t="s">
        <v>148</v>
      </c>
      <c r="C13" s="58">
        <v>18.899999999999999</v>
      </c>
      <c r="D13" s="61">
        <f>L9</f>
        <v>18.899999999999999</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86" t="s">
        <v>149</v>
      </c>
      <c r="C16" s="90">
        <v>25.1</v>
      </c>
      <c r="D16" s="61">
        <f>L10</f>
        <v>25.1</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86" t="s">
        <v>150</v>
      </c>
      <c r="C17" s="63">
        <v>15.65</v>
      </c>
      <c r="D17" s="62">
        <f>L11</f>
        <v>15.65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169">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5"/>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5"/>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5"/>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5"/>
      <c r="E28" s="100"/>
      <c r="F28" s="41"/>
      <c r="H28" s="80"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5"/>
      <c r="E29" s="100"/>
      <c r="F29" s="41"/>
      <c r="H29" s="80"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5"/>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86"/>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86"/>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86"/>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6" t="s">
        <v>119</v>
      </c>
      <c r="C40" s="382"/>
      <c r="D40" s="347"/>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48" t="s">
        <v>120</v>
      </c>
      <c r="C41" s="241" t="s">
        <v>118</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58"/>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59" t="s">
        <v>117</v>
      </c>
      <c r="C51" s="360"/>
      <c r="D51" s="361"/>
      <c r="E51" s="101"/>
      <c r="H51" s="100"/>
      <c r="I51" s="100"/>
      <c r="J51" s="100"/>
      <c r="K51" s="112"/>
    </row>
    <row r="52" spans="1:59" s="6" customFormat="1" ht="18.7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408" t="s">
        <v>143</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21" customHeight="1" thickBot="1" x14ac:dyDescent="0.25">
      <c r="A55" s="111"/>
      <c r="B55" s="362"/>
      <c r="C55" s="363"/>
      <c r="D55" s="364"/>
      <c r="E55" s="101"/>
      <c r="H55" s="101"/>
      <c r="I55" s="101"/>
      <c r="J55" s="101"/>
      <c r="K55" s="112"/>
    </row>
    <row r="56" spans="1:59" s="6" customFormat="1" ht="24.75" customHeight="1" x14ac:dyDescent="0.2">
      <c r="A56" s="111"/>
      <c r="B56" s="362"/>
      <c r="C56" s="363"/>
      <c r="D56" s="364"/>
      <c r="E56" s="101"/>
      <c r="F56" s="101"/>
      <c r="G56" s="101"/>
      <c r="H56" s="372" t="s">
        <v>83</v>
      </c>
      <c r="I56" s="373"/>
      <c r="J56" s="374"/>
      <c r="K56" s="112"/>
    </row>
    <row r="57" spans="1:59" s="6" customFormat="1" ht="24.75" customHeight="1" x14ac:dyDescent="0.2">
      <c r="A57" s="111"/>
      <c r="B57" s="362"/>
      <c r="C57" s="363"/>
      <c r="D57" s="364"/>
      <c r="E57" s="101"/>
      <c r="F57" s="101"/>
      <c r="G57" s="101"/>
      <c r="H57" s="375"/>
      <c r="I57" s="376"/>
      <c r="J57" s="377"/>
      <c r="K57" s="112"/>
    </row>
    <row r="58" spans="1:59" s="6" customFormat="1" ht="24" customHeight="1" thickBot="1" x14ac:dyDescent="0.25">
      <c r="A58" s="111"/>
      <c r="B58" s="365"/>
      <c r="C58" s="366"/>
      <c r="D58" s="367"/>
      <c r="E58" s="101"/>
      <c r="H58" s="378"/>
      <c r="I58" s="379"/>
      <c r="J58" s="380"/>
      <c r="K58" s="112"/>
    </row>
    <row r="59" spans="1:59" s="6" customFormat="1" ht="16.5" customHeight="1" thickBot="1" x14ac:dyDescent="0.25">
      <c r="A59" s="111"/>
      <c r="B59" s="101"/>
      <c r="C59" s="101"/>
      <c r="D59" s="101"/>
      <c r="E59" s="101"/>
      <c r="H59" s="101"/>
      <c r="I59" s="101"/>
      <c r="J59" s="101"/>
      <c r="K59" s="112"/>
    </row>
    <row r="60" spans="1:59" s="6" customFormat="1" ht="174" customHeight="1" thickBot="1" x14ac:dyDescent="0.25">
      <c r="A60" s="111"/>
      <c r="B60" s="381" t="s">
        <v>151</v>
      </c>
      <c r="C60" s="310"/>
      <c r="D60" s="311"/>
      <c r="E60" s="101"/>
      <c r="H60" s="339" t="s">
        <v>153</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password="C6AA" sheet="1" formatCells="0" formatColumns="0" formatRows="0" insertColumns="0" insertRows="0" insertHyperlinks="0" deleteColumns="0" deleteRows="0" sort="0" autoFilter="0" pivotTables="0"/>
  <mergeCells count="11">
    <mergeCell ref="B60:D60"/>
    <mergeCell ref="H60:J60"/>
    <mergeCell ref="H66:J82"/>
    <mergeCell ref="B2:J2"/>
    <mergeCell ref="D19:D38"/>
    <mergeCell ref="B40:D40"/>
    <mergeCell ref="B41:B42"/>
    <mergeCell ref="B51:D58"/>
    <mergeCell ref="H53:I53"/>
    <mergeCell ref="H54:I54"/>
    <mergeCell ref="H56:J58"/>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249977111117893"/>
  </sheetPr>
  <dimension ref="A1:BG268"/>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36.75" customHeight="1" thickBot="1" x14ac:dyDescent="0.25">
      <c r="A2" s="104"/>
      <c r="B2" s="97" t="s">
        <v>65</v>
      </c>
      <c r="C2" s="120"/>
      <c r="D2" s="122"/>
      <c r="E2" s="124"/>
      <c r="F2" s="121"/>
      <c r="G2" s="121"/>
      <c r="H2" s="123"/>
      <c r="I2" s="98"/>
      <c r="J2" s="99"/>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13" t="s">
        <v>3</v>
      </c>
      <c r="C5" s="14" t="s">
        <v>4</v>
      </c>
      <c r="D5" s="69"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15"/>
      <c r="C6" s="16"/>
      <c r="D6" s="70"/>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99" t="s">
        <v>10</v>
      </c>
      <c r="C7" s="18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200" t="s">
        <v>29</v>
      </c>
      <c r="C8" s="179">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200" t="s">
        <v>87</v>
      </c>
      <c r="C9" s="179">
        <v>0</v>
      </c>
      <c r="D9" s="21"/>
      <c r="E9" s="100"/>
      <c r="F9" s="41"/>
      <c r="H9" s="213" t="s">
        <v>45</v>
      </c>
      <c r="I9" s="215"/>
      <c r="J9" s="192">
        <f>IF(J7&lt;250.01,0,SUM(J7,-J8))</f>
        <v>0</v>
      </c>
      <c r="K9" s="110"/>
      <c r="L9" s="102">
        <f>IF(C13&gt;19.5,19.5,C13)</f>
        <v>19.5</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201" t="s">
        <v>50</v>
      </c>
      <c r="C10" s="198">
        <f>C7-C8-C9</f>
        <v>0</v>
      </c>
      <c r="D10" s="22"/>
      <c r="E10" s="100"/>
      <c r="F10" s="41"/>
      <c r="H10" s="172" t="s">
        <v>46</v>
      </c>
      <c r="I10" s="173"/>
      <c r="J10" s="129">
        <f>IF($C$10&lt;48.732943,PRODUCT($C$10,20.5),(PRODUCT($C$10,20.5)-J9))</f>
        <v>0</v>
      </c>
      <c r="K10" s="110"/>
      <c r="L10" s="102">
        <f>IF(C16&gt;25.9,25.9,C16)</f>
        <v>25.9</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208" t="s">
        <v>37</v>
      </c>
      <c r="C11" s="205">
        <v>0</v>
      </c>
      <c r="D11" s="59">
        <f>(C11*D13)/(C13)</f>
        <v>0</v>
      </c>
      <c r="E11" s="100"/>
      <c r="F11" s="41"/>
      <c r="H11" s="214" t="s">
        <v>60</v>
      </c>
      <c r="I11" s="216"/>
      <c r="J11" s="28">
        <f>IF(J10&lt;1000,0,SUM(J10,-1000))</f>
        <v>0</v>
      </c>
      <c r="K11" s="110"/>
      <c r="L11" s="102">
        <f>IF(C17&gt;16.15,16.15,C17)</f>
        <v>16.149999999999999</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209" t="s">
        <v>38</v>
      </c>
      <c r="C12" s="205">
        <v>0</v>
      </c>
      <c r="D12" s="60">
        <f>(C12*D13)/(C13)</f>
        <v>0</v>
      </c>
      <c r="E12" s="100"/>
      <c r="F12" s="41"/>
      <c r="H12" s="74" t="s">
        <v>12</v>
      </c>
      <c r="I12" s="75"/>
      <c r="J12" s="76">
        <f>-D18</f>
        <v>0</v>
      </c>
      <c r="K12" s="110"/>
      <c r="L12" s="102"/>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10" t="s">
        <v>62</v>
      </c>
      <c r="C13" s="58">
        <v>19.600000000000001</v>
      </c>
      <c r="D13" s="61">
        <f>L9</f>
        <v>19.5</v>
      </c>
      <c r="E13" s="100"/>
      <c r="F13" s="41"/>
      <c r="H13" s="29" t="s">
        <v>11</v>
      </c>
      <c r="I13" s="30"/>
      <c r="J13" s="31">
        <f>J11-D18</f>
        <v>0</v>
      </c>
      <c r="K13" s="110"/>
      <c r="L13" s="102"/>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211" t="s">
        <v>39</v>
      </c>
      <c r="C14" s="205">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209" t="s">
        <v>40</v>
      </c>
      <c r="C15" s="206">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10" t="s">
        <v>63</v>
      </c>
      <c r="C16" s="90">
        <v>26</v>
      </c>
      <c r="D16" s="61">
        <f>L10</f>
        <v>25.9</v>
      </c>
      <c r="E16" s="100"/>
      <c r="F16" s="41"/>
      <c r="G16" s="41"/>
      <c r="H16" s="100"/>
      <c r="I16" s="100"/>
      <c r="J16" s="100"/>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10" t="s">
        <v>64</v>
      </c>
      <c r="C17" s="75">
        <v>16.2</v>
      </c>
      <c r="D17" s="62">
        <f>L11</f>
        <v>16.149999999999999</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212" t="s">
        <v>14</v>
      </c>
      <c r="C18" s="207"/>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99" t="s">
        <v>36</v>
      </c>
      <c r="C19" s="182">
        <v>0</v>
      </c>
      <c r="D19" s="176"/>
      <c r="E19" s="100"/>
      <c r="F19" s="41"/>
      <c r="G19" s="41"/>
      <c r="H19" s="100"/>
      <c r="I19" s="100"/>
      <c r="J19" s="100"/>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thickBot="1" x14ac:dyDescent="0.25">
      <c r="A20" s="106"/>
      <c r="B20" s="134" t="s">
        <v>18</v>
      </c>
      <c r="C20" s="179">
        <v>0</v>
      </c>
      <c r="D20" s="177"/>
      <c r="E20" s="100"/>
      <c r="F20" s="41"/>
      <c r="G20" s="41"/>
      <c r="H20" s="100"/>
      <c r="I20" s="100"/>
      <c r="J20" s="100"/>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89</v>
      </c>
      <c r="C21" s="179">
        <v>0</v>
      </c>
      <c r="D21" s="177"/>
      <c r="E21" s="100"/>
      <c r="F21" s="41"/>
      <c r="G21" s="107"/>
      <c r="H21" s="52" t="s">
        <v>128</v>
      </c>
      <c r="I21" s="53"/>
      <c r="J21" s="54"/>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thickBot="1" x14ac:dyDescent="0.25">
      <c r="A22" s="106"/>
      <c r="B22" s="134" t="s">
        <v>91</v>
      </c>
      <c r="C22" s="179">
        <v>0</v>
      </c>
      <c r="D22" s="177"/>
      <c r="E22" s="100"/>
      <c r="F22" s="41"/>
      <c r="H22" s="153"/>
      <c r="I22" s="154"/>
      <c r="J22" s="155"/>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102</v>
      </c>
      <c r="C23" s="179">
        <v>0</v>
      </c>
      <c r="D23" s="177"/>
      <c r="E23" s="100"/>
      <c r="F23" s="41"/>
      <c r="H23" s="158" t="s">
        <v>24</v>
      </c>
      <c r="I23" s="34" t="s">
        <v>55</v>
      </c>
      <c r="J23" s="23">
        <f>PRODUCT(SUM(C19,-C20,-C21,-C22,-C23,-C24),15.34)</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5" t="s">
        <v>90</v>
      </c>
      <c r="C24" s="179">
        <v>0</v>
      </c>
      <c r="D24" s="177"/>
      <c r="E24" s="100"/>
      <c r="F24" s="41"/>
      <c r="H24" s="80" t="s">
        <v>20</v>
      </c>
      <c r="I24" s="35" t="s">
        <v>33</v>
      </c>
      <c r="J24" s="36">
        <f>PRODUCT(C20,61.35)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thickBot="1" x14ac:dyDescent="0.25">
      <c r="A25" s="106"/>
      <c r="B25" s="204" t="s">
        <v>139</v>
      </c>
      <c r="C25" s="182">
        <v>0</v>
      </c>
      <c r="D25" s="177"/>
      <c r="E25" s="100"/>
      <c r="F25" s="41"/>
      <c r="H25" s="80" t="s">
        <v>21</v>
      </c>
      <c r="I25" s="35" t="s">
        <v>33</v>
      </c>
      <c r="J25" s="36">
        <f>PRODUCT(SUM(C21,C22),61.35)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126</v>
      </c>
      <c r="C26" s="202">
        <v>0</v>
      </c>
      <c r="D26" s="177"/>
      <c r="E26" s="100"/>
      <c r="F26" s="41"/>
      <c r="H26" s="80" t="s">
        <v>105</v>
      </c>
      <c r="I26" s="35" t="s">
        <v>33</v>
      </c>
      <c r="J26" s="161">
        <f>PRODUCT(C22,61.35)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6" t="s">
        <v>127</v>
      </c>
      <c r="C27" s="202">
        <v>0</v>
      </c>
      <c r="D27" s="177"/>
      <c r="E27" s="100"/>
      <c r="F27" s="41"/>
      <c r="H27" s="80" t="s">
        <v>106</v>
      </c>
      <c r="I27" s="35" t="s">
        <v>69</v>
      </c>
      <c r="J27" s="161">
        <f>PRODUCT(C23,40.35)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thickBot="1" x14ac:dyDescent="0.25">
      <c r="A28" s="106"/>
      <c r="B28" s="204" t="s">
        <v>8</v>
      </c>
      <c r="C28" s="203">
        <v>0</v>
      </c>
      <c r="D28" s="177"/>
      <c r="E28" s="100"/>
      <c r="F28" s="41"/>
      <c r="H28" s="80" t="s">
        <v>108</v>
      </c>
      <c r="I28" s="35" t="s">
        <v>70</v>
      </c>
      <c r="J28" s="161">
        <f>PRODUCT(SUM(C25,-C26,-C27),25)</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thickBot="1" x14ac:dyDescent="0.25">
      <c r="A29" s="106"/>
      <c r="B29" s="134" t="s">
        <v>18</v>
      </c>
      <c r="C29" s="179">
        <v>0</v>
      </c>
      <c r="D29" s="177"/>
      <c r="E29" s="100"/>
      <c r="F29" s="41"/>
      <c r="H29" s="80" t="s">
        <v>129</v>
      </c>
      <c r="I29" s="35" t="s">
        <v>123</v>
      </c>
      <c r="J29" s="161">
        <f>PRODUCT(C26,10)</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thickBot="1" x14ac:dyDescent="0.25">
      <c r="A30" s="106"/>
      <c r="B30" s="134" t="s">
        <v>89</v>
      </c>
      <c r="C30" s="179">
        <v>0</v>
      </c>
      <c r="D30" s="177"/>
      <c r="E30" s="100"/>
      <c r="F30" s="41"/>
      <c r="H30" s="80" t="s">
        <v>130</v>
      </c>
      <c r="I30" s="35" t="s">
        <v>124</v>
      </c>
      <c r="J30" s="161">
        <f>PRODUCT(C27,4)</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thickBot="1" x14ac:dyDescent="0.25">
      <c r="A31" s="106"/>
      <c r="B31" s="134" t="s">
        <v>91</v>
      </c>
      <c r="C31" s="179">
        <v>0</v>
      </c>
      <c r="D31" s="177"/>
      <c r="E31" s="100"/>
      <c r="F31" s="41"/>
      <c r="H31" s="159" t="s">
        <v>25</v>
      </c>
      <c r="I31" s="35" t="s">
        <v>56</v>
      </c>
      <c r="J31" s="37">
        <f>PRODUCT(SUM(C28,-C29,-C30,-C31,-C32,-C33,-C34),1.38)</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5" t="s">
        <v>103</v>
      </c>
      <c r="C32" s="179">
        <v>0</v>
      </c>
      <c r="D32" s="177"/>
      <c r="E32" s="100"/>
      <c r="F32" s="41"/>
      <c r="H32" s="80" t="s">
        <v>22</v>
      </c>
      <c r="I32" s="35" t="s">
        <v>34</v>
      </c>
      <c r="J32" s="36">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5" t="s">
        <v>92</v>
      </c>
      <c r="C33" s="179">
        <v>0</v>
      </c>
      <c r="D33" s="177"/>
      <c r="E33" s="100"/>
      <c r="F33" s="41"/>
      <c r="H33" s="80" t="s">
        <v>23</v>
      </c>
      <c r="I33" s="35" t="s">
        <v>34</v>
      </c>
      <c r="J33" s="36">
        <f>PRODUCT(SUM(C30,C31),5.5)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thickBot="1" x14ac:dyDescent="0.25">
      <c r="A34" s="106"/>
      <c r="B34" s="135" t="s">
        <v>93</v>
      </c>
      <c r="C34" s="179">
        <v>0</v>
      </c>
      <c r="D34" s="177"/>
      <c r="E34" s="100"/>
      <c r="F34" s="41"/>
      <c r="H34" s="80" t="s">
        <v>104</v>
      </c>
      <c r="I34" s="35" t="s">
        <v>34</v>
      </c>
      <c r="J34" s="36">
        <f>PRODUCT(C32,5.5)</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thickBot="1" x14ac:dyDescent="0.25">
      <c r="A35" s="106"/>
      <c r="B35" s="204" t="s">
        <v>9</v>
      </c>
      <c r="C35" s="182">
        <v>0</v>
      </c>
      <c r="D35" s="177"/>
      <c r="E35" s="100"/>
      <c r="F35" s="41"/>
      <c r="H35" s="80" t="s">
        <v>95</v>
      </c>
      <c r="I35" s="35" t="s">
        <v>73</v>
      </c>
      <c r="J35" s="161">
        <f>PRODUCT(C33,4.96)</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thickBot="1" x14ac:dyDescent="0.25">
      <c r="A36" s="106"/>
      <c r="B36" s="133" t="s">
        <v>18</v>
      </c>
      <c r="C36" s="179">
        <v>0</v>
      </c>
      <c r="D36" s="177"/>
      <c r="E36" s="100"/>
      <c r="F36" s="8"/>
      <c r="G36" s="8"/>
      <c r="H36" s="80" t="s">
        <v>96</v>
      </c>
      <c r="I36" s="35" t="s">
        <v>80</v>
      </c>
      <c r="J36" s="161">
        <f>PRODUCT(C34,4.42)</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thickBot="1" x14ac:dyDescent="0.25">
      <c r="A37" s="106"/>
      <c r="B37" s="134" t="s">
        <v>89</v>
      </c>
      <c r="C37" s="179">
        <v>0</v>
      </c>
      <c r="D37" s="177"/>
      <c r="E37" s="100"/>
      <c r="F37" s="41"/>
      <c r="H37" s="159" t="s">
        <v>26</v>
      </c>
      <c r="I37" s="35" t="s">
        <v>57</v>
      </c>
      <c r="J37" s="37">
        <f>PRODUCT(SUM(C35,-C36,-C37,-C38,-C39,-C40,-C41),15.15)</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91</v>
      </c>
      <c r="C38" s="179">
        <v>0</v>
      </c>
      <c r="D38" s="177"/>
      <c r="E38" s="100"/>
      <c r="F38" s="41"/>
      <c r="H38" s="80" t="s">
        <v>27</v>
      </c>
      <c r="I38" s="35" t="s">
        <v>35</v>
      </c>
      <c r="J38" s="36">
        <f>PRODUCT(C36,60.6)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34" t="s">
        <v>103</v>
      </c>
      <c r="C39" s="179">
        <v>0</v>
      </c>
      <c r="D39" s="177"/>
      <c r="E39" s="100"/>
      <c r="F39" s="41"/>
      <c r="H39" s="80" t="s">
        <v>28</v>
      </c>
      <c r="I39" s="35" t="s">
        <v>35</v>
      </c>
      <c r="J39" s="36">
        <f>PRODUCT(SUM(C37,C38),60.6)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thickBot="1" x14ac:dyDescent="0.25">
      <c r="A40" s="106"/>
      <c r="B40" s="134" t="s">
        <v>94</v>
      </c>
      <c r="C40" s="179">
        <v>0</v>
      </c>
      <c r="D40" s="177"/>
      <c r="E40" s="100"/>
      <c r="F40" s="41"/>
      <c r="H40" s="80" t="s">
        <v>107</v>
      </c>
      <c r="I40" s="35" t="s">
        <v>35</v>
      </c>
      <c r="J40" s="36">
        <f>PRODUCT(C39,60.6)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18" customHeight="1" thickBot="1" x14ac:dyDescent="0.25">
      <c r="A41" s="106"/>
      <c r="B41" s="137" t="s">
        <v>93</v>
      </c>
      <c r="C41" s="179">
        <v>0</v>
      </c>
      <c r="D41" s="178"/>
      <c r="E41" s="100"/>
      <c r="F41" s="8"/>
      <c r="G41" s="8"/>
      <c r="H41" s="80" t="s">
        <v>97</v>
      </c>
      <c r="I41" s="35" t="s">
        <v>35</v>
      </c>
      <c r="J41" s="161">
        <f>PRODUCT(C40,60.6)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18" customHeight="1" thickBot="1" x14ac:dyDescent="0.25">
      <c r="A42" s="106"/>
      <c r="B42" s="100"/>
      <c r="C42" s="100"/>
      <c r="D42" s="100"/>
      <c r="E42" s="100"/>
      <c r="F42" s="100"/>
      <c r="G42" s="100"/>
      <c r="H42" s="80" t="s">
        <v>98</v>
      </c>
      <c r="I42" s="35" t="s">
        <v>77</v>
      </c>
      <c r="J42" s="161">
        <f>PRODUCT(C41,19.6)</f>
        <v>0</v>
      </c>
      <c r="K42" s="108"/>
      <c r="L42" s="103"/>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0.25" customHeight="1" thickBot="1" x14ac:dyDescent="0.25">
      <c r="A43" s="106"/>
      <c r="B43" s="346" t="s">
        <v>119</v>
      </c>
      <c r="C43" s="382"/>
      <c r="D43" s="347"/>
      <c r="E43" s="100"/>
      <c r="F43" s="41"/>
      <c r="G43" s="41"/>
      <c r="H43" s="160" t="s">
        <v>5</v>
      </c>
      <c r="I43" s="194"/>
      <c r="J43" s="195">
        <v>-250</v>
      </c>
      <c r="K43" s="108"/>
      <c r="L43" s="102"/>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26.25" customHeight="1" thickBot="1" x14ac:dyDescent="0.3">
      <c r="A44" s="106"/>
      <c r="B44" s="348" t="s">
        <v>120</v>
      </c>
      <c r="C44" s="241" t="s">
        <v>118</v>
      </c>
      <c r="D44" s="240"/>
      <c r="E44" s="100"/>
      <c r="F44" s="41"/>
      <c r="G44" s="41"/>
      <c r="H44" s="193" t="s">
        <v>41</v>
      </c>
      <c r="I44" s="156"/>
      <c r="J44" s="157">
        <f>IF(SUM(J23,J31,J37)&gt;250,SUM(J23:J43),SUM(J24:J30,J32:J36,J38:J42))</f>
        <v>0</v>
      </c>
      <c r="K44" s="108"/>
      <c r="L44" s="87"/>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21" customHeight="1" thickBot="1" x14ac:dyDescent="0.25">
      <c r="A45" s="106"/>
      <c r="B45" s="358"/>
      <c r="C45" s="232">
        <f>SUM(C50:C52)</f>
        <v>0</v>
      </c>
      <c r="D45" s="239" t="s">
        <v>114</v>
      </c>
      <c r="E45" s="100"/>
      <c r="F45" s="100"/>
      <c r="G45" s="100"/>
      <c r="H45" s="100"/>
      <c r="I45" s="100"/>
      <c r="J45" s="100"/>
      <c r="K45" s="108"/>
      <c r="L45" s="185">
        <f>J50*0.9</f>
        <v>0</v>
      </c>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133" t="s">
        <v>89</v>
      </c>
      <c r="C46" s="228">
        <v>0</v>
      </c>
      <c r="D46" s="21"/>
      <c r="E46" s="100"/>
      <c r="F46" s="41"/>
      <c r="G46" s="41"/>
      <c r="H46" s="219" t="s">
        <v>99</v>
      </c>
      <c r="I46" s="217"/>
      <c r="J46" s="218"/>
      <c r="K46" s="108"/>
      <c r="L46" s="185">
        <f>SUM((J7+J46)-D14)*0.9</f>
        <v>0</v>
      </c>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ht="18" hidden="1" customHeight="1" x14ac:dyDescent="0.2">
      <c r="A47" s="106"/>
      <c r="B47" s="134" t="s">
        <v>103</v>
      </c>
      <c r="C47" s="226">
        <v>0</v>
      </c>
      <c r="D47" s="21"/>
      <c r="E47" s="100"/>
      <c r="F47" s="41"/>
      <c r="H47" s="32" t="s">
        <v>49</v>
      </c>
      <c r="I47" s="197"/>
      <c r="J47" s="187">
        <f>SUM(PRODUCT(SUM(C22,-C23,-C24,-C25,-C27),5.11),PRODUCT(SUM(C30,-C31,-C32,-C33,-C34,-C35),2.28),PRODUCT(SUM(C36,-C37,-C38,-C39,-C40,-C41),19.89),0)</f>
        <v>0</v>
      </c>
      <c r="K47" s="108"/>
      <c r="L47" s="190"/>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85"/>
      <c r="AL47" s="85"/>
      <c r="AM47" s="85"/>
      <c r="AN47" s="85"/>
      <c r="AO47" s="85"/>
      <c r="AP47" s="85"/>
      <c r="AQ47" s="85"/>
      <c r="AR47" s="85"/>
      <c r="AS47" s="85"/>
      <c r="AT47" s="85"/>
      <c r="AU47" s="85"/>
      <c r="AV47" s="85"/>
      <c r="AW47" s="85"/>
      <c r="AX47" s="85"/>
      <c r="AY47" s="85"/>
      <c r="AZ47" s="85"/>
      <c r="BA47" s="85"/>
      <c r="BB47" s="85"/>
      <c r="BC47" s="85"/>
      <c r="BD47" s="85"/>
      <c r="BE47" s="85"/>
      <c r="BF47" s="85"/>
      <c r="BG47" s="85"/>
    </row>
    <row r="48" spans="1:59" ht="18" hidden="1" customHeight="1" x14ac:dyDescent="0.25">
      <c r="A48" s="106"/>
      <c r="B48" s="224"/>
      <c r="C48" s="224"/>
      <c r="D48" s="108"/>
      <c r="E48" s="100"/>
      <c r="F48" s="41"/>
      <c r="H48" s="168" t="s">
        <v>0</v>
      </c>
      <c r="I48" s="196"/>
      <c r="J48" s="157">
        <f>IF(L52&gt;L48,IF(L48&lt;0,0,L48),IF(L52&lt;0,0,L52))</f>
        <v>0</v>
      </c>
      <c r="K48" s="108"/>
      <c r="L48" s="190"/>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85"/>
      <c r="AL48" s="85"/>
      <c r="AM48" s="85"/>
      <c r="AN48" s="85"/>
      <c r="AO48" s="85"/>
      <c r="AP48" s="85"/>
      <c r="AQ48" s="85"/>
      <c r="AR48" s="85"/>
      <c r="AS48" s="85"/>
      <c r="AT48" s="85"/>
      <c r="AU48" s="85"/>
      <c r="AV48" s="85"/>
      <c r="AW48" s="85"/>
      <c r="AX48" s="85"/>
      <c r="AY48" s="85"/>
      <c r="AZ48" s="85"/>
      <c r="BA48" s="85"/>
      <c r="BB48" s="85"/>
      <c r="BC48" s="85"/>
      <c r="BD48" s="85"/>
      <c r="BE48" s="85"/>
      <c r="BF48" s="85"/>
      <c r="BG48" s="85"/>
    </row>
    <row r="49" spans="1:59" s="6" customFormat="1" ht="21.75" customHeight="1" thickBot="1" x14ac:dyDescent="0.3">
      <c r="A49" s="111"/>
      <c r="B49" s="229" t="s">
        <v>113</v>
      </c>
      <c r="C49" s="230"/>
      <c r="D49" s="231"/>
      <c r="E49" s="100"/>
      <c r="F49" s="100"/>
      <c r="G49" s="100"/>
      <c r="H49" s="220" t="s">
        <v>121</v>
      </c>
      <c r="I49" s="221"/>
      <c r="J49" s="71">
        <f>IF(L49&gt;L45,IF(L45&lt;0,0,L45),IF(L49&lt;0,0,L49))</f>
        <v>0</v>
      </c>
      <c r="K49" s="108"/>
      <c r="L49" s="185">
        <f>SUM((J11+J50)-D18)*0.9</f>
        <v>0</v>
      </c>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85"/>
      <c r="AL49" s="85"/>
      <c r="AM49" s="85"/>
      <c r="AN49" s="85"/>
      <c r="AO49" s="85"/>
      <c r="AP49" s="85"/>
      <c r="AQ49" s="85"/>
      <c r="AR49" s="85"/>
      <c r="AS49" s="85"/>
      <c r="AT49" s="85"/>
      <c r="AU49" s="85"/>
      <c r="AV49" s="85"/>
      <c r="AW49" s="85"/>
      <c r="AX49" s="85"/>
      <c r="AY49" s="85"/>
      <c r="AZ49" s="85"/>
      <c r="BA49" s="85"/>
      <c r="BB49" s="85"/>
      <c r="BC49" s="85"/>
      <c r="BD49" s="85"/>
      <c r="BE49" s="85"/>
      <c r="BF49" s="85"/>
      <c r="BG49" s="85"/>
    </row>
    <row r="50" spans="1:59" s="6" customFormat="1" ht="21.75" customHeight="1" thickBot="1" x14ac:dyDescent="0.25">
      <c r="A50" s="111"/>
      <c r="B50" s="150" t="s">
        <v>110</v>
      </c>
      <c r="C50" s="225">
        <v>0</v>
      </c>
      <c r="D50" s="20"/>
      <c r="E50" s="100"/>
      <c r="F50" s="100"/>
      <c r="G50" s="100"/>
      <c r="H50" s="32" t="s">
        <v>47</v>
      </c>
      <c r="I50" s="38"/>
      <c r="J50" s="233">
        <f>IF(SUM(PRODUCT(SUM(C19-C20-C21-C22-C23-C24),5.11),PRODUCT(SUM(C28-C29-C30-C31-C32,-C33,-C34),2.28),PRODUCT(SUM(C35-C36-C37,-C38,-C39-C40-C41),19.89),-750)&lt;0,0,SUM(PRODUCT(SUM(C19-C20-C21-C22-C23-C24),5.11),PRODUCT(SUM(C28-C29-C30-C31-C32,-C33,-C34),2.28),PRODUCT(SUM(C35-C36-C37,-C38,-C39-C40-C41),19.89),-750))</f>
        <v>0</v>
      </c>
      <c r="K50" s="112"/>
      <c r="L50" s="186"/>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87"/>
      <c r="AL50" s="87"/>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21.75" customHeight="1" thickBot="1" x14ac:dyDescent="0.25">
      <c r="A51" s="111"/>
      <c r="B51" s="134" t="s">
        <v>111</v>
      </c>
      <c r="C51" s="226">
        <v>0</v>
      </c>
      <c r="D51" s="21"/>
      <c r="E51" s="100"/>
      <c r="F51" s="100"/>
      <c r="G51" s="100"/>
      <c r="H51" s="100"/>
      <c r="I51" s="100"/>
      <c r="J51" s="100"/>
      <c r="K51" s="112"/>
      <c r="L51" s="186"/>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87"/>
      <c r="AL51" s="87"/>
      <c r="AM51" s="87"/>
      <c r="AN51" s="87"/>
      <c r="AO51" s="87"/>
      <c r="AP51" s="87"/>
      <c r="AQ51" s="87"/>
      <c r="AR51" s="87"/>
      <c r="AS51" s="87"/>
      <c r="AT51" s="87"/>
      <c r="AU51" s="87"/>
      <c r="AV51" s="87"/>
      <c r="AW51" s="87"/>
      <c r="AX51" s="87"/>
      <c r="AY51" s="87"/>
      <c r="AZ51" s="87"/>
      <c r="BA51" s="87"/>
      <c r="BB51" s="87"/>
      <c r="BC51" s="87"/>
      <c r="BD51" s="87"/>
      <c r="BE51" s="87"/>
      <c r="BF51" s="87"/>
      <c r="BG51" s="87"/>
    </row>
    <row r="52" spans="1:59" s="6" customFormat="1" ht="24.75" customHeight="1" thickBot="1" x14ac:dyDescent="0.3">
      <c r="A52" s="111"/>
      <c r="B52" s="137" t="s">
        <v>112</v>
      </c>
      <c r="C52" s="227">
        <v>0</v>
      </c>
      <c r="D52" s="223"/>
      <c r="E52" s="100"/>
      <c r="F52" s="100"/>
      <c r="G52" s="100"/>
      <c r="H52" s="220" t="s">
        <v>115</v>
      </c>
      <c r="I52" s="221"/>
      <c r="J52" s="71">
        <f>IF(SUM(C50*(669.8-61.35),C51*(654.5-61.35),C52*(721-61.35))&lt;50,0,SUM(C50*(669.8-61.35),C51*(654.5-61.35),C52*(721-61.35)))</f>
        <v>0</v>
      </c>
      <c r="K52" s="112"/>
      <c r="L52" s="8"/>
      <c r="M52" s="8"/>
      <c r="N52" s="8"/>
      <c r="O52" s="8"/>
      <c r="P52" s="8"/>
      <c r="Q52" s="8"/>
      <c r="R52" s="8"/>
      <c r="S52" s="8"/>
      <c r="T52" s="8"/>
      <c r="U52" s="8"/>
      <c r="V52" s="8"/>
      <c r="W52" s="8"/>
      <c r="X52" s="8"/>
      <c r="Y52" s="8"/>
      <c r="Z52" s="8"/>
      <c r="AA52" s="8"/>
      <c r="AB52" s="8"/>
      <c r="AC52" s="8"/>
      <c r="AD52" s="8"/>
      <c r="AE52" s="8"/>
      <c r="AF52" s="8"/>
      <c r="AG52" s="8"/>
      <c r="AH52" s="8"/>
      <c r="AI52" s="8"/>
      <c r="AJ52" s="8"/>
    </row>
    <row r="53" spans="1:59" s="6" customFormat="1" ht="12.75" customHeight="1" thickBot="1" x14ac:dyDescent="0.25">
      <c r="A53" s="111"/>
      <c r="B53" s="100"/>
      <c r="C53" s="100"/>
      <c r="D53" s="100"/>
      <c r="E53" s="100"/>
      <c r="F53" s="100"/>
      <c r="G53" s="100"/>
      <c r="H53" s="100"/>
      <c r="I53" s="100"/>
      <c r="J53" s="100"/>
      <c r="K53" s="112"/>
      <c r="L53" s="8"/>
      <c r="M53" s="8"/>
      <c r="N53" s="8"/>
      <c r="O53" s="8"/>
      <c r="P53" s="8"/>
      <c r="Q53" s="8"/>
      <c r="R53" s="8"/>
      <c r="S53" s="8"/>
      <c r="T53" s="8"/>
      <c r="U53" s="8"/>
      <c r="V53" s="8"/>
      <c r="W53" s="8"/>
      <c r="X53" s="8"/>
      <c r="Y53" s="8"/>
      <c r="Z53" s="8"/>
      <c r="AA53" s="8"/>
      <c r="AB53" s="8"/>
      <c r="AC53" s="8"/>
      <c r="AD53" s="8"/>
      <c r="AE53" s="8"/>
      <c r="AF53" s="8"/>
      <c r="AG53" s="8"/>
      <c r="AH53" s="8"/>
      <c r="AI53" s="8"/>
      <c r="AJ53" s="8"/>
    </row>
    <row r="54" spans="1:59" s="6" customFormat="1" ht="16.5" customHeight="1" thickBot="1" x14ac:dyDescent="0.25">
      <c r="A54" s="111"/>
      <c r="B54" s="100"/>
      <c r="C54" s="100"/>
      <c r="D54" s="100"/>
      <c r="E54" s="101"/>
      <c r="F54" s="100"/>
      <c r="G54" s="100"/>
      <c r="H54" s="170" t="s">
        <v>31</v>
      </c>
      <c r="I54" s="171"/>
      <c r="J54" s="88">
        <f>SUM(J9,J14,J17,J18,J44,J49,J52)</f>
        <v>0</v>
      </c>
      <c r="K54" s="112"/>
      <c r="L54" s="8"/>
      <c r="M54" s="8"/>
      <c r="N54" s="8"/>
      <c r="O54" s="8"/>
      <c r="P54" s="8"/>
      <c r="Q54" s="8"/>
      <c r="R54" s="8"/>
      <c r="S54" s="8"/>
      <c r="T54" s="8"/>
      <c r="U54" s="8"/>
      <c r="V54" s="8"/>
      <c r="W54" s="8"/>
      <c r="X54" s="8"/>
      <c r="Y54" s="8"/>
      <c r="Z54" s="8"/>
      <c r="AA54" s="8"/>
      <c r="AB54" s="8"/>
      <c r="AC54" s="8"/>
      <c r="AD54" s="8"/>
      <c r="AE54" s="8"/>
      <c r="AF54" s="8"/>
      <c r="AG54" s="8"/>
      <c r="AH54" s="8"/>
      <c r="AI54" s="8"/>
      <c r="AJ54" s="8"/>
    </row>
    <row r="55" spans="1:59" s="6" customFormat="1" ht="18" customHeight="1" x14ac:dyDescent="0.2">
      <c r="A55" s="111"/>
      <c r="B55" s="100"/>
      <c r="C55" s="100"/>
      <c r="D55" s="100"/>
      <c r="E55" s="101"/>
      <c r="F55" s="100"/>
      <c r="G55" s="100"/>
      <c r="H55" s="172" t="s">
        <v>61</v>
      </c>
      <c r="I55" s="173"/>
      <c r="J55" s="129">
        <f>SUM(C7*20.5,C19*20.45,C25*25,C28*5.5,C35*60.6)</f>
        <v>0</v>
      </c>
      <c r="K55" s="112"/>
      <c r="L55" s="8"/>
      <c r="M55" s="8"/>
      <c r="N55" s="8"/>
      <c r="O55" s="8"/>
      <c r="P55" s="8"/>
      <c r="Q55" s="8"/>
      <c r="R55" s="8"/>
      <c r="S55" s="8"/>
      <c r="T55" s="8"/>
      <c r="U55" s="8"/>
      <c r="V55" s="8"/>
      <c r="W55" s="8"/>
      <c r="X55" s="8"/>
      <c r="Y55" s="8"/>
      <c r="Z55" s="8"/>
      <c r="AA55" s="8"/>
      <c r="AB55" s="8"/>
      <c r="AC55" s="8"/>
      <c r="AD55" s="8"/>
      <c r="AE55" s="8"/>
      <c r="AF55" s="8"/>
      <c r="AG55" s="8"/>
      <c r="AH55" s="8"/>
      <c r="AI55" s="8"/>
      <c r="AJ55" s="8"/>
    </row>
    <row r="56" spans="1:59" s="6" customFormat="1" ht="18" customHeight="1" thickBot="1" x14ac:dyDescent="0.25">
      <c r="A56" s="111"/>
      <c r="B56" s="222"/>
      <c r="C56" s="100"/>
      <c r="D56" s="100"/>
      <c r="E56" s="101"/>
      <c r="F56" s="100"/>
      <c r="G56" s="100"/>
      <c r="H56" s="79" t="s">
        <v>51</v>
      </c>
      <c r="I56" s="174"/>
      <c r="J56" s="89">
        <f>J55-J54+J52</f>
        <v>0</v>
      </c>
      <c r="K56" s="112"/>
      <c r="L56" s="8"/>
      <c r="M56" s="8"/>
      <c r="N56" s="8"/>
      <c r="O56" s="8"/>
      <c r="P56" s="8"/>
      <c r="Q56" s="8"/>
      <c r="R56" s="8"/>
      <c r="S56" s="8"/>
      <c r="T56" s="8"/>
      <c r="U56" s="8"/>
      <c r="V56" s="8"/>
      <c r="W56" s="8"/>
      <c r="X56" s="8"/>
      <c r="Y56" s="8"/>
      <c r="Z56" s="8"/>
      <c r="AA56" s="8"/>
      <c r="AB56" s="8"/>
      <c r="AC56" s="8"/>
      <c r="AD56" s="8"/>
      <c r="AE56" s="8"/>
      <c r="AF56" s="8"/>
      <c r="AG56" s="8"/>
      <c r="AH56" s="8"/>
      <c r="AI56" s="8"/>
      <c r="AJ56" s="8"/>
    </row>
    <row r="57" spans="1:59" s="6" customFormat="1" x14ac:dyDescent="0.2">
      <c r="A57" s="111"/>
      <c r="B57" s="100"/>
      <c r="C57" s="100"/>
      <c r="D57" s="100"/>
      <c r="E57" s="101"/>
      <c r="G57" s="101"/>
      <c r="H57" s="101"/>
      <c r="I57" s="100"/>
      <c r="J57" s="100"/>
      <c r="K57" s="112"/>
      <c r="L57" s="8"/>
      <c r="M57" s="8"/>
      <c r="N57" s="8"/>
      <c r="O57" s="8"/>
      <c r="P57" s="8"/>
      <c r="Q57" s="8"/>
      <c r="R57" s="8"/>
      <c r="S57" s="8"/>
      <c r="T57" s="8"/>
      <c r="U57" s="8"/>
      <c r="V57" s="8"/>
      <c r="W57" s="8"/>
      <c r="X57" s="8"/>
      <c r="Y57" s="8"/>
      <c r="Z57" s="8"/>
      <c r="AA57" s="8"/>
      <c r="AB57" s="8"/>
      <c r="AC57" s="8"/>
      <c r="AD57" s="8"/>
      <c r="AE57" s="8"/>
      <c r="AF57" s="8"/>
      <c r="AG57" s="8"/>
      <c r="AH57" s="8"/>
      <c r="AI57" s="8"/>
      <c r="AJ57" s="8"/>
    </row>
    <row r="58" spans="1:59" s="6" customFormat="1" ht="13.5" customHeight="1" thickBot="1" x14ac:dyDescent="0.25">
      <c r="A58" s="111"/>
      <c r="B58" s="100"/>
      <c r="C58" s="100"/>
      <c r="D58" s="100"/>
      <c r="E58" s="101"/>
      <c r="F58" s="100"/>
      <c r="G58" s="100"/>
      <c r="H58" s="100"/>
      <c r="I58" s="100"/>
      <c r="J58" s="100"/>
      <c r="K58" s="112"/>
      <c r="L58" s="8"/>
      <c r="M58" s="8"/>
      <c r="N58" s="8"/>
      <c r="O58" s="8"/>
      <c r="P58" s="8"/>
      <c r="Q58" s="8"/>
      <c r="R58" s="8"/>
      <c r="S58" s="8"/>
      <c r="T58" s="8"/>
      <c r="U58" s="8"/>
      <c r="V58" s="8"/>
      <c r="W58" s="8"/>
      <c r="X58" s="8"/>
      <c r="Y58" s="8"/>
      <c r="Z58" s="8"/>
      <c r="AA58" s="8"/>
      <c r="AB58" s="8"/>
      <c r="AC58" s="8"/>
      <c r="AD58" s="8"/>
      <c r="AE58" s="8"/>
      <c r="AF58" s="8"/>
      <c r="AG58" s="8"/>
      <c r="AH58" s="8"/>
      <c r="AI58" s="8"/>
      <c r="AJ58" s="8"/>
    </row>
    <row r="59" spans="1:59" ht="179.25" customHeight="1" thickBot="1" x14ac:dyDescent="0.25">
      <c r="A59" s="111"/>
      <c r="B59" s="423" t="s">
        <v>109</v>
      </c>
      <c r="C59" s="424"/>
      <c r="D59" s="425"/>
      <c r="E59" s="101"/>
      <c r="H59" s="415" t="s">
        <v>101</v>
      </c>
      <c r="I59" s="416"/>
      <c r="J59" s="417"/>
      <c r="K59" s="112"/>
      <c r="L59" s="8"/>
      <c r="M59" s="8"/>
      <c r="N59" s="8"/>
      <c r="O59" s="8"/>
      <c r="P59" s="8"/>
      <c r="Q59" s="8"/>
      <c r="R59" s="8"/>
      <c r="S59" s="8"/>
      <c r="T59" s="8"/>
      <c r="U59" s="8"/>
      <c r="V59" s="8"/>
      <c r="W59" s="8"/>
      <c r="X59" s="8"/>
      <c r="Y59" s="8"/>
      <c r="Z59" s="8"/>
      <c r="AA59" s="8"/>
      <c r="AB59" s="8"/>
      <c r="AC59" s="8"/>
      <c r="AD59" s="8"/>
      <c r="AE59" s="8"/>
      <c r="AF59" s="8"/>
      <c r="AG59" s="8"/>
      <c r="AH59" s="8"/>
      <c r="AI59" s="8"/>
      <c r="AJ59" s="8"/>
    </row>
    <row r="60" spans="1:59" ht="14.25" customHeight="1" thickBot="1" x14ac:dyDescent="0.25">
      <c r="A60" s="111"/>
      <c r="B60" s="100"/>
      <c r="C60" s="100"/>
      <c r="D60" s="100"/>
      <c r="E60" s="101"/>
      <c r="H60" s="409" t="s">
        <v>136</v>
      </c>
      <c r="I60" s="410"/>
      <c r="J60" s="386"/>
      <c r="K60" s="112"/>
      <c r="L60" s="8"/>
      <c r="M60" s="8"/>
      <c r="N60" s="8"/>
      <c r="O60" s="8"/>
      <c r="P60" s="8"/>
      <c r="Q60" s="8"/>
      <c r="R60" s="8"/>
      <c r="S60" s="8"/>
      <c r="T60" s="8"/>
      <c r="U60" s="8"/>
      <c r="V60" s="8"/>
      <c r="W60" s="8"/>
      <c r="X60" s="8"/>
      <c r="Y60" s="8"/>
      <c r="Z60" s="8"/>
      <c r="AA60" s="8"/>
      <c r="AB60" s="8"/>
      <c r="AC60" s="8"/>
      <c r="AD60" s="8"/>
      <c r="AE60" s="8"/>
      <c r="AF60" s="8"/>
      <c r="AG60" s="8"/>
      <c r="AH60" s="8"/>
      <c r="AI60" s="8"/>
      <c r="AJ60" s="8"/>
    </row>
    <row r="61" spans="1:59" ht="179.25" customHeight="1" thickBot="1" x14ac:dyDescent="0.25">
      <c r="A61" s="111"/>
      <c r="B61" s="418" t="s">
        <v>141</v>
      </c>
      <c r="C61" s="419"/>
      <c r="D61" s="420"/>
      <c r="E61" s="101"/>
      <c r="F61" s="101"/>
      <c r="G61" s="101"/>
      <c r="H61" s="411"/>
      <c r="I61" s="412"/>
      <c r="J61" s="387"/>
      <c r="K61" s="112"/>
      <c r="L61" s="8"/>
      <c r="M61" s="8"/>
      <c r="N61" s="8"/>
      <c r="O61" s="8"/>
      <c r="P61" s="8"/>
      <c r="Q61" s="8"/>
      <c r="R61" s="8"/>
      <c r="S61" s="8"/>
      <c r="T61" s="8"/>
      <c r="U61" s="8"/>
      <c r="V61" s="8"/>
      <c r="W61" s="8"/>
      <c r="X61" s="8"/>
      <c r="Y61" s="8"/>
      <c r="Z61" s="8"/>
      <c r="AA61" s="8"/>
      <c r="AB61" s="8"/>
      <c r="AC61" s="8"/>
      <c r="AD61" s="8"/>
      <c r="AE61" s="8"/>
      <c r="AF61" s="8"/>
      <c r="AG61" s="8"/>
      <c r="AH61" s="8"/>
      <c r="AI61" s="8"/>
      <c r="AJ61" s="8"/>
    </row>
    <row r="62" spans="1:59" s="8" customFormat="1" ht="13.5" thickBot="1" x14ac:dyDescent="0.25">
      <c r="A62" s="113"/>
      <c r="B62" s="115"/>
      <c r="C62" s="115"/>
      <c r="D62" s="115"/>
      <c r="E62" s="115"/>
      <c r="F62" s="115"/>
      <c r="G62" s="115"/>
      <c r="H62" s="115"/>
      <c r="I62" s="115"/>
      <c r="J62" s="115"/>
      <c r="K62" s="116"/>
    </row>
    <row r="63" spans="1:59" s="6" customFormat="1" ht="6.75" customHeight="1" x14ac:dyDescent="0.2">
      <c r="A63" s="9"/>
      <c r="B63" s="9"/>
      <c r="C63" s="9"/>
      <c r="D63" s="9"/>
      <c r="E63" s="9"/>
      <c r="F63" s="9"/>
      <c r="G63" s="9"/>
      <c r="H63" s="9"/>
      <c r="I63" s="9"/>
      <c r="J63" s="9"/>
      <c r="K63" s="9"/>
      <c r="L63" s="9"/>
      <c r="M63" s="8"/>
      <c r="N63" s="8"/>
      <c r="O63" s="8"/>
      <c r="P63" s="8"/>
      <c r="Q63" s="8"/>
      <c r="R63" s="8"/>
      <c r="S63" s="8"/>
      <c r="T63" s="8"/>
      <c r="U63" s="8"/>
      <c r="V63" s="8"/>
      <c r="W63" s="8"/>
      <c r="X63" s="8"/>
      <c r="Y63" s="8"/>
      <c r="Z63" s="8"/>
      <c r="AA63" s="8"/>
      <c r="AB63" s="8"/>
      <c r="AC63" s="8"/>
      <c r="AD63" s="8"/>
      <c r="AE63" s="8"/>
      <c r="AF63" s="8"/>
      <c r="AG63" s="8"/>
      <c r="AH63" s="8"/>
      <c r="AI63" s="8"/>
      <c r="AJ63" s="8"/>
    </row>
    <row r="64" spans="1:59" s="6" customFormat="1" ht="20.25" customHeight="1" x14ac:dyDescent="0.2">
      <c r="A64" s="9"/>
      <c r="B64" s="9"/>
      <c r="C64" s="9"/>
      <c r="D64" s="9"/>
      <c r="E64" s="9"/>
      <c r="F64" s="9"/>
      <c r="G64" s="9"/>
      <c r="H64" s="9"/>
      <c r="I64" s="9"/>
      <c r="J64" s="9"/>
      <c r="K64" s="9"/>
      <c r="L64" s="9"/>
      <c r="M64" s="8"/>
      <c r="N64" s="8"/>
      <c r="O64" s="8"/>
      <c r="P64" s="8"/>
      <c r="Q64" s="8"/>
      <c r="R64" s="8"/>
      <c r="S64" s="8"/>
      <c r="T64" s="8"/>
      <c r="U64" s="8"/>
      <c r="V64" s="8"/>
      <c r="W64" s="8"/>
      <c r="X64" s="8"/>
      <c r="Y64" s="8"/>
      <c r="Z64" s="8"/>
      <c r="AA64" s="8"/>
      <c r="AB64" s="8"/>
      <c r="AC64" s="8"/>
      <c r="AD64" s="8"/>
      <c r="AE64" s="8"/>
      <c r="AF64" s="8"/>
      <c r="AG64" s="8"/>
      <c r="AH64" s="8"/>
      <c r="AI64" s="8"/>
      <c r="AJ64" s="8"/>
    </row>
    <row r="65" spans="1:36" s="6" customFormat="1" ht="21" customHeight="1" x14ac:dyDescent="0.2">
      <c r="A65" s="9"/>
      <c r="B65" s="7"/>
      <c r="C65" s="9"/>
      <c r="D65" s="9"/>
      <c r="E65" s="9"/>
      <c r="F65" s="9"/>
      <c r="G65" s="9"/>
      <c r="H65" s="8"/>
      <c r="I65" s="8"/>
      <c r="J65" s="8"/>
      <c r="K65" s="9"/>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6" customFormat="1" ht="26.25" customHeight="1" x14ac:dyDescent="0.2">
      <c r="A66" s="9"/>
      <c r="B66" s="7"/>
      <c r="C66" s="9"/>
      <c r="D66" s="9"/>
      <c r="E66" s="9"/>
      <c r="F66" s="9"/>
      <c r="G66" s="9"/>
      <c r="H66" s="8"/>
      <c r="I66" s="8"/>
      <c r="J66" s="8"/>
      <c r="K66" s="9"/>
      <c r="L66" s="8"/>
      <c r="M66" s="8"/>
      <c r="N66" s="8"/>
      <c r="O66" s="8"/>
      <c r="P66" s="8"/>
      <c r="Q66" s="8"/>
      <c r="R66" s="8"/>
      <c r="S66" s="8"/>
      <c r="T66" s="8"/>
      <c r="U66" s="8"/>
      <c r="V66" s="8"/>
      <c r="W66" s="8"/>
      <c r="X66" s="8"/>
      <c r="Y66" s="8"/>
      <c r="Z66" s="8"/>
      <c r="AA66" s="8"/>
      <c r="AB66" s="8"/>
      <c r="AC66" s="8"/>
      <c r="AD66" s="8"/>
      <c r="AE66" s="8"/>
      <c r="AF66" s="8"/>
      <c r="AG66" s="8"/>
      <c r="AH66" s="8"/>
      <c r="AI66" s="8"/>
      <c r="AJ66" s="8"/>
    </row>
    <row r="67" spans="1:36" s="6" customFormat="1" x14ac:dyDescent="0.2">
      <c r="A67" s="9"/>
      <c r="B67" s="7"/>
      <c r="C67" s="9"/>
      <c r="D67" s="9"/>
      <c r="E67" s="9"/>
      <c r="F67" s="9"/>
      <c r="G67" s="9"/>
      <c r="H67" s="8"/>
      <c r="I67" s="8"/>
      <c r="J67" s="8"/>
      <c r="K67" s="9"/>
      <c r="L67" s="8"/>
      <c r="M67" s="8"/>
      <c r="N67" s="8"/>
      <c r="O67" s="8"/>
      <c r="P67" s="8"/>
      <c r="Q67" s="8"/>
      <c r="R67" s="8"/>
      <c r="S67" s="8"/>
      <c r="T67" s="8"/>
      <c r="U67" s="8"/>
      <c r="V67" s="8"/>
      <c r="W67" s="8"/>
      <c r="X67" s="8"/>
      <c r="Y67" s="8"/>
      <c r="Z67" s="8"/>
      <c r="AA67" s="8"/>
      <c r="AB67" s="8"/>
      <c r="AC67" s="8"/>
      <c r="AD67" s="8"/>
      <c r="AE67" s="8"/>
      <c r="AF67" s="8"/>
      <c r="AG67" s="8"/>
      <c r="AH67" s="8"/>
      <c r="AI67" s="8"/>
      <c r="AJ67" s="8"/>
    </row>
    <row r="68" spans="1:36" s="6" customFormat="1" x14ac:dyDescent="0.2">
      <c r="A68" s="9"/>
      <c r="B68" s="7"/>
      <c r="C68" s="9"/>
      <c r="D68" s="9"/>
      <c r="E68" s="9"/>
      <c r="F68" s="9"/>
      <c r="G68" s="9"/>
      <c r="H68" s="8"/>
      <c r="I68" s="8"/>
      <c r="J68" s="8"/>
      <c r="K68" s="9"/>
      <c r="L68" s="8"/>
      <c r="M68" s="8"/>
      <c r="N68" s="8"/>
      <c r="O68" s="8"/>
      <c r="P68" s="8"/>
      <c r="Q68" s="8"/>
      <c r="R68" s="8"/>
      <c r="S68" s="8"/>
      <c r="T68" s="8"/>
      <c r="U68" s="8"/>
      <c r="V68" s="8"/>
      <c r="W68" s="8"/>
      <c r="X68" s="8"/>
      <c r="Y68" s="8"/>
      <c r="Z68" s="8"/>
      <c r="AA68" s="8"/>
      <c r="AB68" s="8"/>
      <c r="AC68" s="8"/>
      <c r="AD68" s="8"/>
      <c r="AE68" s="8"/>
      <c r="AF68" s="8"/>
      <c r="AG68" s="8"/>
      <c r="AH68" s="8"/>
      <c r="AI68" s="8"/>
      <c r="AJ68" s="8"/>
    </row>
    <row r="69" spans="1:36" s="6" customFormat="1" x14ac:dyDescent="0.2">
      <c r="A69" s="9"/>
      <c r="B69" s="7"/>
      <c r="C69" s="9"/>
      <c r="D69" s="9"/>
      <c r="E69" s="9"/>
      <c r="F69" s="9"/>
      <c r="G69" s="9"/>
      <c r="H69" s="8"/>
      <c r="I69" s="8"/>
      <c r="J69" s="8"/>
      <c r="K69" s="9"/>
      <c r="L69" s="8"/>
      <c r="M69" s="8"/>
      <c r="N69" s="8"/>
      <c r="O69" s="8"/>
      <c r="P69" s="8"/>
      <c r="Q69" s="8"/>
      <c r="R69" s="8"/>
      <c r="S69" s="8"/>
      <c r="T69" s="8"/>
      <c r="U69" s="8"/>
      <c r="V69" s="8"/>
      <c r="W69" s="8"/>
      <c r="X69" s="8"/>
      <c r="Y69" s="8"/>
      <c r="Z69" s="8"/>
      <c r="AA69" s="8"/>
      <c r="AB69" s="8"/>
      <c r="AC69" s="8"/>
      <c r="AD69" s="8"/>
      <c r="AE69" s="8"/>
      <c r="AF69" s="8"/>
      <c r="AG69" s="8"/>
      <c r="AH69" s="8"/>
      <c r="AI69" s="8"/>
      <c r="AJ69" s="8"/>
    </row>
    <row r="70" spans="1:36" s="6" customFormat="1" x14ac:dyDescent="0.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row>
    <row r="71" spans="1:36" s="6" customFormat="1" x14ac:dyDescent="0.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row>
    <row r="72" spans="1:36" s="6" customFormat="1" x14ac:dyDescent="0.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row>
    <row r="73" spans="1:36" s="6" customFormat="1" x14ac:dyDescent="0.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row>
    <row r="74" spans="1:36" s="6" customFormat="1" x14ac:dyDescent="0.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row>
    <row r="75" spans="1:36" s="6" customFormat="1" x14ac:dyDescent="0.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row>
    <row r="76" spans="1:36" s="6" customFormat="1" x14ac:dyDescent="0.2">
      <c r="C76" s="8"/>
      <c r="D76" s="8"/>
      <c r="E76" s="8"/>
      <c r="F76" s="8"/>
      <c r="G76" s="8"/>
      <c r="H76" s="421"/>
      <c r="I76" s="414"/>
      <c r="J76" s="414"/>
      <c r="K76" s="8"/>
      <c r="L76" s="8"/>
      <c r="M76" s="8"/>
      <c r="N76" s="8"/>
      <c r="O76" s="8"/>
      <c r="P76" s="8"/>
      <c r="Q76" s="8"/>
      <c r="R76" s="8"/>
      <c r="S76" s="8"/>
      <c r="T76" s="8"/>
      <c r="U76" s="8"/>
      <c r="V76" s="8"/>
      <c r="W76" s="8"/>
      <c r="X76" s="8"/>
      <c r="Y76" s="8"/>
      <c r="Z76" s="8"/>
      <c r="AA76" s="8"/>
      <c r="AB76" s="8"/>
      <c r="AC76" s="8"/>
      <c r="AD76" s="8"/>
      <c r="AE76" s="8"/>
      <c r="AF76" s="8"/>
      <c r="AG76" s="8"/>
      <c r="AH76" s="8"/>
      <c r="AI76" s="8"/>
      <c r="AJ76" s="8"/>
    </row>
    <row r="77" spans="1:36" s="6" customFormat="1" x14ac:dyDescent="0.2">
      <c r="C77" s="8"/>
      <c r="D77" s="8"/>
      <c r="E77" s="8"/>
      <c r="F77" s="8"/>
      <c r="G77" s="8"/>
      <c r="H77" s="414"/>
      <c r="I77" s="414"/>
      <c r="J77" s="414"/>
      <c r="K77" s="8"/>
      <c r="L77" s="8"/>
      <c r="M77" s="8"/>
      <c r="N77" s="8"/>
      <c r="O77" s="8"/>
      <c r="P77" s="8"/>
      <c r="Q77" s="8"/>
      <c r="R77" s="8"/>
      <c r="S77" s="8"/>
      <c r="T77" s="8"/>
      <c r="U77" s="8"/>
      <c r="V77" s="8"/>
      <c r="W77" s="8"/>
      <c r="X77" s="8"/>
      <c r="Y77" s="8"/>
      <c r="Z77" s="8"/>
      <c r="AA77" s="8"/>
      <c r="AB77" s="8"/>
      <c r="AC77" s="8"/>
      <c r="AD77" s="8"/>
      <c r="AE77" s="8"/>
      <c r="AF77" s="8"/>
      <c r="AG77" s="8"/>
      <c r="AH77" s="8"/>
      <c r="AI77" s="8"/>
      <c r="AJ77" s="8"/>
    </row>
    <row r="78" spans="1:36" s="6" customFormat="1" x14ac:dyDescent="0.2">
      <c r="C78" s="8"/>
      <c r="D78" s="8"/>
      <c r="E78" s="8"/>
      <c r="F78" s="8"/>
      <c r="G78" s="8"/>
      <c r="H78" s="414"/>
      <c r="I78" s="414"/>
      <c r="J78" s="414"/>
      <c r="K78" s="8"/>
      <c r="L78" s="8"/>
      <c r="M78" s="8"/>
      <c r="N78" s="8"/>
      <c r="O78" s="8"/>
      <c r="P78" s="8"/>
      <c r="Q78" s="8"/>
      <c r="R78" s="8"/>
      <c r="S78" s="8"/>
      <c r="T78" s="8"/>
      <c r="U78" s="8"/>
      <c r="V78" s="8"/>
      <c r="W78" s="8"/>
      <c r="X78" s="8"/>
      <c r="Y78" s="8"/>
      <c r="Z78" s="8"/>
      <c r="AA78" s="8"/>
      <c r="AB78" s="8"/>
      <c r="AC78" s="8"/>
      <c r="AD78" s="8"/>
      <c r="AE78" s="8"/>
      <c r="AF78" s="8"/>
      <c r="AG78" s="8"/>
      <c r="AH78" s="8"/>
      <c r="AI78" s="8"/>
      <c r="AJ78" s="8"/>
    </row>
    <row r="79" spans="1:36" s="6" customFormat="1" x14ac:dyDescent="0.2">
      <c r="C79" s="8"/>
      <c r="D79" s="8"/>
      <c r="E79" s="8"/>
      <c r="F79" s="8"/>
      <c r="G79" s="8"/>
      <c r="H79" s="414"/>
      <c r="I79" s="414"/>
      <c r="J79" s="414"/>
      <c r="K79" s="8"/>
      <c r="L79" s="8"/>
      <c r="M79" s="8"/>
      <c r="N79" s="8"/>
      <c r="O79" s="8"/>
      <c r="P79" s="8"/>
      <c r="Q79" s="8"/>
      <c r="R79" s="8"/>
      <c r="S79" s="8"/>
      <c r="T79" s="8"/>
      <c r="U79" s="8"/>
      <c r="V79" s="8"/>
      <c r="W79" s="8"/>
      <c r="X79" s="8"/>
      <c r="Y79" s="8"/>
      <c r="Z79" s="8"/>
      <c r="AA79" s="8"/>
      <c r="AB79" s="8"/>
      <c r="AC79" s="8"/>
      <c r="AD79" s="8"/>
      <c r="AE79" s="8"/>
      <c r="AF79" s="8"/>
      <c r="AG79" s="8"/>
      <c r="AH79" s="8"/>
      <c r="AI79" s="8"/>
      <c r="AJ79" s="8"/>
    </row>
    <row r="80" spans="1:36" s="6" customFormat="1" x14ac:dyDescent="0.2">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row>
    <row r="81" spans="3:36" s="6" customFormat="1" x14ac:dyDescent="0.2">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row>
    <row r="82" spans="3:36" s="6" customFormat="1" x14ac:dyDescent="0.2">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row>
    <row r="83" spans="3:36" s="6" customFormat="1" x14ac:dyDescent="0.2">
      <c r="C83" s="8"/>
      <c r="D83" s="8"/>
      <c r="E83" s="8"/>
      <c r="F83" s="8"/>
      <c r="G83" s="8"/>
      <c r="H83" s="191"/>
      <c r="I83" s="9"/>
      <c r="J83" s="9"/>
      <c r="K83" s="8"/>
      <c r="L83" s="8"/>
      <c r="M83" s="8"/>
      <c r="N83" s="8"/>
      <c r="O83" s="8"/>
      <c r="P83" s="8"/>
      <c r="Q83" s="8"/>
      <c r="R83" s="8"/>
      <c r="S83" s="8"/>
      <c r="T83" s="8"/>
      <c r="U83" s="8"/>
      <c r="V83" s="8"/>
      <c r="W83" s="8"/>
      <c r="X83" s="8"/>
      <c r="Y83" s="8"/>
      <c r="Z83" s="8"/>
      <c r="AA83" s="8"/>
      <c r="AB83" s="8"/>
      <c r="AC83" s="8"/>
      <c r="AD83" s="8"/>
      <c r="AE83" s="8"/>
      <c r="AF83" s="8"/>
      <c r="AG83" s="8"/>
      <c r="AH83" s="8"/>
      <c r="AI83" s="8"/>
      <c r="AJ83" s="8"/>
    </row>
    <row r="84" spans="3:36" s="6" customFormat="1" x14ac:dyDescent="0.2">
      <c r="C84" s="8"/>
      <c r="D84" s="8"/>
      <c r="E84" s="8"/>
      <c r="F84" s="8"/>
      <c r="G84" s="8"/>
      <c r="H84" s="422"/>
      <c r="I84" s="422"/>
      <c r="J84" s="422"/>
      <c r="K84" s="8"/>
      <c r="L84" s="8"/>
      <c r="M84" s="8"/>
      <c r="N84" s="8"/>
      <c r="O84" s="8"/>
      <c r="P84" s="8"/>
      <c r="Q84" s="8"/>
      <c r="R84" s="8"/>
      <c r="S84" s="8"/>
      <c r="T84" s="8"/>
      <c r="U84" s="8"/>
      <c r="V84" s="8"/>
      <c r="W84" s="8"/>
      <c r="X84" s="8"/>
      <c r="Y84" s="8"/>
      <c r="Z84" s="8"/>
      <c r="AA84" s="8"/>
      <c r="AB84" s="8"/>
      <c r="AC84" s="8"/>
      <c r="AD84" s="8"/>
      <c r="AE84" s="8"/>
      <c r="AF84" s="8"/>
      <c r="AG84" s="8"/>
      <c r="AH84" s="8"/>
      <c r="AI84" s="8"/>
      <c r="AJ84" s="8"/>
    </row>
    <row r="85" spans="3:36" s="6" customFormat="1" x14ac:dyDescent="0.2">
      <c r="C85" s="8"/>
      <c r="D85" s="8"/>
      <c r="E85" s="8"/>
      <c r="F85" s="8"/>
      <c r="G85" s="8"/>
      <c r="H85" s="413"/>
      <c r="I85" s="414"/>
      <c r="J85" s="414"/>
      <c r="K85" s="8"/>
      <c r="L85" s="8"/>
      <c r="M85" s="8"/>
      <c r="N85" s="8"/>
      <c r="O85" s="8"/>
      <c r="P85" s="8"/>
      <c r="Q85" s="8"/>
      <c r="R85" s="8"/>
      <c r="S85" s="8"/>
      <c r="T85" s="8"/>
      <c r="U85" s="8"/>
      <c r="V85" s="8"/>
      <c r="W85" s="8"/>
      <c r="X85" s="8"/>
      <c r="Y85" s="8"/>
      <c r="Z85" s="8"/>
      <c r="AA85" s="8"/>
      <c r="AB85" s="8"/>
      <c r="AC85" s="8"/>
      <c r="AD85" s="8"/>
      <c r="AE85" s="8"/>
      <c r="AF85" s="8"/>
      <c r="AG85" s="8"/>
      <c r="AH85" s="8"/>
      <c r="AI85" s="8"/>
      <c r="AJ85" s="8"/>
    </row>
    <row r="86" spans="3:36" s="6" customFormat="1" x14ac:dyDescent="0.2">
      <c r="C86" s="8"/>
      <c r="D86" s="8"/>
      <c r="E86" s="8"/>
      <c r="F86" s="8"/>
      <c r="G86" s="8"/>
      <c r="H86" s="414"/>
      <c r="I86" s="414"/>
      <c r="J86" s="414"/>
      <c r="K86" s="8"/>
      <c r="L86" s="8"/>
      <c r="M86" s="8"/>
      <c r="N86" s="8"/>
      <c r="O86" s="8"/>
      <c r="P86" s="8"/>
      <c r="Q86" s="8"/>
      <c r="R86" s="8"/>
      <c r="S86" s="8"/>
      <c r="T86" s="8"/>
      <c r="U86" s="8"/>
      <c r="V86" s="8"/>
      <c r="W86" s="8"/>
      <c r="X86" s="8"/>
      <c r="Y86" s="8"/>
      <c r="Z86" s="8"/>
      <c r="AA86" s="8"/>
      <c r="AB86" s="8"/>
      <c r="AC86" s="8"/>
      <c r="AD86" s="8"/>
      <c r="AE86" s="8"/>
      <c r="AF86" s="8"/>
      <c r="AG86" s="8"/>
      <c r="AH86" s="8"/>
      <c r="AI86" s="8"/>
      <c r="AJ86" s="8"/>
    </row>
    <row r="87" spans="3:36" s="6" customFormat="1" x14ac:dyDescent="0.2">
      <c r="C87" s="8"/>
      <c r="D87" s="8"/>
      <c r="E87" s="8"/>
      <c r="F87" s="8"/>
      <c r="G87" s="8"/>
      <c r="H87" s="414"/>
      <c r="I87" s="414"/>
      <c r="J87" s="414"/>
      <c r="K87" s="8"/>
      <c r="L87" s="8"/>
      <c r="M87" s="8"/>
      <c r="N87" s="8"/>
      <c r="O87" s="8"/>
      <c r="P87" s="8"/>
      <c r="Q87" s="8"/>
      <c r="R87" s="8"/>
      <c r="S87" s="8"/>
      <c r="T87" s="8"/>
      <c r="U87" s="8"/>
      <c r="V87" s="8"/>
      <c r="W87" s="8"/>
      <c r="X87" s="8"/>
      <c r="Y87" s="8"/>
      <c r="Z87" s="8"/>
      <c r="AA87" s="8"/>
      <c r="AB87" s="8"/>
      <c r="AC87" s="8"/>
      <c r="AD87" s="8"/>
      <c r="AE87" s="8"/>
      <c r="AF87" s="8"/>
      <c r="AG87" s="8"/>
      <c r="AH87" s="8"/>
      <c r="AI87" s="8"/>
      <c r="AJ87" s="8"/>
    </row>
    <row r="88" spans="3:36" s="6" customFormat="1" x14ac:dyDescent="0.2">
      <c r="C88" s="8"/>
      <c r="D88" s="8"/>
      <c r="E88" s="8"/>
      <c r="F88" s="8"/>
      <c r="G88" s="8"/>
      <c r="H88" s="414"/>
      <c r="I88" s="414"/>
      <c r="J88" s="414"/>
      <c r="K88" s="8"/>
      <c r="L88" s="8"/>
      <c r="M88" s="8"/>
      <c r="N88" s="8"/>
      <c r="O88" s="8"/>
      <c r="P88" s="8"/>
      <c r="Q88" s="8"/>
      <c r="R88" s="8"/>
      <c r="S88" s="8"/>
      <c r="T88" s="8"/>
      <c r="U88" s="8"/>
      <c r="V88" s="8"/>
      <c r="W88" s="8"/>
      <c r="X88" s="8"/>
      <c r="Y88" s="8"/>
      <c r="Z88" s="8"/>
      <c r="AA88" s="8"/>
      <c r="AB88" s="8"/>
      <c r="AC88" s="8"/>
      <c r="AD88" s="8"/>
      <c r="AE88" s="8"/>
      <c r="AF88" s="8"/>
      <c r="AG88" s="8"/>
      <c r="AH88" s="8"/>
      <c r="AI88" s="8"/>
      <c r="AJ88" s="8"/>
    </row>
    <row r="89" spans="3:36" s="6" customFormat="1" x14ac:dyDescent="0.2">
      <c r="C89" s="8"/>
      <c r="D89" s="8"/>
      <c r="E89" s="8"/>
      <c r="F89" s="8"/>
      <c r="G89" s="8"/>
      <c r="H89" s="414"/>
      <c r="I89" s="414"/>
      <c r="J89" s="414"/>
      <c r="K89" s="8"/>
      <c r="L89" s="8"/>
      <c r="M89" s="8"/>
      <c r="N89" s="8"/>
      <c r="O89" s="8"/>
      <c r="P89" s="8"/>
      <c r="Q89" s="8"/>
      <c r="R89" s="8"/>
      <c r="S89" s="8"/>
      <c r="T89" s="8"/>
      <c r="U89" s="8"/>
      <c r="V89" s="8"/>
      <c r="W89" s="8"/>
      <c r="X89" s="8"/>
      <c r="Y89" s="8"/>
      <c r="Z89" s="8"/>
      <c r="AA89" s="8"/>
      <c r="AB89" s="8"/>
      <c r="AC89" s="8"/>
      <c r="AD89" s="8"/>
      <c r="AE89" s="8"/>
      <c r="AF89" s="8"/>
      <c r="AG89" s="8"/>
      <c r="AH89" s="8"/>
      <c r="AI89" s="8"/>
      <c r="AJ89" s="8"/>
    </row>
    <row r="90" spans="3:36" s="6" customFormat="1" x14ac:dyDescent="0.2">
      <c r="C90" s="8"/>
      <c r="D90" s="8"/>
      <c r="E90" s="8"/>
      <c r="F90" s="8"/>
      <c r="G90" s="8"/>
      <c r="H90" s="414"/>
      <c r="I90" s="414"/>
      <c r="J90" s="414"/>
      <c r="K90" s="8"/>
      <c r="L90" s="8"/>
      <c r="M90" s="8"/>
      <c r="N90" s="8"/>
      <c r="O90" s="8"/>
      <c r="P90" s="8"/>
      <c r="Q90" s="8"/>
      <c r="R90" s="8"/>
      <c r="S90" s="8"/>
      <c r="T90" s="8"/>
      <c r="U90" s="8"/>
      <c r="V90" s="8"/>
      <c r="W90" s="8"/>
      <c r="X90" s="8"/>
      <c r="Y90" s="8"/>
      <c r="Z90" s="8"/>
      <c r="AA90" s="8"/>
      <c r="AB90" s="8"/>
      <c r="AC90" s="8"/>
      <c r="AD90" s="8"/>
      <c r="AE90" s="8"/>
      <c r="AF90" s="8"/>
      <c r="AG90" s="8"/>
      <c r="AH90" s="8"/>
      <c r="AI90" s="8"/>
      <c r="AJ90" s="8"/>
    </row>
    <row r="91" spans="3:36" s="6" customFormat="1" x14ac:dyDescent="0.2">
      <c r="C91" s="8"/>
      <c r="D91" s="8"/>
      <c r="E91" s="8"/>
      <c r="F91" s="8"/>
      <c r="G91" s="8"/>
      <c r="H91" s="414"/>
      <c r="I91" s="414"/>
      <c r="J91" s="414"/>
      <c r="K91" s="8"/>
      <c r="L91" s="8"/>
      <c r="M91" s="8"/>
      <c r="N91" s="8"/>
      <c r="O91" s="8"/>
      <c r="P91" s="8"/>
      <c r="Q91" s="8"/>
      <c r="R91" s="8"/>
      <c r="S91" s="8"/>
      <c r="T91" s="8"/>
      <c r="U91" s="8"/>
      <c r="V91" s="8"/>
      <c r="W91" s="8"/>
      <c r="X91" s="8"/>
      <c r="Y91" s="8"/>
      <c r="Z91" s="8"/>
      <c r="AA91" s="8"/>
      <c r="AB91" s="8"/>
      <c r="AC91" s="8"/>
      <c r="AD91" s="8"/>
      <c r="AE91" s="8"/>
      <c r="AF91" s="8"/>
      <c r="AG91" s="8"/>
      <c r="AH91" s="8"/>
      <c r="AI91" s="8"/>
      <c r="AJ91" s="8"/>
    </row>
    <row r="92" spans="3:36" s="6" customFormat="1" x14ac:dyDescent="0.2">
      <c r="C92" s="8"/>
      <c r="D92" s="8"/>
      <c r="E92" s="8"/>
      <c r="F92" s="8"/>
      <c r="G92" s="8"/>
      <c r="H92" s="414"/>
      <c r="I92" s="414"/>
      <c r="J92" s="414"/>
      <c r="K92" s="8"/>
      <c r="L92" s="8"/>
      <c r="M92" s="8"/>
      <c r="N92" s="8"/>
      <c r="O92" s="8"/>
      <c r="P92" s="8"/>
      <c r="Q92" s="8"/>
      <c r="R92" s="8"/>
      <c r="S92" s="8"/>
      <c r="T92" s="8"/>
      <c r="U92" s="8"/>
      <c r="V92" s="8"/>
      <c r="W92" s="8"/>
      <c r="X92" s="8"/>
      <c r="Y92" s="8"/>
      <c r="Z92" s="8"/>
      <c r="AA92" s="8"/>
      <c r="AB92" s="8"/>
      <c r="AC92" s="8"/>
      <c r="AD92" s="8"/>
      <c r="AE92" s="8"/>
      <c r="AF92" s="8"/>
      <c r="AG92" s="8"/>
      <c r="AH92" s="8"/>
      <c r="AI92" s="8"/>
      <c r="AJ92" s="8"/>
    </row>
    <row r="93" spans="3:36" s="6" customFormat="1" x14ac:dyDescent="0.2">
      <c r="C93" s="8"/>
      <c r="D93" s="8"/>
      <c r="E93" s="8"/>
      <c r="F93" s="8"/>
      <c r="G93" s="8"/>
      <c r="H93" s="414"/>
      <c r="I93" s="414"/>
      <c r="J93" s="414"/>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3:36" s="6" customFormat="1" x14ac:dyDescent="0.2">
      <c r="C94" s="8"/>
      <c r="D94" s="8"/>
      <c r="E94" s="8"/>
      <c r="F94" s="8"/>
      <c r="G94" s="8"/>
      <c r="H94" s="414"/>
      <c r="I94" s="414"/>
      <c r="J94" s="414"/>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3:36" s="6" customFormat="1" x14ac:dyDescent="0.2">
      <c r="C95" s="8"/>
      <c r="D95" s="8"/>
      <c r="E95" s="8"/>
      <c r="F95" s="8"/>
      <c r="G95" s="8"/>
      <c r="H95" s="414"/>
      <c r="I95" s="414"/>
      <c r="J95" s="414"/>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3:36" s="6" customFormat="1" x14ac:dyDescent="0.2">
      <c r="C96" s="8"/>
      <c r="D96" s="8"/>
      <c r="E96" s="8"/>
      <c r="F96" s="8"/>
      <c r="G96" s="8"/>
      <c r="H96" s="152"/>
      <c r="I96" s="152"/>
      <c r="J96" s="152"/>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3:36" s="6" customFormat="1" x14ac:dyDescent="0.2">
      <c r="C97" s="8"/>
      <c r="D97" s="8"/>
      <c r="E97" s="8"/>
      <c r="F97" s="8"/>
      <c r="G97" s="8"/>
      <c r="H97" s="152"/>
      <c r="I97" s="152"/>
      <c r="J97" s="152"/>
      <c r="K97" s="8"/>
      <c r="L97" s="8"/>
      <c r="M97" s="8"/>
      <c r="N97" s="8"/>
      <c r="O97" s="8"/>
      <c r="P97" s="8"/>
      <c r="Q97" s="8"/>
      <c r="R97" s="8"/>
      <c r="S97" s="8"/>
      <c r="T97" s="8"/>
      <c r="U97" s="8"/>
      <c r="V97" s="8"/>
      <c r="W97" s="8"/>
      <c r="X97" s="8"/>
      <c r="Y97" s="8"/>
      <c r="Z97" s="8"/>
      <c r="AA97" s="8"/>
      <c r="AB97" s="8"/>
      <c r="AC97" s="8"/>
      <c r="AD97" s="8"/>
      <c r="AE97" s="8"/>
      <c r="AF97" s="8"/>
      <c r="AG97" s="8"/>
      <c r="AH97" s="8"/>
      <c r="AI97" s="8"/>
      <c r="AJ97" s="8"/>
    </row>
    <row r="98" spans="3:36" s="6" customFormat="1" x14ac:dyDescent="0.2">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row>
    <row r="99" spans="3:36" s="6" customFormat="1" x14ac:dyDescent="0.2">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row>
    <row r="100" spans="3:36" s="6" customFormat="1" x14ac:dyDescent="0.2">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row>
    <row r="101" spans="3:36" s="6" customFormat="1" x14ac:dyDescent="0.2">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row>
    <row r="102" spans="3:36" s="6" customFormat="1" x14ac:dyDescent="0.2">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row>
    <row r="103" spans="3:36" s="6" customFormat="1" x14ac:dyDescent="0.2">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row>
    <row r="104" spans="3:36" s="6" customFormat="1" x14ac:dyDescent="0.2">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row>
    <row r="105" spans="3:36" s="6" customFormat="1" x14ac:dyDescent="0.2">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row>
    <row r="106" spans="3:36" s="6" customFormat="1" x14ac:dyDescent="0.2">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row>
    <row r="107" spans="3:36" s="6" customFormat="1" x14ac:dyDescent="0.2">
      <c r="C107" s="8"/>
      <c r="D107" s="8"/>
      <c r="E107" s="8"/>
      <c r="F107" s="8"/>
      <c r="G107" s="8"/>
      <c r="H107" s="8"/>
      <c r="I107" s="8"/>
      <c r="J107" s="8"/>
      <c r="K107" s="8"/>
      <c r="L107" s="8"/>
      <c r="M107" s="8"/>
      <c r="N107" s="8"/>
      <c r="O107" s="8"/>
      <c r="P107" s="8"/>
      <c r="Q107" s="8"/>
      <c r="R107" s="8"/>
      <c r="S107" s="8"/>
      <c r="T107" s="8"/>
      <c r="U107" s="8"/>
      <c r="V107" s="8"/>
      <c r="W107" s="8"/>
      <c r="X107" s="8"/>
      <c r="Y107" s="8"/>
    </row>
    <row r="108" spans="3:36" s="6" customFormat="1" x14ac:dyDescent="0.2">
      <c r="C108" s="8"/>
      <c r="D108" s="8"/>
      <c r="E108" s="8"/>
      <c r="F108" s="8"/>
      <c r="G108" s="8"/>
      <c r="H108" s="8"/>
      <c r="I108" s="8"/>
      <c r="J108" s="8"/>
      <c r="K108" s="8"/>
      <c r="L108" s="8"/>
      <c r="M108" s="8"/>
      <c r="N108" s="8"/>
      <c r="O108" s="8"/>
      <c r="P108" s="8"/>
      <c r="Q108" s="8"/>
      <c r="R108" s="8"/>
      <c r="S108" s="8"/>
      <c r="T108" s="8"/>
      <c r="U108" s="8"/>
      <c r="V108" s="8"/>
      <c r="W108" s="8"/>
      <c r="X108" s="8"/>
      <c r="Y108" s="8"/>
    </row>
    <row r="109" spans="3:36" s="6" customFormat="1" x14ac:dyDescent="0.2">
      <c r="C109" s="8"/>
      <c r="D109" s="8"/>
      <c r="E109" s="8"/>
      <c r="F109" s="8"/>
      <c r="G109" s="8"/>
      <c r="H109" s="8"/>
      <c r="I109" s="8"/>
      <c r="J109" s="8"/>
      <c r="K109" s="8"/>
      <c r="L109" s="8"/>
      <c r="M109" s="8"/>
      <c r="N109" s="8"/>
      <c r="O109" s="8"/>
      <c r="P109" s="8"/>
      <c r="Q109" s="8"/>
      <c r="R109" s="8"/>
      <c r="S109" s="8"/>
      <c r="T109" s="8"/>
      <c r="U109" s="8"/>
      <c r="V109" s="8"/>
      <c r="W109" s="8"/>
      <c r="X109" s="8"/>
      <c r="Y109" s="8"/>
    </row>
    <row r="110" spans="3:36" s="6" customFormat="1" x14ac:dyDescent="0.2">
      <c r="C110" s="8"/>
      <c r="D110" s="8"/>
      <c r="E110" s="8"/>
      <c r="F110" s="8"/>
      <c r="G110" s="8"/>
      <c r="H110" s="8"/>
      <c r="I110" s="8"/>
      <c r="J110" s="8"/>
      <c r="K110" s="8"/>
      <c r="L110" s="8"/>
      <c r="M110" s="8"/>
      <c r="N110" s="8"/>
      <c r="O110" s="8"/>
      <c r="P110" s="8"/>
      <c r="Q110" s="8"/>
      <c r="R110" s="8"/>
      <c r="S110" s="8"/>
      <c r="T110" s="8"/>
      <c r="U110" s="8"/>
      <c r="V110" s="8"/>
      <c r="W110" s="8"/>
      <c r="X110" s="8"/>
      <c r="Y110" s="8"/>
    </row>
    <row r="111" spans="3:36" s="6" customFormat="1" x14ac:dyDescent="0.2"/>
    <row r="112" spans="3:36"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pans="8:10" s="6" customFormat="1" x14ac:dyDescent="0.2"/>
    <row r="258" spans="8:10" s="6" customFormat="1" x14ac:dyDescent="0.2"/>
    <row r="259" spans="8:10" s="6" customFormat="1" x14ac:dyDescent="0.2"/>
    <row r="260" spans="8:10" s="6" customFormat="1" x14ac:dyDescent="0.2"/>
    <row r="261" spans="8:10" s="6" customFormat="1" x14ac:dyDescent="0.2"/>
    <row r="262" spans="8:10" s="6" customFormat="1" x14ac:dyDescent="0.2"/>
    <row r="263" spans="8:10" s="6" customFormat="1" x14ac:dyDescent="0.2"/>
    <row r="264" spans="8:10" s="6" customFormat="1" x14ac:dyDescent="0.2"/>
    <row r="265" spans="8:10" s="6" customFormat="1" x14ac:dyDescent="0.2"/>
    <row r="266" spans="8:10" s="6" customFormat="1" x14ac:dyDescent="0.2"/>
    <row r="267" spans="8:10" s="6" customFormat="1" x14ac:dyDescent="0.2"/>
    <row r="268" spans="8:10" x14ac:dyDescent="0.2">
      <c r="H268" s="6"/>
      <c r="I268" s="6"/>
      <c r="J268" s="6"/>
    </row>
  </sheetData>
  <sheetProtection password="C6AA" sheet="1" formatCells="0" formatColumns="0" formatRows="0" insertColumns="0" insertRows="0" insertHyperlinks="0" deleteColumns="0" deleteRows="0" sort="0" autoFilter="0" pivotTables="0"/>
  <mergeCells count="9">
    <mergeCell ref="B43:D43"/>
    <mergeCell ref="B44:B45"/>
    <mergeCell ref="H60:J61"/>
    <mergeCell ref="H85:J95"/>
    <mergeCell ref="H59:J59"/>
    <mergeCell ref="B61:D61"/>
    <mergeCell ref="H76:J79"/>
    <mergeCell ref="H84:J84"/>
    <mergeCell ref="B59:D59"/>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249977111117893"/>
  </sheetPr>
  <dimension ref="A1:BG268"/>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36.75" customHeight="1" thickBot="1" x14ac:dyDescent="0.25">
      <c r="A2" s="104"/>
      <c r="B2" s="97" t="s">
        <v>65</v>
      </c>
      <c r="C2" s="120"/>
      <c r="D2" s="122"/>
      <c r="E2" s="124"/>
      <c r="F2" s="121"/>
      <c r="G2" s="121"/>
      <c r="H2" s="123"/>
      <c r="I2" s="98"/>
      <c r="J2" s="99"/>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13" t="s">
        <v>3</v>
      </c>
      <c r="C5" s="14" t="s">
        <v>4</v>
      </c>
      <c r="D5" s="69"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15"/>
      <c r="C6" s="16"/>
      <c r="D6" s="70"/>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99" t="s">
        <v>10</v>
      </c>
      <c r="C7" s="182">
        <v>0</v>
      </c>
      <c r="D7" s="20"/>
      <c r="E7" s="100"/>
      <c r="F7" s="41"/>
      <c r="H7" s="78"/>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200" t="s">
        <v>29</v>
      </c>
      <c r="C8" s="179">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200" t="s">
        <v>87</v>
      </c>
      <c r="C9" s="179">
        <v>0</v>
      </c>
      <c r="D9" s="21"/>
      <c r="E9" s="100"/>
      <c r="F9" s="41"/>
      <c r="H9" s="81" t="s">
        <v>45</v>
      </c>
      <c r="I9" s="50"/>
      <c r="J9" s="71">
        <f>PRODUCT($C$10,5.13)</f>
        <v>0</v>
      </c>
      <c r="K9" s="110"/>
      <c r="L9" s="102">
        <f>IF(C13&gt;19.5,19.5,C13)</f>
        <v>19.5</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201" t="s">
        <v>50</v>
      </c>
      <c r="C10" s="198">
        <f>C7-C8-C9</f>
        <v>0</v>
      </c>
      <c r="D10" s="22"/>
      <c r="E10" s="100"/>
      <c r="F10" s="41"/>
      <c r="H10" s="78" t="s">
        <v>59</v>
      </c>
      <c r="I10" s="77"/>
      <c r="J10" s="24"/>
      <c r="K10" s="110"/>
      <c r="L10" s="102">
        <f>IF(C16&gt;25.9,25.9,C16)</f>
        <v>25.9</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208" t="s">
        <v>37</v>
      </c>
      <c r="C11" s="205">
        <v>0</v>
      </c>
      <c r="D11" s="59">
        <f>(C11*D13)/(C13)</f>
        <v>0</v>
      </c>
      <c r="E11" s="100"/>
      <c r="F11" s="41"/>
      <c r="H11" s="26" t="s">
        <v>46</v>
      </c>
      <c r="I11" s="27"/>
      <c r="J11" s="28">
        <f>PRODUCT($C$10,20.5)-J9</f>
        <v>0</v>
      </c>
      <c r="K11" s="110"/>
      <c r="L11" s="102">
        <f>IF(C17&gt;16.15,16.15,C17)</f>
        <v>16.149999999999999</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209" t="s">
        <v>38</v>
      </c>
      <c r="C12" s="205">
        <v>0</v>
      </c>
      <c r="D12" s="60">
        <f>(C12*D13)/(C13)</f>
        <v>0</v>
      </c>
      <c r="E12" s="100"/>
      <c r="F12" s="41"/>
      <c r="H12" s="74" t="s">
        <v>12</v>
      </c>
      <c r="I12" s="75"/>
      <c r="J12" s="76">
        <f>-D18</f>
        <v>0</v>
      </c>
      <c r="K12" s="110"/>
      <c r="L12" s="102"/>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10" t="s">
        <v>62</v>
      </c>
      <c r="C13" s="58">
        <v>19.600000000000001</v>
      </c>
      <c r="D13" s="61">
        <f>L9</f>
        <v>19.5</v>
      </c>
      <c r="E13" s="100"/>
      <c r="F13" s="41"/>
      <c r="H13" s="29" t="s">
        <v>11</v>
      </c>
      <c r="I13" s="30"/>
      <c r="J13" s="31">
        <f>J11-D18</f>
        <v>0</v>
      </c>
      <c r="K13" s="110"/>
      <c r="L13" s="102"/>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211" t="s">
        <v>39</v>
      </c>
      <c r="C14" s="205">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209" t="s">
        <v>40</v>
      </c>
      <c r="C15" s="206">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10" t="s">
        <v>63</v>
      </c>
      <c r="C16" s="90">
        <v>26</v>
      </c>
      <c r="D16" s="61">
        <f>L10</f>
        <v>25.9</v>
      </c>
      <c r="E16" s="100"/>
      <c r="F16" s="41"/>
      <c r="G16" s="41"/>
      <c r="H16" s="100"/>
      <c r="I16" s="100"/>
      <c r="J16" s="100"/>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10" t="s">
        <v>64</v>
      </c>
      <c r="C17" s="75">
        <v>16.2</v>
      </c>
      <c r="D17" s="62">
        <f>L11</f>
        <v>16.149999999999999</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212" t="s">
        <v>14</v>
      </c>
      <c r="C18" s="207"/>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99" t="s">
        <v>36</v>
      </c>
      <c r="C19" s="182">
        <v>0</v>
      </c>
      <c r="D19" s="176"/>
      <c r="E19" s="100"/>
      <c r="F19" s="41"/>
      <c r="G19" s="41"/>
      <c r="H19" s="100"/>
      <c r="I19" s="100"/>
      <c r="J19" s="100"/>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thickBot="1" x14ac:dyDescent="0.25">
      <c r="A20" s="106"/>
      <c r="B20" s="134" t="s">
        <v>18</v>
      </c>
      <c r="C20" s="179">
        <v>0</v>
      </c>
      <c r="D20" s="177"/>
      <c r="E20" s="100"/>
      <c r="F20" s="41"/>
      <c r="G20" s="41"/>
      <c r="H20" s="100"/>
      <c r="I20" s="100"/>
      <c r="J20" s="100"/>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89</v>
      </c>
      <c r="C21" s="179">
        <v>0</v>
      </c>
      <c r="D21" s="177"/>
      <c r="E21" s="100"/>
      <c r="F21" s="41"/>
      <c r="G21" s="107"/>
      <c r="H21" s="52" t="s">
        <v>128</v>
      </c>
      <c r="I21" s="53"/>
      <c r="J21" s="54"/>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thickBot="1" x14ac:dyDescent="0.25">
      <c r="A22" s="106"/>
      <c r="B22" s="134" t="s">
        <v>91</v>
      </c>
      <c r="C22" s="179">
        <v>0</v>
      </c>
      <c r="D22" s="177"/>
      <c r="E22" s="100"/>
      <c r="F22" s="41"/>
      <c r="H22" s="153"/>
      <c r="I22" s="154"/>
      <c r="J22" s="155"/>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102</v>
      </c>
      <c r="C23" s="179">
        <v>0</v>
      </c>
      <c r="D23" s="177"/>
      <c r="E23" s="100"/>
      <c r="F23" s="41"/>
      <c r="H23" s="158" t="s">
        <v>24</v>
      </c>
      <c r="I23" s="34" t="s">
        <v>55</v>
      </c>
      <c r="J23" s="23">
        <f>PRODUCT(SUM(C19,-C20,-C21,-C22,-C23,-C24),15.34)</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5" t="s">
        <v>90</v>
      </c>
      <c r="C24" s="179">
        <v>0</v>
      </c>
      <c r="D24" s="177"/>
      <c r="E24" s="100"/>
      <c r="F24" s="41"/>
      <c r="H24" s="80" t="s">
        <v>20</v>
      </c>
      <c r="I24" s="35" t="s">
        <v>33</v>
      </c>
      <c r="J24" s="36">
        <f>PRODUCT(C20,61.35)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thickBot="1" x14ac:dyDescent="0.25">
      <c r="A25" s="106"/>
      <c r="B25" s="204" t="s">
        <v>138</v>
      </c>
      <c r="C25" s="182">
        <v>0</v>
      </c>
      <c r="D25" s="177"/>
      <c r="E25" s="100"/>
      <c r="F25" s="41"/>
      <c r="H25" s="80" t="s">
        <v>21</v>
      </c>
      <c r="I25" s="35" t="s">
        <v>33</v>
      </c>
      <c r="J25" s="36">
        <f>PRODUCT(SUM(C21,C22),61.35)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126</v>
      </c>
      <c r="C26" s="202">
        <v>0</v>
      </c>
      <c r="D26" s="177"/>
      <c r="E26" s="100"/>
      <c r="F26" s="41"/>
      <c r="H26" s="80" t="s">
        <v>105</v>
      </c>
      <c r="I26" s="35" t="s">
        <v>33</v>
      </c>
      <c r="J26" s="161">
        <f>PRODUCT(C22,61.35)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4" t="s">
        <v>126</v>
      </c>
      <c r="C27" s="202">
        <v>0</v>
      </c>
      <c r="D27" s="177"/>
      <c r="E27" s="100"/>
      <c r="F27" s="41"/>
      <c r="H27" s="80" t="s">
        <v>106</v>
      </c>
      <c r="I27" s="35" t="s">
        <v>69</v>
      </c>
      <c r="J27" s="161">
        <f>PRODUCT(C23,40.35)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thickBot="1" x14ac:dyDescent="0.25">
      <c r="A28" s="106"/>
      <c r="B28" s="136" t="s">
        <v>127</v>
      </c>
      <c r="C28" s="202">
        <v>0</v>
      </c>
      <c r="D28" s="177"/>
      <c r="E28" s="100"/>
      <c r="F28" s="41"/>
      <c r="H28" s="80" t="s">
        <v>108</v>
      </c>
      <c r="I28" s="35" t="s">
        <v>70</v>
      </c>
      <c r="J28" s="161">
        <f>PRODUCT(SUM(C25,-C26,-C27),25)</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thickBot="1" x14ac:dyDescent="0.25">
      <c r="A29" s="106"/>
      <c r="B29" s="204" t="s">
        <v>8</v>
      </c>
      <c r="C29" s="203">
        <v>0</v>
      </c>
      <c r="D29" s="177"/>
      <c r="E29" s="100"/>
      <c r="F29" s="41"/>
      <c r="H29" s="80" t="s">
        <v>129</v>
      </c>
      <c r="I29" s="35" t="s">
        <v>123</v>
      </c>
      <c r="J29" s="161">
        <f>PRODUCT(C26,10)</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thickBot="1" x14ac:dyDescent="0.25">
      <c r="A30" s="106"/>
      <c r="B30" s="134" t="s">
        <v>18</v>
      </c>
      <c r="C30" s="179">
        <v>0</v>
      </c>
      <c r="D30" s="177"/>
      <c r="E30" s="100"/>
      <c r="F30" s="41"/>
      <c r="H30" s="80" t="s">
        <v>130</v>
      </c>
      <c r="I30" s="35" t="s">
        <v>124</v>
      </c>
      <c r="J30" s="161">
        <f>PRODUCT(C27,4)</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thickBot="1" x14ac:dyDescent="0.25">
      <c r="A31" s="106"/>
      <c r="B31" s="134" t="s">
        <v>89</v>
      </c>
      <c r="C31" s="179">
        <v>0</v>
      </c>
      <c r="D31" s="177"/>
      <c r="E31" s="100"/>
      <c r="F31" s="41"/>
      <c r="H31" s="159" t="s">
        <v>25</v>
      </c>
      <c r="I31" s="35" t="s">
        <v>56</v>
      </c>
      <c r="J31" s="37">
        <f>PRODUCT(SUM(C28,-C29,-C30,-C31,-C32,-C33,-C34),1.38)</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91</v>
      </c>
      <c r="C32" s="179">
        <v>0</v>
      </c>
      <c r="D32" s="177"/>
      <c r="E32" s="100"/>
      <c r="F32" s="41"/>
      <c r="H32" s="80" t="s">
        <v>22</v>
      </c>
      <c r="I32" s="35" t="s">
        <v>34</v>
      </c>
      <c r="J32" s="36">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5" t="s">
        <v>103</v>
      </c>
      <c r="C33" s="179">
        <v>0</v>
      </c>
      <c r="D33" s="177"/>
      <c r="E33" s="100"/>
      <c r="F33" s="41"/>
      <c r="H33" s="80" t="s">
        <v>23</v>
      </c>
      <c r="I33" s="35" t="s">
        <v>34</v>
      </c>
      <c r="J33" s="36">
        <f>PRODUCT(SUM(C30,C31),5.5)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thickBot="1" x14ac:dyDescent="0.25">
      <c r="A34" s="106"/>
      <c r="B34" s="135" t="s">
        <v>92</v>
      </c>
      <c r="C34" s="179">
        <v>0</v>
      </c>
      <c r="D34" s="177"/>
      <c r="E34" s="100"/>
      <c r="F34" s="41"/>
      <c r="H34" s="80" t="s">
        <v>104</v>
      </c>
      <c r="I34" s="35" t="s">
        <v>34</v>
      </c>
      <c r="J34" s="36">
        <f>PRODUCT(C32,5.5)</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thickBot="1" x14ac:dyDescent="0.25">
      <c r="A35" s="106"/>
      <c r="B35" s="135" t="s">
        <v>93</v>
      </c>
      <c r="C35" s="179">
        <v>0</v>
      </c>
      <c r="D35" s="177"/>
      <c r="E35" s="100"/>
      <c r="F35" s="41"/>
      <c r="H35" s="80" t="s">
        <v>95</v>
      </c>
      <c r="I35" s="35" t="s">
        <v>73</v>
      </c>
      <c r="J35" s="161">
        <f>PRODUCT(C33,4.96)</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thickBot="1" x14ac:dyDescent="0.25">
      <c r="A36" s="106"/>
      <c r="B36" s="204" t="s">
        <v>9</v>
      </c>
      <c r="C36" s="182">
        <v>0</v>
      </c>
      <c r="D36" s="177"/>
      <c r="E36" s="100"/>
      <c r="F36" s="8"/>
      <c r="G36" s="8"/>
      <c r="H36" s="80" t="s">
        <v>96</v>
      </c>
      <c r="I36" s="35" t="s">
        <v>80</v>
      </c>
      <c r="J36" s="161">
        <f>PRODUCT(C34,4.42)</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thickBot="1" x14ac:dyDescent="0.25">
      <c r="A37" s="106"/>
      <c r="B37" s="133" t="s">
        <v>18</v>
      </c>
      <c r="C37" s="179">
        <v>0</v>
      </c>
      <c r="D37" s="177"/>
      <c r="E37" s="100"/>
      <c r="F37" s="41"/>
      <c r="H37" s="159" t="s">
        <v>26</v>
      </c>
      <c r="I37" s="35" t="s">
        <v>57</v>
      </c>
      <c r="J37" s="37">
        <f>PRODUCT(SUM(C35,-C36,-C37,-C38,-C39,-C40,-C41),15.15)</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89</v>
      </c>
      <c r="C38" s="179">
        <v>0</v>
      </c>
      <c r="D38" s="177"/>
      <c r="E38" s="100"/>
      <c r="F38" s="41"/>
      <c r="H38" s="80" t="s">
        <v>27</v>
      </c>
      <c r="I38" s="35" t="s">
        <v>35</v>
      </c>
      <c r="J38" s="36">
        <f>PRODUCT(C36,60.6)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34" t="s">
        <v>91</v>
      </c>
      <c r="C39" s="179">
        <v>0</v>
      </c>
      <c r="D39" s="177"/>
      <c r="E39" s="100"/>
      <c r="F39" s="41"/>
      <c r="H39" s="80" t="s">
        <v>28</v>
      </c>
      <c r="I39" s="35" t="s">
        <v>35</v>
      </c>
      <c r="J39" s="36">
        <f>PRODUCT(SUM(C37,C38),60.6)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thickBot="1" x14ac:dyDescent="0.25">
      <c r="A40" s="106"/>
      <c r="B40" s="134" t="s">
        <v>103</v>
      </c>
      <c r="C40" s="179">
        <v>0</v>
      </c>
      <c r="D40" s="177"/>
      <c r="E40" s="100"/>
      <c r="F40" s="41"/>
      <c r="H40" s="80" t="s">
        <v>107</v>
      </c>
      <c r="I40" s="35" t="s">
        <v>35</v>
      </c>
      <c r="J40" s="36">
        <f>PRODUCT(C39,60.6)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18" customHeight="1" thickBot="1" x14ac:dyDescent="0.25">
      <c r="A41" s="106"/>
      <c r="B41" s="134" t="s">
        <v>94</v>
      </c>
      <c r="C41" s="179">
        <v>0</v>
      </c>
      <c r="D41" s="177"/>
      <c r="E41" s="100"/>
      <c r="F41" s="8"/>
      <c r="G41" s="8"/>
      <c r="H41" s="80" t="s">
        <v>97</v>
      </c>
      <c r="I41" s="35" t="s">
        <v>35</v>
      </c>
      <c r="J41" s="161">
        <f>PRODUCT(C40,60.6)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18" customHeight="1" thickBot="1" x14ac:dyDescent="0.25">
      <c r="A42" s="106"/>
      <c r="B42" s="137" t="s">
        <v>93</v>
      </c>
      <c r="C42" s="179">
        <v>0</v>
      </c>
      <c r="D42" s="178"/>
      <c r="E42" s="100"/>
      <c r="F42" s="100"/>
      <c r="G42" s="100"/>
      <c r="H42" s="80" t="s">
        <v>98</v>
      </c>
      <c r="I42" s="35" t="s">
        <v>77</v>
      </c>
      <c r="J42" s="161">
        <f>PRODUCT(C41,19.6)</f>
        <v>0</v>
      </c>
      <c r="K42" s="108"/>
      <c r="L42" s="103"/>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0.25" customHeight="1" thickBot="1" x14ac:dyDescent="0.25">
      <c r="A43" s="106"/>
      <c r="B43" s="100"/>
      <c r="C43" s="100"/>
      <c r="D43" s="100"/>
      <c r="E43" s="100"/>
      <c r="F43" s="41"/>
      <c r="G43" s="41"/>
      <c r="H43" s="160" t="s">
        <v>48</v>
      </c>
      <c r="I43" s="194"/>
      <c r="J43" s="195">
        <v>0</v>
      </c>
      <c r="K43" s="108"/>
      <c r="L43" s="102"/>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34.5" customHeight="1" thickBot="1" x14ac:dyDescent="0.3">
      <c r="A44" s="106"/>
      <c r="B44" s="426" t="s">
        <v>140</v>
      </c>
      <c r="C44" s="243" t="s">
        <v>118</v>
      </c>
      <c r="D44" s="244"/>
      <c r="E44" s="100"/>
      <c r="F44" s="41"/>
      <c r="G44" s="41"/>
      <c r="H44" s="193" t="s">
        <v>41</v>
      </c>
      <c r="I44" s="156"/>
      <c r="J44" s="157">
        <f>IF(SUM(J23,J31,J37)&gt;0,SUM(J23:J43),SUM(J24:J30,J32:J36,J38:J42))</f>
        <v>0</v>
      </c>
      <c r="K44" s="108"/>
      <c r="L44" s="87"/>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21" customHeight="1" thickBot="1" x14ac:dyDescent="0.25">
      <c r="A45" s="106"/>
      <c r="B45" s="358"/>
      <c r="C45" s="232">
        <f>SUM(C50:C52)</f>
        <v>0</v>
      </c>
      <c r="D45" s="239" t="s">
        <v>114</v>
      </c>
      <c r="E45" s="100"/>
      <c r="F45" s="100"/>
      <c r="G45" s="100"/>
      <c r="H45" s="100"/>
      <c r="I45" s="100"/>
      <c r="J45" s="100"/>
      <c r="K45" s="108"/>
      <c r="L45" s="185">
        <f>J50*0.9</f>
        <v>0</v>
      </c>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133" t="s">
        <v>89</v>
      </c>
      <c r="C46" s="228">
        <v>0</v>
      </c>
      <c r="D46" s="21"/>
      <c r="E46" s="100"/>
      <c r="F46" s="41"/>
      <c r="G46" s="41"/>
      <c r="H46" s="219" t="s">
        <v>99</v>
      </c>
      <c r="I46" s="217"/>
      <c r="J46" s="218"/>
      <c r="K46" s="108"/>
      <c r="L46" s="185">
        <f>SUM((J7+J46)-D14)*0.9</f>
        <v>0</v>
      </c>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ht="18" hidden="1" customHeight="1" x14ac:dyDescent="0.2">
      <c r="A47" s="106"/>
      <c r="B47" s="134" t="s">
        <v>103</v>
      </c>
      <c r="C47" s="226">
        <v>0</v>
      </c>
      <c r="D47" s="21"/>
      <c r="E47" s="100"/>
      <c r="F47" s="41"/>
      <c r="H47" s="32" t="s">
        <v>49</v>
      </c>
      <c r="I47" s="197"/>
      <c r="J47" s="187">
        <f>SUM(PRODUCT(SUM(C22,-C23,-C24,-C25,-C27),5.11),PRODUCT(SUM(C30,-C31,-C32,-C33,-C34,-C35),2.28),PRODUCT(SUM(C36,-C37,-C38,-C39,-C40,-C41),19.89),0)</f>
        <v>0</v>
      </c>
      <c r="K47" s="108"/>
      <c r="L47" s="190"/>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85"/>
      <c r="AL47" s="85"/>
      <c r="AM47" s="85"/>
      <c r="AN47" s="85"/>
      <c r="AO47" s="85"/>
      <c r="AP47" s="85"/>
      <c r="AQ47" s="85"/>
      <c r="AR47" s="85"/>
      <c r="AS47" s="85"/>
      <c r="AT47" s="85"/>
      <c r="AU47" s="85"/>
      <c r="AV47" s="85"/>
      <c r="AW47" s="85"/>
      <c r="AX47" s="85"/>
      <c r="AY47" s="85"/>
      <c r="AZ47" s="85"/>
      <c r="BA47" s="85"/>
      <c r="BB47" s="85"/>
      <c r="BC47" s="85"/>
      <c r="BD47" s="85"/>
      <c r="BE47" s="85"/>
      <c r="BF47" s="85"/>
      <c r="BG47" s="85"/>
    </row>
    <row r="48" spans="1:59" ht="18" hidden="1" customHeight="1" x14ac:dyDescent="0.25">
      <c r="A48" s="106"/>
      <c r="B48" s="224"/>
      <c r="C48" s="224"/>
      <c r="D48" s="108"/>
      <c r="E48" s="100"/>
      <c r="F48" s="41"/>
      <c r="H48" s="168" t="s">
        <v>0</v>
      </c>
      <c r="I48" s="196"/>
      <c r="J48" s="157">
        <f>IF(L52&gt;L48,IF(L48&lt;0,0,L48),IF(L52&lt;0,0,L52))</f>
        <v>0</v>
      </c>
      <c r="K48" s="108"/>
      <c r="L48" s="190"/>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85"/>
      <c r="AL48" s="85"/>
      <c r="AM48" s="85"/>
      <c r="AN48" s="85"/>
      <c r="AO48" s="85"/>
      <c r="AP48" s="85"/>
      <c r="AQ48" s="85"/>
      <c r="AR48" s="85"/>
      <c r="AS48" s="85"/>
      <c r="AT48" s="85"/>
      <c r="AU48" s="85"/>
      <c r="AV48" s="85"/>
      <c r="AW48" s="85"/>
      <c r="AX48" s="85"/>
      <c r="AY48" s="85"/>
      <c r="AZ48" s="85"/>
      <c r="BA48" s="85"/>
      <c r="BB48" s="85"/>
      <c r="BC48" s="85"/>
      <c r="BD48" s="85"/>
      <c r="BE48" s="85"/>
      <c r="BF48" s="85"/>
      <c r="BG48" s="85"/>
    </row>
    <row r="49" spans="1:59" s="6" customFormat="1" ht="20.25" customHeight="1" thickBot="1" x14ac:dyDescent="0.3">
      <c r="A49" s="111"/>
      <c r="B49" s="229" t="s">
        <v>113</v>
      </c>
      <c r="C49" s="230"/>
      <c r="D49" s="231"/>
      <c r="E49" s="100"/>
      <c r="F49" s="100"/>
      <c r="G49" s="100"/>
      <c r="H49" s="220" t="s">
        <v>121</v>
      </c>
      <c r="I49" s="221"/>
      <c r="J49" s="71">
        <f>IF(L49&gt;L45,IF(L45&lt;0,0,L45),IF(L49&lt;0,0,L49))</f>
        <v>0</v>
      </c>
      <c r="K49" s="108"/>
      <c r="L49" s="185">
        <f>SUM((J11+J50)-D18)*0.9</f>
        <v>0</v>
      </c>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85"/>
      <c r="AL49" s="85"/>
      <c r="AM49" s="85"/>
      <c r="AN49" s="85"/>
      <c r="AO49" s="85"/>
      <c r="AP49" s="85"/>
      <c r="AQ49" s="85"/>
      <c r="AR49" s="85"/>
      <c r="AS49" s="85"/>
      <c r="AT49" s="85"/>
      <c r="AU49" s="85"/>
      <c r="AV49" s="85"/>
      <c r="AW49" s="85"/>
      <c r="AX49" s="85"/>
      <c r="AY49" s="85"/>
      <c r="AZ49" s="85"/>
      <c r="BA49" s="85"/>
      <c r="BB49" s="85"/>
      <c r="BC49" s="85"/>
      <c r="BD49" s="85"/>
      <c r="BE49" s="85"/>
      <c r="BF49" s="85"/>
      <c r="BG49" s="85"/>
    </row>
    <row r="50" spans="1:59" s="6" customFormat="1" ht="20.25" customHeight="1" thickBot="1" x14ac:dyDescent="0.25">
      <c r="A50" s="111"/>
      <c r="B50" s="150" t="s">
        <v>110</v>
      </c>
      <c r="C50" s="225">
        <v>0</v>
      </c>
      <c r="D50" s="20"/>
      <c r="E50" s="100"/>
      <c r="F50" s="100"/>
      <c r="G50" s="100"/>
      <c r="H50" s="32" t="s">
        <v>47</v>
      </c>
      <c r="I50" s="38"/>
      <c r="J50" s="233">
        <f>SUM(PRODUCT(SUM(C19-C20-C21-C22-C23-C24),5.11),PRODUCT(SUM(C28-C29-C30-C31-C32,-C33,-C34),2.28),PRODUCT(SUM(C35-C36-C37,-C38,-C39-C40-C41),19.89))</f>
        <v>0</v>
      </c>
      <c r="K50" s="112"/>
      <c r="L50" s="186"/>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87"/>
      <c r="AL50" s="87"/>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20.25" customHeight="1" thickBot="1" x14ac:dyDescent="0.25">
      <c r="A51" s="111"/>
      <c r="B51" s="134" t="s">
        <v>111</v>
      </c>
      <c r="C51" s="226">
        <v>0</v>
      </c>
      <c r="D51" s="21"/>
      <c r="E51" s="100"/>
      <c r="F51" s="100"/>
      <c r="G51" s="100"/>
      <c r="H51" s="100"/>
      <c r="I51" s="100"/>
      <c r="J51" s="100"/>
      <c r="K51" s="112"/>
      <c r="L51" s="186"/>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87"/>
      <c r="AL51" s="87"/>
      <c r="AM51" s="87"/>
      <c r="AN51" s="87"/>
      <c r="AO51" s="87"/>
      <c r="AP51" s="87"/>
      <c r="AQ51" s="87"/>
      <c r="AR51" s="87"/>
      <c r="AS51" s="87"/>
      <c r="AT51" s="87"/>
      <c r="AU51" s="87"/>
      <c r="AV51" s="87"/>
      <c r="AW51" s="87"/>
      <c r="AX51" s="87"/>
      <c r="AY51" s="87"/>
      <c r="AZ51" s="87"/>
      <c r="BA51" s="87"/>
      <c r="BB51" s="87"/>
      <c r="BC51" s="87"/>
      <c r="BD51" s="87"/>
      <c r="BE51" s="87"/>
      <c r="BF51" s="87"/>
      <c r="BG51" s="87"/>
    </row>
    <row r="52" spans="1:59" s="6" customFormat="1" ht="21.75" customHeight="1" thickBot="1" x14ac:dyDescent="0.3">
      <c r="A52" s="111"/>
      <c r="B52" s="137" t="s">
        <v>112</v>
      </c>
      <c r="C52" s="227">
        <v>0</v>
      </c>
      <c r="D52" s="223"/>
      <c r="E52" s="100"/>
      <c r="F52" s="100"/>
      <c r="G52" s="100"/>
      <c r="H52" s="220" t="s">
        <v>115</v>
      </c>
      <c r="I52" s="221"/>
      <c r="J52" s="71">
        <f>IF(SUM(C50*(669.8-61.35),C51*(654.5-61.35),C52*(721-61.35))&lt;50,0,SUM(C50*(669.8-61.35),C51*(654.5-61.35),C52*(721-61.35)))</f>
        <v>0</v>
      </c>
      <c r="K52" s="112"/>
      <c r="L52" s="8"/>
      <c r="M52" s="8"/>
      <c r="N52" s="8"/>
      <c r="O52" s="8"/>
      <c r="P52" s="8"/>
      <c r="Q52" s="8"/>
      <c r="R52" s="8"/>
      <c r="S52" s="8"/>
      <c r="T52" s="8"/>
      <c r="U52" s="8"/>
      <c r="V52" s="8"/>
      <c r="W52" s="8"/>
      <c r="X52" s="8"/>
      <c r="Y52" s="8"/>
      <c r="Z52" s="8"/>
      <c r="AA52" s="8"/>
      <c r="AB52" s="8"/>
      <c r="AC52" s="8"/>
      <c r="AD52" s="8"/>
      <c r="AE52" s="8"/>
      <c r="AF52" s="8"/>
      <c r="AG52" s="8"/>
      <c r="AH52" s="8"/>
      <c r="AI52" s="8"/>
      <c r="AJ52" s="8"/>
    </row>
    <row r="53" spans="1:59" s="6" customFormat="1" ht="15.75" customHeight="1" thickBot="1" x14ac:dyDescent="0.25">
      <c r="A53" s="111"/>
      <c r="B53" s="100"/>
      <c r="C53" s="100"/>
      <c r="D53" s="100"/>
      <c r="E53" s="100"/>
      <c r="F53" s="100"/>
      <c r="G53" s="100"/>
      <c r="H53" s="100"/>
      <c r="I53" s="100"/>
      <c r="J53" s="100"/>
      <c r="K53" s="112"/>
      <c r="L53" s="8"/>
      <c r="M53" s="8"/>
      <c r="N53" s="8"/>
      <c r="O53" s="8"/>
      <c r="P53" s="8"/>
      <c r="Q53" s="8"/>
      <c r="R53" s="8"/>
      <c r="S53" s="8"/>
      <c r="T53" s="8"/>
      <c r="U53" s="8"/>
      <c r="V53" s="8"/>
      <c r="W53" s="8"/>
      <c r="X53" s="8"/>
      <c r="Y53" s="8"/>
      <c r="Z53" s="8"/>
      <c r="AA53" s="8"/>
      <c r="AB53" s="8"/>
      <c r="AC53" s="8"/>
      <c r="AD53" s="8"/>
      <c r="AE53" s="8"/>
      <c r="AF53" s="8"/>
      <c r="AG53" s="8"/>
      <c r="AH53" s="8"/>
      <c r="AI53" s="8"/>
      <c r="AJ53" s="8"/>
    </row>
    <row r="54" spans="1:59" s="6" customFormat="1" ht="16.5" customHeight="1" thickBot="1" x14ac:dyDescent="0.25">
      <c r="A54" s="111"/>
      <c r="B54" s="100"/>
      <c r="C54" s="100"/>
      <c r="D54" s="100"/>
      <c r="E54" s="101"/>
      <c r="F54" s="100"/>
      <c r="G54" s="100"/>
      <c r="H54" s="170" t="s">
        <v>31</v>
      </c>
      <c r="I54" s="171"/>
      <c r="J54" s="88">
        <f>SUM(J9,J14,J17,J18,J44,J49,J52)</f>
        <v>0</v>
      </c>
      <c r="K54" s="112"/>
      <c r="L54" s="8"/>
      <c r="M54" s="8"/>
      <c r="N54" s="8"/>
      <c r="O54" s="8"/>
      <c r="P54" s="8"/>
      <c r="Q54" s="8"/>
      <c r="R54" s="8"/>
      <c r="S54" s="8"/>
      <c r="T54" s="8"/>
      <c r="U54" s="8"/>
      <c r="V54" s="8"/>
      <c r="W54" s="8"/>
      <c r="X54" s="8"/>
      <c r="Y54" s="8"/>
      <c r="Z54" s="8"/>
      <c r="AA54" s="8"/>
      <c r="AB54" s="8"/>
      <c r="AC54" s="8"/>
      <c r="AD54" s="8"/>
      <c r="AE54" s="8"/>
      <c r="AF54" s="8"/>
      <c r="AG54" s="8"/>
      <c r="AH54" s="8"/>
      <c r="AI54" s="8"/>
      <c r="AJ54" s="8"/>
    </row>
    <row r="55" spans="1:59" s="6" customFormat="1" ht="18" customHeight="1" x14ac:dyDescent="0.2">
      <c r="A55" s="111"/>
      <c r="B55" s="100"/>
      <c r="C55" s="100"/>
      <c r="D55" s="100"/>
      <c r="E55" s="101"/>
      <c r="F55" s="100"/>
      <c r="G55" s="100"/>
      <c r="H55" s="172" t="s">
        <v>61</v>
      </c>
      <c r="I55" s="173"/>
      <c r="J55" s="129">
        <f>SUM(C7*20.5,C19*20.45,C25*25,C28*5.5,C35*60.6)</f>
        <v>0</v>
      </c>
      <c r="K55" s="112"/>
      <c r="L55" s="8"/>
      <c r="M55" s="8"/>
      <c r="N55" s="8"/>
      <c r="O55" s="8"/>
      <c r="P55" s="8"/>
      <c r="Q55" s="8"/>
      <c r="R55" s="8"/>
      <c r="S55" s="8"/>
      <c r="T55" s="8"/>
      <c r="U55" s="8"/>
      <c r="V55" s="8"/>
      <c r="W55" s="8"/>
      <c r="X55" s="8"/>
      <c r="Y55" s="8"/>
      <c r="Z55" s="8"/>
      <c r="AA55" s="8"/>
      <c r="AB55" s="8"/>
      <c r="AC55" s="8"/>
      <c r="AD55" s="8"/>
      <c r="AE55" s="8"/>
      <c r="AF55" s="8"/>
      <c r="AG55" s="8"/>
      <c r="AH55" s="8"/>
      <c r="AI55" s="8"/>
      <c r="AJ55" s="8"/>
    </row>
    <row r="56" spans="1:59" s="6" customFormat="1" ht="18" customHeight="1" thickBot="1" x14ac:dyDescent="0.25">
      <c r="A56" s="111"/>
      <c r="B56" s="222"/>
      <c r="C56" s="100"/>
      <c r="D56" s="100"/>
      <c r="E56" s="101"/>
      <c r="F56" s="100"/>
      <c r="G56" s="100"/>
      <c r="H56" s="79" t="s">
        <v>51</v>
      </c>
      <c r="I56" s="174"/>
      <c r="J56" s="89">
        <f>J55-J54+J52</f>
        <v>0</v>
      </c>
      <c r="K56" s="112"/>
      <c r="L56" s="8"/>
      <c r="M56" s="8"/>
      <c r="N56" s="8"/>
      <c r="O56" s="8"/>
      <c r="P56" s="8"/>
      <c r="Q56" s="8"/>
      <c r="R56" s="8"/>
      <c r="S56" s="8"/>
      <c r="T56" s="8"/>
      <c r="U56" s="8"/>
      <c r="V56" s="8"/>
      <c r="W56" s="8"/>
      <c r="X56" s="8"/>
      <c r="Y56" s="8"/>
      <c r="Z56" s="8"/>
      <c r="AA56" s="8"/>
      <c r="AB56" s="8"/>
      <c r="AC56" s="8"/>
      <c r="AD56" s="8"/>
      <c r="AE56" s="8"/>
      <c r="AF56" s="8"/>
      <c r="AG56" s="8"/>
      <c r="AH56" s="8"/>
      <c r="AI56" s="8"/>
      <c r="AJ56" s="8"/>
    </row>
    <row r="57" spans="1:59" s="6" customFormat="1" x14ac:dyDescent="0.2">
      <c r="A57" s="111"/>
      <c r="B57" s="100"/>
      <c r="C57" s="100"/>
      <c r="D57" s="100"/>
      <c r="E57" s="101"/>
      <c r="G57" s="101"/>
      <c r="H57" s="101"/>
      <c r="I57" s="100"/>
      <c r="J57" s="100"/>
      <c r="K57" s="112"/>
      <c r="L57" s="8"/>
      <c r="M57" s="8"/>
      <c r="N57" s="8"/>
      <c r="O57" s="8"/>
      <c r="P57" s="8"/>
      <c r="Q57" s="8"/>
      <c r="R57" s="8"/>
      <c r="S57" s="8"/>
      <c r="T57" s="8"/>
      <c r="U57" s="8"/>
      <c r="V57" s="8"/>
      <c r="W57" s="8"/>
      <c r="X57" s="8"/>
      <c r="Y57" s="8"/>
      <c r="Z57" s="8"/>
      <c r="AA57" s="8"/>
      <c r="AB57" s="8"/>
      <c r="AC57" s="8"/>
      <c r="AD57" s="8"/>
      <c r="AE57" s="8"/>
      <c r="AF57" s="8"/>
      <c r="AG57" s="8"/>
      <c r="AH57" s="8"/>
      <c r="AI57" s="8"/>
      <c r="AJ57" s="8"/>
    </row>
    <row r="58" spans="1:59" s="6" customFormat="1" ht="13.5" customHeight="1" thickBot="1" x14ac:dyDescent="0.25">
      <c r="A58" s="111"/>
      <c r="B58" s="100"/>
      <c r="C58" s="100"/>
      <c r="D58" s="100"/>
      <c r="E58" s="101"/>
      <c r="F58" s="100"/>
      <c r="G58" s="100"/>
      <c r="H58" s="100"/>
      <c r="I58" s="100"/>
      <c r="J58" s="100"/>
      <c r="K58" s="112"/>
      <c r="L58" s="8"/>
      <c r="M58" s="8"/>
      <c r="N58" s="8"/>
      <c r="O58" s="8"/>
      <c r="P58" s="8"/>
      <c r="Q58" s="8"/>
      <c r="R58" s="8"/>
      <c r="S58" s="8"/>
      <c r="T58" s="8"/>
      <c r="U58" s="8"/>
      <c r="V58" s="8"/>
      <c r="W58" s="8"/>
      <c r="X58" s="8"/>
      <c r="Y58" s="8"/>
      <c r="Z58" s="8"/>
      <c r="AA58" s="8"/>
      <c r="AB58" s="8"/>
      <c r="AC58" s="8"/>
      <c r="AD58" s="8"/>
      <c r="AE58" s="8"/>
      <c r="AF58" s="8"/>
      <c r="AG58" s="8"/>
      <c r="AH58" s="8"/>
      <c r="AI58" s="8"/>
      <c r="AJ58" s="8"/>
    </row>
    <row r="59" spans="1:59" ht="179.25" customHeight="1" thickBot="1" x14ac:dyDescent="0.25">
      <c r="A59" s="111"/>
      <c r="B59" s="423" t="s">
        <v>109</v>
      </c>
      <c r="C59" s="424"/>
      <c r="D59" s="425"/>
      <c r="E59" s="101"/>
      <c r="H59" s="415" t="s">
        <v>101</v>
      </c>
      <c r="I59" s="416"/>
      <c r="J59" s="417"/>
      <c r="K59" s="112"/>
      <c r="L59" s="8"/>
      <c r="M59" s="8"/>
      <c r="N59" s="8"/>
      <c r="O59" s="8"/>
      <c r="P59" s="8"/>
      <c r="Q59" s="8"/>
      <c r="R59" s="8"/>
      <c r="S59" s="8"/>
      <c r="T59" s="8"/>
      <c r="U59" s="8"/>
      <c r="V59" s="8"/>
      <c r="W59" s="8"/>
      <c r="X59" s="8"/>
      <c r="Y59" s="8"/>
      <c r="Z59" s="8"/>
      <c r="AA59" s="8"/>
      <c r="AB59" s="8"/>
      <c r="AC59" s="8"/>
      <c r="AD59" s="8"/>
      <c r="AE59" s="8"/>
      <c r="AF59" s="8"/>
      <c r="AG59" s="8"/>
      <c r="AH59" s="8"/>
      <c r="AI59" s="8"/>
      <c r="AJ59" s="8"/>
    </row>
    <row r="60" spans="1:59" ht="15" customHeight="1" thickBot="1" x14ac:dyDescent="0.25">
      <c r="A60" s="111"/>
      <c r="B60" s="100"/>
      <c r="C60" s="100"/>
      <c r="D60" s="100"/>
      <c r="E60" s="101"/>
      <c r="H60" s="409" t="s">
        <v>136</v>
      </c>
      <c r="I60" s="410"/>
      <c r="J60" s="386"/>
      <c r="K60" s="112"/>
      <c r="L60" s="8"/>
      <c r="M60" s="8"/>
      <c r="N60" s="8"/>
      <c r="O60" s="8"/>
      <c r="P60" s="8"/>
      <c r="Q60" s="8"/>
      <c r="R60" s="8"/>
      <c r="S60" s="8"/>
      <c r="T60" s="8"/>
      <c r="U60" s="8"/>
      <c r="V60" s="8"/>
      <c r="W60" s="8"/>
      <c r="X60" s="8"/>
      <c r="Y60" s="8"/>
      <c r="Z60" s="8"/>
      <c r="AA60" s="8"/>
      <c r="AB60" s="8"/>
      <c r="AC60" s="8"/>
      <c r="AD60" s="8"/>
      <c r="AE60" s="8"/>
      <c r="AF60" s="8"/>
      <c r="AG60" s="8"/>
      <c r="AH60" s="8"/>
      <c r="AI60" s="8"/>
      <c r="AJ60" s="8"/>
    </row>
    <row r="61" spans="1:59" ht="179.25" customHeight="1" thickBot="1" x14ac:dyDescent="0.25">
      <c r="A61" s="111"/>
      <c r="B61" s="418" t="s">
        <v>141</v>
      </c>
      <c r="C61" s="419"/>
      <c r="D61" s="420"/>
      <c r="E61" s="101"/>
      <c r="F61" s="101"/>
      <c r="G61" s="101"/>
      <c r="H61" s="411"/>
      <c r="I61" s="412"/>
      <c r="J61" s="387"/>
      <c r="K61" s="112"/>
      <c r="L61" s="8"/>
      <c r="M61" s="8"/>
      <c r="N61" s="8"/>
      <c r="O61" s="8"/>
      <c r="P61" s="8"/>
      <c r="Q61" s="8"/>
      <c r="R61" s="8"/>
      <c r="S61" s="8"/>
      <c r="T61" s="8"/>
      <c r="U61" s="8"/>
      <c r="V61" s="8"/>
      <c r="W61" s="8"/>
      <c r="X61" s="8"/>
      <c r="Y61" s="8"/>
      <c r="Z61" s="8"/>
      <c r="AA61" s="8"/>
      <c r="AB61" s="8"/>
      <c r="AC61" s="8"/>
      <c r="AD61" s="8"/>
      <c r="AE61" s="8"/>
      <c r="AF61" s="8"/>
      <c r="AG61" s="8"/>
      <c r="AH61" s="8"/>
      <c r="AI61" s="8"/>
      <c r="AJ61" s="8"/>
    </row>
    <row r="62" spans="1:59" s="8" customFormat="1" ht="13.5" thickBot="1" x14ac:dyDescent="0.25">
      <c r="A62" s="113"/>
      <c r="B62" s="115"/>
      <c r="C62" s="115"/>
      <c r="D62" s="115"/>
      <c r="E62" s="115"/>
      <c r="F62" s="115"/>
      <c r="G62" s="115"/>
      <c r="H62" s="115"/>
      <c r="I62" s="115"/>
      <c r="J62" s="115"/>
      <c r="K62" s="116"/>
    </row>
    <row r="63" spans="1:59" s="6" customFormat="1" ht="6.75" customHeight="1" x14ac:dyDescent="0.2">
      <c r="A63" s="9"/>
      <c r="B63" s="9"/>
      <c r="C63" s="9"/>
      <c r="D63" s="9"/>
      <c r="E63" s="9"/>
      <c r="F63" s="9"/>
      <c r="G63" s="9"/>
      <c r="H63" s="9"/>
      <c r="I63" s="9"/>
      <c r="J63" s="9"/>
      <c r="K63" s="9"/>
      <c r="L63" s="9"/>
      <c r="M63" s="8"/>
      <c r="N63" s="8"/>
      <c r="O63" s="8"/>
      <c r="P63" s="8"/>
      <c r="Q63" s="8"/>
      <c r="R63" s="8"/>
      <c r="S63" s="8"/>
      <c r="T63" s="8"/>
      <c r="U63" s="8"/>
      <c r="V63" s="8"/>
      <c r="W63" s="8"/>
      <c r="X63" s="8"/>
      <c r="Y63" s="8"/>
      <c r="Z63" s="8"/>
      <c r="AA63" s="8"/>
      <c r="AB63" s="8"/>
      <c r="AC63" s="8"/>
      <c r="AD63" s="8"/>
      <c r="AE63" s="8"/>
      <c r="AF63" s="8"/>
      <c r="AG63" s="8"/>
      <c r="AH63" s="8"/>
      <c r="AI63" s="8"/>
      <c r="AJ63" s="8"/>
    </row>
    <row r="64" spans="1:59" s="6" customFormat="1" ht="20.25" customHeight="1" x14ac:dyDescent="0.2">
      <c r="A64" s="9"/>
      <c r="B64" s="9"/>
      <c r="C64" s="9"/>
      <c r="D64" s="9"/>
      <c r="E64" s="9"/>
      <c r="F64" s="9"/>
      <c r="G64" s="9"/>
      <c r="H64" s="9"/>
      <c r="I64" s="9"/>
      <c r="J64" s="9"/>
      <c r="K64" s="9"/>
      <c r="L64" s="9"/>
      <c r="M64" s="8"/>
      <c r="N64" s="8"/>
      <c r="O64" s="8"/>
      <c r="P64" s="8"/>
      <c r="Q64" s="8"/>
      <c r="R64" s="8"/>
      <c r="S64" s="8"/>
      <c r="T64" s="8"/>
      <c r="U64" s="8"/>
      <c r="V64" s="8"/>
      <c r="W64" s="8"/>
      <c r="X64" s="8"/>
      <c r="Y64" s="8"/>
      <c r="Z64" s="8"/>
      <c r="AA64" s="8"/>
      <c r="AB64" s="8"/>
      <c r="AC64" s="8"/>
      <c r="AD64" s="8"/>
      <c r="AE64" s="8"/>
      <c r="AF64" s="8"/>
      <c r="AG64" s="8"/>
      <c r="AH64" s="8"/>
      <c r="AI64" s="8"/>
      <c r="AJ64" s="8"/>
    </row>
    <row r="65" spans="1:36" s="6" customFormat="1" ht="21" customHeight="1" x14ac:dyDescent="0.2">
      <c r="A65" s="9"/>
      <c r="B65" s="7"/>
      <c r="C65" s="9"/>
      <c r="D65" s="9"/>
      <c r="E65" s="9"/>
      <c r="F65" s="9"/>
      <c r="G65" s="9"/>
      <c r="H65" s="8"/>
      <c r="I65" s="8"/>
      <c r="J65" s="8"/>
      <c r="K65" s="9"/>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6" customFormat="1" ht="26.25" customHeight="1" x14ac:dyDescent="0.2">
      <c r="A66" s="9"/>
      <c r="B66" s="7"/>
      <c r="C66" s="9"/>
      <c r="D66" s="9"/>
      <c r="E66" s="9"/>
      <c r="F66" s="9"/>
      <c r="G66" s="9"/>
      <c r="H66" s="8"/>
      <c r="I66" s="8"/>
      <c r="J66" s="8"/>
      <c r="K66" s="9"/>
      <c r="L66" s="8"/>
      <c r="M66" s="8"/>
      <c r="N66" s="8"/>
      <c r="O66" s="8"/>
      <c r="P66" s="8"/>
      <c r="Q66" s="8"/>
      <c r="R66" s="8"/>
      <c r="S66" s="8"/>
      <c r="T66" s="8"/>
      <c r="U66" s="8"/>
      <c r="V66" s="8"/>
      <c r="W66" s="8"/>
      <c r="X66" s="8"/>
      <c r="Y66" s="8"/>
      <c r="Z66" s="8"/>
      <c r="AA66" s="8"/>
      <c r="AB66" s="8"/>
      <c r="AC66" s="8"/>
      <c r="AD66" s="8"/>
      <c r="AE66" s="8"/>
      <c r="AF66" s="8"/>
      <c r="AG66" s="8"/>
      <c r="AH66" s="8"/>
      <c r="AI66" s="8"/>
      <c r="AJ66" s="8"/>
    </row>
    <row r="67" spans="1:36" s="6" customFormat="1" x14ac:dyDescent="0.2">
      <c r="A67" s="9"/>
      <c r="B67" s="7"/>
      <c r="C67" s="9"/>
      <c r="D67" s="9"/>
      <c r="E67" s="9"/>
      <c r="F67" s="9"/>
      <c r="G67" s="9"/>
      <c r="H67" s="8"/>
      <c r="I67" s="8"/>
      <c r="J67" s="8"/>
      <c r="K67" s="9"/>
      <c r="L67" s="8"/>
      <c r="M67" s="8"/>
      <c r="N67" s="8"/>
      <c r="O67" s="8"/>
      <c r="P67" s="8"/>
      <c r="Q67" s="8"/>
      <c r="R67" s="8"/>
      <c r="S67" s="8"/>
      <c r="T67" s="8"/>
      <c r="U67" s="8"/>
      <c r="V67" s="8"/>
      <c r="W67" s="8"/>
      <c r="X67" s="8"/>
      <c r="Y67" s="8"/>
      <c r="Z67" s="8"/>
      <c r="AA67" s="8"/>
      <c r="AB67" s="8"/>
      <c r="AC67" s="8"/>
      <c r="AD67" s="8"/>
      <c r="AE67" s="8"/>
      <c r="AF67" s="8"/>
      <c r="AG67" s="8"/>
      <c r="AH67" s="8"/>
      <c r="AI67" s="8"/>
      <c r="AJ67" s="8"/>
    </row>
    <row r="68" spans="1:36" s="6" customFormat="1" x14ac:dyDescent="0.2">
      <c r="A68" s="9"/>
      <c r="B68" s="7"/>
      <c r="C68" s="9"/>
      <c r="D68" s="9"/>
      <c r="E68" s="9"/>
      <c r="F68" s="9"/>
      <c r="G68" s="9"/>
      <c r="H68" s="8"/>
      <c r="I68" s="8"/>
      <c r="J68" s="8"/>
      <c r="K68" s="9"/>
      <c r="L68" s="8"/>
      <c r="M68" s="8"/>
      <c r="N68" s="8"/>
      <c r="O68" s="8"/>
      <c r="P68" s="8"/>
      <c r="Q68" s="8"/>
      <c r="R68" s="8"/>
      <c r="S68" s="8"/>
      <c r="T68" s="8"/>
      <c r="U68" s="8"/>
      <c r="V68" s="8"/>
      <c r="W68" s="8"/>
      <c r="X68" s="8"/>
      <c r="Y68" s="8"/>
      <c r="Z68" s="8"/>
      <c r="AA68" s="8"/>
      <c r="AB68" s="8"/>
      <c r="AC68" s="8"/>
      <c r="AD68" s="8"/>
      <c r="AE68" s="8"/>
      <c r="AF68" s="8"/>
      <c r="AG68" s="8"/>
      <c r="AH68" s="8"/>
      <c r="AI68" s="8"/>
      <c r="AJ68" s="8"/>
    </row>
    <row r="69" spans="1:36" s="6" customFormat="1" x14ac:dyDescent="0.2">
      <c r="A69" s="9"/>
      <c r="B69" s="7"/>
      <c r="C69" s="9"/>
      <c r="D69" s="9"/>
      <c r="E69" s="9"/>
      <c r="F69" s="9"/>
      <c r="G69" s="9"/>
      <c r="H69" s="8"/>
      <c r="I69" s="8"/>
      <c r="J69" s="8"/>
      <c r="K69" s="9"/>
      <c r="L69" s="8"/>
      <c r="M69" s="8"/>
      <c r="N69" s="8"/>
      <c r="O69" s="8"/>
      <c r="P69" s="8"/>
      <c r="Q69" s="8"/>
      <c r="R69" s="8"/>
      <c r="S69" s="8"/>
      <c r="T69" s="8"/>
      <c r="U69" s="8"/>
      <c r="V69" s="8"/>
      <c r="W69" s="8"/>
      <c r="X69" s="8"/>
      <c r="Y69" s="8"/>
      <c r="Z69" s="8"/>
      <c r="AA69" s="8"/>
      <c r="AB69" s="8"/>
      <c r="AC69" s="8"/>
      <c r="AD69" s="8"/>
      <c r="AE69" s="8"/>
      <c r="AF69" s="8"/>
      <c r="AG69" s="8"/>
      <c r="AH69" s="8"/>
      <c r="AI69" s="8"/>
      <c r="AJ69" s="8"/>
    </row>
    <row r="70" spans="1:36" s="6" customFormat="1" x14ac:dyDescent="0.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row>
    <row r="71" spans="1:36" s="6" customFormat="1" x14ac:dyDescent="0.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row>
    <row r="72" spans="1:36" s="6" customFormat="1" x14ac:dyDescent="0.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row>
    <row r="73" spans="1:36" s="6" customFormat="1" x14ac:dyDescent="0.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row>
    <row r="74" spans="1:36" s="6" customFormat="1" x14ac:dyDescent="0.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row>
    <row r="75" spans="1:36" s="6" customFormat="1" x14ac:dyDescent="0.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row>
    <row r="76" spans="1:36" s="6" customFormat="1" x14ac:dyDescent="0.2">
      <c r="C76" s="8"/>
      <c r="D76" s="8"/>
      <c r="E76" s="8"/>
      <c r="F76" s="8"/>
      <c r="G76" s="8"/>
      <c r="H76" s="421"/>
      <c r="I76" s="414"/>
      <c r="J76" s="414"/>
      <c r="K76" s="8"/>
      <c r="L76" s="8"/>
      <c r="M76" s="8"/>
      <c r="N76" s="8"/>
      <c r="O76" s="8"/>
      <c r="P76" s="8"/>
      <c r="Q76" s="8"/>
      <c r="R76" s="8"/>
      <c r="S76" s="8"/>
      <c r="T76" s="8"/>
      <c r="U76" s="8"/>
      <c r="V76" s="8"/>
      <c r="W76" s="8"/>
      <c r="X76" s="8"/>
      <c r="Y76" s="8"/>
      <c r="Z76" s="8"/>
      <c r="AA76" s="8"/>
      <c r="AB76" s="8"/>
      <c r="AC76" s="8"/>
      <c r="AD76" s="8"/>
      <c r="AE76" s="8"/>
      <c r="AF76" s="8"/>
      <c r="AG76" s="8"/>
      <c r="AH76" s="8"/>
      <c r="AI76" s="8"/>
      <c r="AJ76" s="8"/>
    </row>
    <row r="77" spans="1:36" s="6" customFormat="1" x14ac:dyDescent="0.2">
      <c r="C77" s="8"/>
      <c r="D77" s="8"/>
      <c r="E77" s="8"/>
      <c r="F77" s="8"/>
      <c r="G77" s="8"/>
      <c r="H77" s="414"/>
      <c r="I77" s="414"/>
      <c r="J77" s="414"/>
      <c r="K77" s="8"/>
      <c r="L77" s="8"/>
      <c r="M77" s="8"/>
      <c r="N77" s="8"/>
      <c r="O77" s="8"/>
      <c r="P77" s="8"/>
      <c r="Q77" s="8"/>
      <c r="R77" s="8"/>
      <c r="S77" s="8"/>
      <c r="T77" s="8"/>
      <c r="U77" s="8"/>
      <c r="V77" s="8"/>
      <c r="W77" s="8"/>
      <c r="X77" s="8"/>
      <c r="Y77" s="8"/>
      <c r="Z77" s="8"/>
      <c r="AA77" s="8"/>
      <c r="AB77" s="8"/>
      <c r="AC77" s="8"/>
      <c r="AD77" s="8"/>
      <c r="AE77" s="8"/>
      <c r="AF77" s="8"/>
      <c r="AG77" s="8"/>
      <c r="AH77" s="8"/>
      <c r="AI77" s="8"/>
      <c r="AJ77" s="8"/>
    </row>
    <row r="78" spans="1:36" s="6" customFormat="1" x14ac:dyDescent="0.2">
      <c r="C78" s="8"/>
      <c r="D78" s="8"/>
      <c r="E78" s="8"/>
      <c r="F78" s="8"/>
      <c r="G78" s="8"/>
      <c r="H78" s="414"/>
      <c r="I78" s="414"/>
      <c r="J78" s="414"/>
      <c r="K78" s="8"/>
      <c r="L78" s="8"/>
      <c r="M78" s="8"/>
      <c r="N78" s="8"/>
      <c r="O78" s="8"/>
      <c r="P78" s="8"/>
      <c r="Q78" s="8"/>
      <c r="R78" s="8"/>
      <c r="S78" s="8"/>
      <c r="T78" s="8"/>
      <c r="U78" s="8"/>
      <c r="V78" s="8"/>
      <c r="W78" s="8"/>
      <c r="X78" s="8"/>
      <c r="Y78" s="8"/>
      <c r="Z78" s="8"/>
      <c r="AA78" s="8"/>
      <c r="AB78" s="8"/>
      <c r="AC78" s="8"/>
      <c r="AD78" s="8"/>
      <c r="AE78" s="8"/>
      <c r="AF78" s="8"/>
      <c r="AG78" s="8"/>
      <c r="AH78" s="8"/>
      <c r="AI78" s="8"/>
      <c r="AJ78" s="8"/>
    </row>
    <row r="79" spans="1:36" s="6" customFormat="1" x14ac:dyDescent="0.2">
      <c r="C79" s="8"/>
      <c r="D79" s="8"/>
      <c r="E79" s="8"/>
      <c r="F79" s="8"/>
      <c r="G79" s="8"/>
      <c r="H79" s="414"/>
      <c r="I79" s="414"/>
      <c r="J79" s="414"/>
      <c r="K79" s="8"/>
      <c r="L79" s="8"/>
      <c r="M79" s="8"/>
      <c r="N79" s="8"/>
      <c r="O79" s="8"/>
      <c r="P79" s="8"/>
      <c r="Q79" s="8"/>
      <c r="R79" s="8"/>
      <c r="S79" s="8"/>
      <c r="T79" s="8"/>
      <c r="U79" s="8"/>
      <c r="V79" s="8"/>
      <c r="W79" s="8"/>
      <c r="X79" s="8"/>
      <c r="Y79" s="8"/>
      <c r="Z79" s="8"/>
      <c r="AA79" s="8"/>
      <c r="AB79" s="8"/>
      <c r="AC79" s="8"/>
      <c r="AD79" s="8"/>
      <c r="AE79" s="8"/>
      <c r="AF79" s="8"/>
      <c r="AG79" s="8"/>
      <c r="AH79" s="8"/>
      <c r="AI79" s="8"/>
      <c r="AJ79" s="8"/>
    </row>
    <row r="80" spans="1:36" s="6" customFormat="1" x14ac:dyDescent="0.2">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row>
    <row r="81" spans="3:36" s="6" customFormat="1" x14ac:dyDescent="0.2">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row>
    <row r="82" spans="3:36" s="6" customFormat="1" x14ac:dyDescent="0.2">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row>
    <row r="83" spans="3:36" s="6" customFormat="1" x14ac:dyDescent="0.2">
      <c r="C83" s="8"/>
      <c r="D83" s="8"/>
      <c r="E83" s="8"/>
      <c r="F83" s="8"/>
      <c r="G83" s="8"/>
      <c r="H83" s="191"/>
      <c r="I83" s="9"/>
      <c r="J83" s="9"/>
      <c r="K83" s="8"/>
      <c r="L83" s="8"/>
      <c r="M83" s="8"/>
      <c r="N83" s="8"/>
      <c r="O83" s="8"/>
      <c r="P83" s="8"/>
      <c r="Q83" s="8"/>
      <c r="R83" s="8"/>
      <c r="S83" s="8"/>
      <c r="T83" s="8"/>
      <c r="U83" s="8"/>
      <c r="V83" s="8"/>
      <c r="W83" s="8"/>
      <c r="X83" s="8"/>
      <c r="Y83" s="8"/>
      <c r="Z83" s="8"/>
      <c r="AA83" s="8"/>
      <c r="AB83" s="8"/>
      <c r="AC83" s="8"/>
      <c r="AD83" s="8"/>
      <c r="AE83" s="8"/>
      <c r="AF83" s="8"/>
      <c r="AG83" s="8"/>
      <c r="AH83" s="8"/>
      <c r="AI83" s="8"/>
      <c r="AJ83" s="8"/>
    </row>
    <row r="84" spans="3:36" s="6" customFormat="1" x14ac:dyDescent="0.2">
      <c r="C84" s="8"/>
      <c r="D84" s="8"/>
      <c r="E84" s="8"/>
      <c r="F84" s="8"/>
      <c r="G84" s="8"/>
      <c r="H84" s="422"/>
      <c r="I84" s="422"/>
      <c r="J84" s="422"/>
      <c r="K84" s="8"/>
      <c r="L84" s="8"/>
      <c r="M84" s="8"/>
      <c r="N84" s="8"/>
      <c r="O84" s="8"/>
      <c r="P84" s="8"/>
      <c r="Q84" s="8"/>
      <c r="R84" s="8"/>
      <c r="S84" s="8"/>
      <c r="T84" s="8"/>
      <c r="U84" s="8"/>
      <c r="V84" s="8"/>
      <c r="W84" s="8"/>
      <c r="X84" s="8"/>
      <c r="Y84" s="8"/>
      <c r="Z84" s="8"/>
      <c r="AA84" s="8"/>
      <c r="AB84" s="8"/>
      <c r="AC84" s="8"/>
      <c r="AD84" s="8"/>
      <c r="AE84" s="8"/>
      <c r="AF84" s="8"/>
      <c r="AG84" s="8"/>
      <c r="AH84" s="8"/>
      <c r="AI84" s="8"/>
      <c r="AJ84" s="8"/>
    </row>
    <row r="85" spans="3:36" s="6" customFormat="1" x14ac:dyDescent="0.2">
      <c r="C85" s="8"/>
      <c r="D85" s="8"/>
      <c r="E85" s="8"/>
      <c r="F85" s="8"/>
      <c r="G85" s="8"/>
      <c r="H85" s="413"/>
      <c r="I85" s="414"/>
      <c r="J85" s="414"/>
      <c r="K85" s="8"/>
      <c r="L85" s="8"/>
      <c r="M85" s="8"/>
      <c r="N85" s="8"/>
      <c r="O85" s="8"/>
      <c r="P85" s="8"/>
      <c r="Q85" s="8"/>
      <c r="R85" s="8"/>
      <c r="S85" s="8"/>
      <c r="T85" s="8"/>
      <c r="U85" s="8"/>
      <c r="V85" s="8"/>
      <c r="W85" s="8"/>
      <c r="X85" s="8"/>
      <c r="Y85" s="8"/>
      <c r="Z85" s="8"/>
      <c r="AA85" s="8"/>
      <c r="AB85" s="8"/>
      <c r="AC85" s="8"/>
      <c r="AD85" s="8"/>
      <c r="AE85" s="8"/>
      <c r="AF85" s="8"/>
      <c r="AG85" s="8"/>
      <c r="AH85" s="8"/>
      <c r="AI85" s="8"/>
      <c r="AJ85" s="8"/>
    </row>
    <row r="86" spans="3:36" s="6" customFormat="1" x14ac:dyDescent="0.2">
      <c r="C86" s="8"/>
      <c r="D86" s="8"/>
      <c r="E86" s="8"/>
      <c r="F86" s="8"/>
      <c r="G86" s="8"/>
      <c r="H86" s="414"/>
      <c r="I86" s="414"/>
      <c r="J86" s="414"/>
      <c r="K86" s="8"/>
      <c r="L86" s="8"/>
      <c r="M86" s="8"/>
      <c r="N86" s="8"/>
      <c r="O86" s="8"/>
      <c r="P86" s="8"/>
      <c r="Q86" s="8"/>
      <c r="R86" s="8"/>
      <c r="S86" s="8"/>
      <c r="T86" s="8"/>
      <c r="U86" s="8"/>
      <c r="V86" s="8"/>
      <c r="W86" s="8"/>
      <c r="X86" s="8"/>
      <c r="Y86" s="8"/>
      <c r="Z86" s="8"/>
      <c r="AA86" s="8"/>
      <c r="AB86" s="8"/>
      <c r="AC86" s="8"/>
      <c r="AD86" s="8"/>
      <c r="AE86" s="8"/>
      <c r="AF86" s="8"/>
      <c r="AG86" s="8"/>
      <c r="AH86" s="8"/>
      <c r="AI86" s="8"/>
      <c r="AJ86" s="8"/>
    </row>
    <row r="87" spans="3:36" s="6" customFormat="1" x14ac:dyDescent="0.2">
      <c r="C87" s="8"/>
      <c r="D87" s="8"/>
      <c r="E87" s="8"/>
      <c r="F87" s="8"/>
      <c r="G87" s="8"/>
      <c r="H87" s="414"/>
      <c r="I87" s="414"/>
      <c r="J87" s="414"/>
      <c r="K87" s="8"/>
      <c r="L87" s="8"/>
      <c r="M87" s="8"/>
      <c r="N87" s="8"/>
      <c r="O87" s="8"/>
      <c r="P87" s="8"/>
      <c r="Q87" s="8"/>
      <c r="R87" s="8"/>
      <c r="S87" s="8"/>
      <c r="T87" s="8"/>
      <c r="U87" s="8"/>
      <c r="V87" s="8"/>
      <c r="W87" s="8"/>
      <c r="X87" s="8"/>
      <c r="Y87" s="8"/>
      <c r="Z87" s="8"/>
      <c r="AA87" s="8"/>
      <c r="AB87" s="8"/>
      <c r="AC87" s="8"/>
      <c r="AD87" s="8"/>
      <c r="AE87" s="8"/>
      <c r="AF87" s="8"/>
      <c r="AG87" s="8"/>
      <c r="AH87" s="8"/>
      <c r="AI87" s="8"/>
      <c r="AJ87" s="8"/>
    </row>
    <row r="88" spans="3:36" s="6" customFormat="1" x14ac:dyDescent="0.2">
      <c r="C88" s="8"/>
      <c r="D88" s="8"/>
      <c r="E88" s="8"/>
      <c r="F88" s="8"/>
      <c r="G88" s="8"/>
      <c r="H88" s="414"/>
      <c r="I88" s="414"/>
      <c r="J88" s="414"/>
      <c r="K88" s="8"/>
      <c r="L88" s="8"/>
      <c r="M88" s="8"/>
      <c r="N88" s="8"/>
      <c r="O88" s="8"/>
      <c r="P88" s="8"/>
      <c r="Q88" s="8"/>
      <c r="R88" s="8"/>
      <c r="S88" s="8"/>
      <c r="T88" s="8"/>
      <c r="U88" s="8"/>
      <c r="V88" s="8"/>
      <c r="W88" s="8"/>
      <c r="X88" s="8"/>
      <c r="Y88" s="8"/>
      <c r="Z88" s="8"/>
      <c r="AA88" s="8"/>
      <c r="AB88" s="8"/>
      <c r="AC88" s="8"/>
      <c r="AD88" s="8"/>
      <c r="AE88" s="8"/>
      <c r="AF88" s="8"/>
      <c r="AG88" s="8"/>
      <c r="AH88" s="8"/>
      <c r="AI88" s="8"/>
      <c r="AJ88" s="8"/>
    </row>
    <row r="89" spans="3:36" s="6" customFormat="1" x14ac:dyDescent="0.2">
      <c r="C89" s="8"/>
      <c r="D89" s="8"/>
      <c r="E89" s="8"/>
      <c r="F89" s="8"/>
      <c r="G89" s="8"/>
      <c r="H89" s="414"/>
      <c r="I89" s="414"/>
      <c r="J89" s="414"/>
      <c r="K89" s="8"/>
      <c r="L89" s="8"/>
      <c r="M89" s="8"/>
      <c r="N89" s="8"/>
      <c r="O89" s="8"/>
      <c r="P89" s="8"/>
      <c r="Q89" s="8"/>
      <c r="R89" s="8"/>
      <c r="S89" s="8"/>
      <c r="T89" s="8"/>
      <c r="U89" s="8"/>
      <c r="V89" s="8"/>
      <c r="W89" s="8"/>
      <c r="X89" s="8"/>
      <c r="Y89" s="8"/>
      <c r="Z89" s="8"/>
      <c r="AA89" s="8"/>
      <c r="AB89" s="8"/>
      <c r="AC89" s="8"/>
      <c r="AD89" s="8"/>
      <c r="AE89" s="8"/>
      <c r="AF89" s="8"/>
      <c r="AG89" s="8"/>
      <c r="AH89" s="8"/>
      <c r="AI89" s="8"/>
      <c r="AJ89" s="8"/>
    </row>
    <row r="90" spans="3:36" s="6" customFormat="1" x14ac:dyDescent="0.2">
      <c r="C90" s="8"/>
      <c r="D90" s="8"/>
      <c r="E90" s="8"/>
      <c r="F90" s="8"/>
      <c r="G90" s="8"/>
      <c r="H90" s="414"/>
      <c r="I90" s="414"/>
      <c r="J90" s="414"/>
      <c r="K90" s="8"/>
      <c r="L90" s="8"/>
      <c r="M90" s="8"/>
      <c r="N90" s="8"/>
      <c r="O90" s="8"/>
      <c r="P90" s="8"/>
      <c r="Q90" s="8"/>
      <c r="R90" s="8"/>
      <c r="S90" s="8"/>
      <c r="T90" s="8"/>
      <c r="U90" s="8"/>
      <c r="V90" s="8"/>
      <c r="W90" s="8"/>
      <c r="X90" s="8"/>
      <c r="Y90" s="8"/>
      <c r="Z90" s="8"/>
      <c r="AA90" s="8"/>
      <c r="AB90" s="8"/>
      <c r="AC90" s="8"/>
      <c r="AD90" s="8"/>
      <c r="AE90" s="8"/>
      <c r="AF90" s="8"/>
      <c r="AG90" s="8"/>
      <c r="AH90" s="8"/>
      <c r="AI90" s="8"/>
      <c r="AJ90" s="8"/>
    </row>
    <row r="91" spans="3:36" s="6" customFormat="1" x14ac:dyDescent="0.2">
      <c r="C91" s="8"/>
      <c r="D91" s="8"/>
      <c r="E91" s="8"/>
      <c r="F91" s="8"/>
      <c r="G91" s="8"/>
      <c r="H91" s="414"/>
      <c r="I91" s="414"/>
      <c r="J91" s="414"/>
      <c r="K91" s="8"/>
      <c r="L91" s="8"/>
      <c r="M91" s="8"/>
      <c r="N91" s="8"/>
      <c r="O91" s="8"/>
      <c r="P91" s="8"/>
      <c r="Q91" s="8"/>
      <c r="R91" s="8"/>
      <c r="S91" s="8"/>
      <c r="T91" s="8"/>
      <c r="U91" s="8"/>
      <c r="V91" s="8"/>
      <c r="W91" s="8"/>
      <c r="X91" s="8"/>
      <c r="Y91" s="8"/>
      <c r="Z91" s="8"/>
      <c r="AA91" s="8"/>
      <c r="AB91" s="8"/>
      <c r="AC91" s="8"/>
      <c r="AD91" s="8"/>
      <c r="AE91" s="8"/>
      <c r="AF91" s="8"/>
      <c r="AG91" s="8"/>
      <c r="AH91" s="8"/>
      <c r="AI91" s="8"/>
      <c r="AJ91" s="8"/>
    </row>
    <row r="92" spans="3:36" s="6" customFormat="1" x14ac:dyDescent="0.2">
      <c r="C92" s="8"/>
      <c r="D92" s="8"/>
      <c r="E92" s="8"/>
      <c r="F92" s="8"/>
      <c r="G92" s="8"/>
      <c r="H92" s="414"/>
      <c r="I92" s="414"/>
      <c r="J92" s="414"/>
      <c r="K92" s="8"/>
      <c r="L92" s="8"/>
      <c r="M92" s="8"/>
      <c r="N92" s="8"/>
      <c r="O92" s="8"/>
      <c r="P92" s="8"/>
      <c r="Q92" s="8"/>
      <c r="R92" s="8"/>
      <c r="S92" s="8"/>
      <c r="T92" s="8"/>
      <c r="U92" s="8"/>
      <c r="V92" s="8"/>
      <c r="W92" s="8"/>
      <c r="X92" s="8"/>
      <c r="Y92" s="8"/>
      <c r="Z92" s="8"/>
      <c r="AA92" s="8"/>
      <c r="AB92" s="8"/>
      <c r="AC92" s="8"/>
      <c r="AD92" s="8"/>
      <c r="AE92" s="8"/>
      <c r="AF92" s="8"/>
      <c r="AG92" s="8"/>
      <c r="AH92" s="8"/>
      <c r="AI92" s="8"/>
      <c r="AJ92" s="8"/>
    </row>
    <row r="93" spans="3:36" s="6" customFormat="1" x14ac:dyDescent="0.2">
      <c r="C93" s="8"/>
      <c r="D93" s="8"/>
      <c r="E93" s="8"/>
      <c r="F93" s="8"/>
      <c r="G93" s="8"/>
      <c r="H93" s="414"/>
      <c r="I93" s="414"/>
      <c r="J93" s="414"/>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3:36" s="6" customFormat="1" x14ac:dyDescent="0.2">
      <c r="C94" s="8"/>
      <c r="D94" s="8"/>
      <c r="E94" s="8"/>
      <c r="F94" s="8"/>
      <c r="G94" s="8"/>
      <c r="H94" s="414"/>
      <c r="I94" s="414"/>
      <c r="J94" s="414"/>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3:36" s="6" customFormat="1" x14ac:dyDescent="0.2">
      <c r="C95" s="8"/>
      <c r="D95" s="8"/>
      <c r="E95" s="8"/>
      <c r="F95" s="8"/>
      <c r="G95" s="8"/>
      <c r="H95" s="414"/>
      <c r="I95" s="414"/>
      <c r="J95" s="414"/>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3:36" s="6" customFormat="1" x14ac:dyDescent="0.2">
      <c r="C96" s="8"/>
      <c r="D96" s="8"/>
      <c r="E96" s="8"/>
      <c r="F96" s="8"/>
      <c r="G96" s="8"/>
      <c r="H96" s="152"/>
      <c r="I96" s="152"/>
      <c r="J96" s="152"/>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3:36" s="6" customFormat="1" x14ac:dyDescent="0.2">
      <c r="C97" s="8"/>
      <c r="D97" s="8"/>
      <c r="E97" s="8"/>
      <c r="F97" s="8"/>
      <c r="G97" s="8"/>
      <c r="H97" s="152"/>
      <c r="I97" s="152"/>
      <c r="J97" s="152"/>
      <c r="K97" s="8"/>
      <c r="L97" s="8"/>
      <c r="M97" s="8"/>
      <c r="N97" s="8"/>
      <c r="O97" s="8"/>
      <c r="P97" s="8"/>
      <c r="Q97" s="8"/>
      <c r="R97" s="8"/>
      <c r="S97" s="8"/>
      <c r="T97" s="8"/>
      <c r="U97" s="8"/>
      <c r="V97" s="8"/>
      <c r="W97" s="8"/>
      <c r="X97" s="8"/>
      <c r="Y97" s="8"/>
      <c r="Z97" s="8"/>
      <c r="AA97" s="8"/>
      <c r="AB97" s="8"/>
      <c r="AC97" s="8"/>
      <c r="AD97" s="8"/>
      <c r="AE97" s="8"/>
      <c r="AF97" s="8"/>
      <c r="AG97" s="8"/>
      <c r="AH97" s="8"/>
      <c r="AI97" s="8"/>
      <c r="AJ97" s="8"/>
    </row>
    <row r="98" spans="3:36" s="6" customFormat="1" x14ac:dyDescent="0.2">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row>
    <row r="99" spans="3:36" s="6" customFormat="1" x14ac:dyDescent="0.2">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row>
    <row r="100" spans="3:36" s="6" customFormat="1" x14ac:dyDescent="0.2">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row>
    <row r="101" spans="3:36" s="6" customFormat="1" x14ac:dyDescent="0.2">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row>
    <row r="102" spans="3:36" s="6" customFormat="1" x14ac:dyDescent="0.2">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row>
    <row r="103" spans="3:36" s="6" customFormat="1" x14ac:dyDescent="0.2">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row>
    <row r="104" spans="3:36" s="6" customFormat="1" x14ac:dyDescent="0.2">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row>
    <row r="105" spans="3:36" s="6" customFormat="1" x14ac:dyDescent="0.2">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row>
    <row r="106" spans="3:36" s="6" customFormat="1" x14ac:dyDescent="0.2">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row>
    <row r="107" spans="3:36" s="6" customFormat="1" x14ac:dyDescent="0.2">
      <c r="C107" s="8"/>
      <c r="D107" s="8"/>
      <c r="E107" s="8"/>
      <c r="F107" s="8"/>
      <c r="G107" s="8"/>
      <c r="H107" s="8"/>
      <c r="I107" s="8"/>
      <c r="J107" s="8"/>
      <c r="K107" s="8"/>
      <c r="L107" s="8"/>
      <c r="M107" s="8"/>
      <c r="N107" s="8"/>
      <c r="O107" s="8"/>
      <c r="P107" s="8"/>
      <c r="Q107" s="8"/>
      <c r="R107" s="8"/>
      <c r="S107" s="8"/>
      <c r="T107" s="8"/>
      <c r="U107" s="8"/>
      <c r="V107" s="8"/>
      <c r="W107" s="8"/>
      <c r="X107" s="8"/>
      <c r="Y107" s="8"/>
    </row>
    <row r="108" spans="3:36" s="6" customFormat="1" x14ac:dyDescent="0.2">
      <c r="C108" s="8"/>
      <c r="D108" s="8"/>
      <c r="E108" s="8"/>
      <c r="F108" s="8"/>
      <c r="G108" s="8"/>
      <c r="H108" s="8"/>
      <c r="I108" s="8"/>
      <c r="J108" s="8"/>
      <c r="K108" s="8"/>
      <c r="L108" s="8"/>
      <c r="M108" s="8"/>
      <c r="N108" s="8"/>
      <c r="O108" s="8"/>
      <c r="P108" s="8"/>
      <c r="Q108" s="8"/>
      <c r="R108" s="8"/>
      <c r="S108" s="8"/>
      <c r="T108" s="8"/>
      <c r="U108" s="8"/>
      <c r="V108" s="8"/>
      <c r="W108" s="8"/>
      <c r="X108" s="8"/>
      <c r="Y108" s="8"/>
    </row>
    <row r="109" spans="3:36" s="6" customFormat="1" x14ac:dyDescent="0.2">
      <c r="C109" s="8"/>
      <c r="D109" s="8"/>
      <c r="E109" s="8"/>
      <c r="F109" s="8"/>
      <c r="G109" s="8"/>
      <c r="H109" s="8"/>
      <c r="I109" s="8"/>
      <c r="J109" s="8"/>
      <c r="K109" s="8"/>
      <c r="L109" s="8"/>
      <c r="M109" s="8"/>
      <c r="N109" s="8"/>
      <c r="O109" s="8"/>
      <c r="P109" s="8"/>
      <c r="Q109" s="8"/>
      <c r="R109" s="8"/>
      <c r="S109" s="8"/>
      <c r="T109" s="8"/>
      <c r="U109" s="8"/>
      <c r="V109" s="8"/>
      <c r="W109" s="8"/>
      <c r="X109" s="8"/>
      <c r="Y109" s="8"/>
    </row>
    <row r="110" spans="3:36" s="6" customFormat="1" x14ac:dyDescent="0.2">
      <c r="C110" s="8"/>
      <c r="D110" s="8"/>
      <c r="E110" s="8"/>
      <c r="F110" s="8"/>
      <c r="G110" s="8"/>
      <c r="H110" s="8"/>
      <c r="I110" s="8"/>
      <c r="J110" s="8"/>
      <c r="K110" s="8"/>
      <c r="L110" s="8"/>
      <c r="M110" s="8"/>
      <c r="N110" s="8"/>
      <c r="O110" s="8"/>
      <c r="P110" s="8"/>
      <c r="Q110" s="8"/>
      <c r="R110" s="8"/>
      <c r="S110" s="8"/>
      <c r="T110" s="8"/>
      <c r="U110" s="8"/>
      <c r="V110" s="8"/>
      <c r="W110" s="8"/>
      <c r="X110" s="8"/>
      <c r="Y110" s="8"/>
    </row>
    <row r="111" spans="3:36" s="6" customFormat="1" x14ac:dyDescent="0.2"/>
    <row r="112" spans="3:36"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pans="8:10" s="6" customFormat="1" x14ac:dyDescent="0.2"/>
    <row r="258" spans="8:10" s="6" customFormat="1" x14ac:dyDescent="0.2"/>
    <row r="259" spans="8:10" s="6" customFormat="1" x14ac:dyDescent="0.2"/>
    <row r="260" spans="8:10" s="6" customFormat="1" x14ac:dyDescent="0.2"/>
    <row r="261" spans="8:10" s="6" customFormat="1" x14ac:dyDescent="0.2"/>
    <row r="262" spans="8:10" s="6" customFormat="1" x14ac:dyDescent="0.2"/>
    <row r="263" spans="8:10" s="6" customFormat="1" x14ac:dyDescent="0.2"/>
    <row r="264" spans="8:10" s="6" customFormat="1" x14ac:dyDescent="0.2"/>
    <row r="265" spans="8:10" s="6" customFormat="1" x14ac:dyDescent="0.2"/>
    <row r="266" spans="8:10" s="6" customFormat="1" x14ac:dyDescent="0.2"/>
    <row r="267" spans="8:10" s="6" customFormat="1" x14ac:dyDescent="0.2"/>
    <row r="268" spans="8:10" x14ac:dyDescent="0.2">
      <c r="H268" s="6"/>
      <c r="I268" s="6"/>
      <c r="J268" s="6"/>
    </row>
  </sheetData>
  <sheetProtection password="C6AA" sheet="1" formatCells="0" formatColumns="0" formatRows="0" insertColumns="0" insertRows="0" insertHyperlinks="0" deleteColumns="0" deleteRows="0" sort="0" autoFilter="0" pivotTables="0"/>
  <mergeCells count="8">
    <mergeCell ref="B44:B45"/>
    <mergeCell ref="H84:J84"/>
    <mergeCell ref="H85:J95"/>
    <mergeCell ref="H59:J59"/>
    <mergeCell ref="B61:D61"/>
    <mergeCell ref="H76:J79"/>
    <mergeCell ref="H60:J61"/>
    <mergeCell ref="B59:D59"/>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6B531"/>
  </sheetPr>
  <dimension ref="A1:BG265"/>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2" t="s">
        <v>142</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13" t="s">
        <v>3</v>
      </c>
      <c r="C5" s="14" t="s">
        <v>4</v>
      </c>
      <c r="D5" s="69"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15"/>
      <c r="C6" s="16"/>
      <c r="D6" s="70"/>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f>'Ökosteuer 2015'!C7</f>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2">
        <f>'Ökosteuer 2015'!C8</f>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2">
        <f>'Ökosteuer 2015'!C9</f>
        <v>0</v>
      </c>
      <c r="D9" s="21"/>
      <c r="E9" s="100"/>
      <c r="F9" s="41"/>
      <c r="H9" s="81" t="s">
        <v>45</v>
      </c>
      <c r="I9" s="50"/>
      <c r="J9" s="71">
        <f>IF(J7&lt;250.01,0,SUM(J7,-J8))</f>
        <v>0</v>
      </c>
      <c r="K9" s="110"/>
      <c r="L9" s="102">
        <f>IF(C13&gt;19.5,19.5,C13)</f>
        <v>18.899999999999999</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25.1</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2">
        <f>'Ökosteuer 2015'!C11</f>
        <v>0</v>
      </c>
      <c r="D11" s="59">
        <f>(C11*D13)/(C13)</f>
        <v>0</v>
      </c>
      <c r="E11" s="100"/>
      <c r="F11" s="41"/>
      <c r="H11" s="26" t="s">
        <v>60</v>
      </c>
      <c r="I11" s="27"/>
      <c r="J11" s="28">
        <f>IF(J10&lt;1000,0,SUM(J10,-1000))</f>
        <v>0</v>
      </c>
      <c r="K11" s="110"/>
      <c r="L11" s="102">
        <f>IF(C17&gt;16.15,16.15,C17)</f>
        <v>15.65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2">
        <f>'Ökosteuer 2015'!C12</f>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86" t="s">
        <v>148</v>
      </c>
      <c r="C13" s="58">
        <v>18.899999999999999</v>
      </c>
      <c r="D13" s="61">
        <f>L9</f>
        <v>18.899999999999999</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2">
        <f>'Ökosteuer 2015'!C14</f>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2">
        <f>'Ökosteuer 2015'!C15</f>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86" t="s">
        <v>149</v>
      </c>
      <c r="C16" s="90">
        <v>25.1</v>
      </c>
      <c r="D16" s="61">
        <f>L10</f>
        <v>25.1</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86" t="s">
        <v>150</v>
      </c>
      <c r="C17" s="63">
        <v>15.65</v>
      </c>
      <c r="D17" s="62">
        <f>L11</f>
        <v>15.65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f>'Ökosteuer 2015'!C19</f>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thickBot="1" x14ac:dyDescent="0.3">
      <c r="A20" s="106"/>
      <c r="B20" s="133" t="s">
        <v>18</v>
      </c>
      <c r="C20" s="2">
        <f>'Ökosteuer 2015'!C20</f>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2">
        <f>'Ökosteuer 2015'!C21</f>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thickBot="1" x14ac:dyDescent="0.25">
      <c r="A22" s="106"/>
      <c r="B22" s="134" t="s">
        <v>100</v>
      </c>
      <c r="C22" s="2">
        <f>'Ökosteuer 2015'!C22</f>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2">
        <f>'Ökosteuer 2015'!C23</f>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2">
        <f>'Ökosteuer 2015'!C24</f>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thickBot="1" x14ac:dyDescent="0.25">
      <c r="A25" s="106"/>
      <c r="B25" s="150" t="s">
        <v>125</v>
      </c>
      <c r="C25" s="2">
        <f>'Ökosteuer 2015'!C25</f>
        <v>0</v>
      </c>
      <c r="D25" s="385"/>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
        <f>'Ökosteuer 2015'!C26</f>
        <v>0</v>
      </c>
      <c r="D26" s="385"/>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f>'Ökosteuer 2015'!C27</f>
        <v>0</v>
      </c>
      <c r="D27" s="385"/>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thickBot="1" x14ac:dyDescent="0.25">
      <c r="A28" s="106"/>
      <c r="B28" s="133" t="s">
        <v>18</v>
      </c>
      <c r="C28" s="2">
        <f>'Ökosteuer 2015'!C28</f>
        <v>0</v>
      </c>
      <c r="D28" s="385"/>
      <c r="E28" s="100"/>
      <c r="F28" s="41"/>
      <c r="H28" s="80"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thickBot="1" x14ac:dyDescent="0.25">
      <c r="A29" s="106"/>
      <c r="B29" s="134" t="s">
        <v>19</v>
      </c>
      <c r="C29" s="2">
        <f>'Ökosteuer 2015'!C29</f>
        <v>0</v>
      </c>
      <c r="D29" s="385"/>
      <c r="E29" s="100"/>
      <c r="F29" s="41"/>
      <c r="H29" s="80"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thickBot="1" x14ac:dyDescent="0.25">
      <c r="A30" s="106"/>
      <c r="B30" s="134" t="s">
        <v>100</v>
      </c>
      <c r="C30" s="2">
        <f>'Ökosteuer 2015'!C30</f>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thickBot="1" x14ac:dyDescent="0.25">
      <c r="A31" s="106"/>
      <c r="B31" s="135" t="s">
        <v>81</v>
      </c>
      <c r="C31" s="2">
        <f>'Ökosteuer 2015'!C31</f>
        <v>0</v>
      </c>
      <c r="D31" s="385"/>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2">
        <f>'Ökosteuer 2015'!C32</f>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2">
        <f>'Ökosteuer 2015'!C33</f>
        <v>0</v>
      </c>
      <c r="D33" s="386"/>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thickBot="1" x14ac:dyDescent="0.25">
      <c r="A34" s="106"/>
      <c r="B34" s="133" t="s">
        <v>18</v>
      </c>
      <c r="C34" s="2">
        <f>'Ökosteuer 2015'!C34</f>
        <v>0</v>
      </c>
      <c r="D34" s="386"/>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thickBot="1" x14ac:dyDescent="0.25">
      <c r="A35" s="106"/>
      <c r="B35" s="134" t="s">
        <v>19</v>
      </c>
      <c r="C35" s="2">
        <f>'Ökosteuer 2015'!C35</f>
        <v>0</v>
      </c>
      <c r="D35" s="386"/>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thickBot="1" x14ac:dyDescent="0.25">
      <c r="A36" s="106"/>
      <c r="B36" s="134" t="s">
        <v>100</v>
      </c>
      <c r="C36" s="2">
        <f>'Ökosteuer 2015'!C36</f>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thickBot="1" x14ac:dyDescent="0.25">
      <c r="A37" s="106"/>
      <c r="B37" s="134" t="s">
        <v>85</v>
      </c>
      <c r="C37" s="2">
        <f>'Ökosteuer 2015'!C37</f>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2">
        <f>'Ökosteuer 2015'!C38</f>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6" t="s">
        <v>119</v>
      </c>
      <c r="C40" s="382"/>
      <c r="D40" s="347"/>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48" t="s">
        <v>120</v>
      </c>
      <c r="C41" s="241" t="s">
        <v>118</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58"/>
      <c r="C42" s="2">
        <f>'Ökosteuer 2015'!C42</f>
        <v>0</v>
      </c>
      <c r="D42" s="239" t="s">
        <v>114</v>
      </c>
      <c r="E42" s="100"/>
      <c r="F42" s="41"/>
      <c r="G42" s="41"/>
      <c r="H42" s="160" t="s">
        <v>5</v>
      </c>
      <c r="I42" s="165"/>
      <c r="J42" s="163">
        <v>-250</v>
      </c>
      <c r="K42" s="108"/>
      <c r="L42" s="247">
        <v>51</v>
      </c>
      <c r="M42" s="247">
        <v>53</v>
      </c>
      <c r="N42" s="247">
        <v>54</v>
      </c>
      <c r="O42" s="247"/>
      <c r="P42" s="247"/>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48">
        <f>SUM(J23,J31,J37)</f>
        <v>0</v>
      </c>
      <c r="M43" s="248">
        <f>SUM(J24:J29,J32:J35,J38:J41)</f>
        <v>0</v>
      </c>
      <c r="N43" s="248">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
        <f>'Ökosteuer 2015'!C47</f>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
        <f>'Ökosteuer 2015'!C48</f>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
        <f>'Ökosteuer 2015'!C49</f>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0"/>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59" t="s">
        <v>117</v>
      </c>
      <c r="C51" s="360"/>
      <c r="D51" s="361"/>
      <c r="E51" s="101"/>
      <c r="H51" s="100"/>
      <c r="I51" s="100"/>
      <c r="J51" s="100"/>
      <c r="K51" s="112"/>
    </row>
    <row r="52" spans="1:59" s="6" customFormat="1" ht="18.7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408" t="s">
        <v>143</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21" customHeight="1" thickBot="1" x14ac:dyDescent="0.25">
      <c r="A55" s="111"/>
      <c r="B55" s="362"/>
      <c r="C55" s="363"/>
      <c r="D55" s="364"/>
      <c r="E55" s="101"/>
      <c r="H55" s="101"/>
      <c r="I55" s="101"/>
      <c r="J55" s="101"/>
      <c r="K55" s="101"/>
    </row>
    <row r="56" spans="1:59" s="6" customFormat="1" ht="24.75" customHeight="1" x14ac:dyDescent="0.2">
      <c r="A56" s="111"/>
      <c r="B56" s="362"/>
      <c r="C56" s="363"/>
      <c r="D56" s="364"/>
      <c r="E56" s="101"/>
      <c r="F56" s="101"/>
      <c r="G56" s="101"/>
      <c r="H56" s="372" t="s">
        <v>83</v>
      </c>
      <c r="I56" s="373"/>
      <c r="J56" s="374"/>
      <c r="K56" s="101"/>
    </row>
    <row r="57" spans="1:59" s="6" customFormat="1" ht="24.75" customHeight="1" x14ac:dyDescent="0.2">
      <c r="A57" s="111"/>
      <c r="B57" s="362"/>
      <c r="C57" s="363"/>
      <c r="D57" s="364"/>
      <c r="E57" s="101"/>
      <c r="F57" s="101"/>
      <c r="G57" s="101"/>
      <c r="H57" s="375"/>
      <c r="I57" s="376"/>
      <c r="J57" s="377"/>
      <c r="K57" s="101"/>
    </row>
    <row r="58" spans="1:59" s="6" customFormat="1" ht="24" customHeight="1" thickBot="1" x14ac:dyDescent="0.25">
      <c r="A58" s="111"/>
      <c r="B58" s="365"/>
      <c r="C58" s="366"/>
      <c r="D58" s="367"/>
      <c r="E58" s="101"/>
      <c r="H58" s="378"/>
      <c r="I58" s="379"/>
      <c r="J58" s="380"/>
      <c r="K58" s="112"/>
    </row>
    <row r="59" spans="1:59" s="6" customFormat="1" ht="16.5" customHeight="1" thickBot="1" x14ac:dyDescent="0.25">
      <c r="A59" s="111"/>
      <c r="B59" s="101"/>
      <c r="C59" s="101"/>
      <c r="D59" s="101"/>
      <c r="E59" s="101"/>
      <c r="H59" s="101"/>
      <c r="I59" s="101"/>
      <c r="J59" s="101"/>
      <c r="K59" s="112"/>
    </row>
    <row r="60" spans="1:59" s="6" customFormat="1" ht="174" customHeight="1" thickBot="1" x14ac:dyDescent="0.25">
      <c r="A60" s="111"/>
      <c r="B60" s="381" t="s">
        <v>151</v>
      </c>
      <c r="C60" s="310"/>
      <c r="D60" s="311"/>
      <c r="E60" s="101"/>
      <c r="H60" s="339" t="s">
        <v>153</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1">
    <mergeCell ref="H66:J82"/>
    <mergeCell ref="B2:J2"/>
    <mergeCell ref="D19:D38"/>
    <mergeCell ref="B40:D40"/>
    <mergeCell ref="B41:B42"/>
    <mergeCell ref="B51:D58"/>
    <mergeCell ref="H53:I53"/>
    <mergeCell ref="H54:I54"/>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D0A72-3EC2-4493-9CE6-DF583CE265E1}">
  <sheetPr>
    <tabColor rgb="FF92D050"/>
  </sheetPr>
  <dimension ref="A1:BF252"/>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2.85546875" style="8" customWidth="1"/>
    <col min="5" max="5" width="11.42578125" hidden="1" customWidth="1"/>
    <col min="6" max="6" width="0.28515625" customWidth="1"/>
    <col min="7" max="7" width="87.28515625" customWidth="1"/>
    <col min="8" max="8" width="30.42578125" customWidth="1"/>
    <col min="9" max="9" width="19.7109375" customWidth="1"/>
    <col min="10" max="10" width="3.140625" style="8" customWidth="1"/>
    <col min="11" max="14" width="11.42578125" style="275"/>
  </cols>
  <sheetData>
    <row r="1" spans="1:58" ht="58.5" customHeight="1" thickBot="1" x14ac:dyDescent="0.35">
      <c r="A1" s="117"/>
      <c r="B1" s="118"/>
      <c r="C1" s="119"/>
      <c r="D1" s="119"/>
      <c r="E1" s="119"/>
      <c r="F1" s="119"/>
      <c r="G1" s="119"/>
      <c r="H1" s="127"/>
      <c r="I1" s="127"/>
      <c r="J1" s="128"/>
      <c r="K1" s="273"/>
      <c r="L1" s="274"/>
      <c r="M1" s="274"/>
      <c r="N1" s="274"/>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row>
    <row r="2" spans="1:58" ht="183" customHeight="1" thickBot="1" x14ac:dyDescent="0.25">
      <c r="A2" s="104"/>
      <c r="B2" s="352" t="s">
        <v>227</v>
      </c>
      <c r="C2" s="353"/>
      <c r="D2" s="354"/>
      <c r="E2" s="354"/>
      <c r="F2" s="354"/>
      <c r="G2" s="354"/>
      <c r="H2" s="354"/>
      <c r="I2" s="355"/>
      <c r="J2" s="105"/>
      <c r="K2" s="273"/>
      <c r="L2" s="274"/>
      <c r="M2" s="274"/>
      <c r="N2" s="274"/>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row>
    <row r="3" spans="1:58" ht="18" x14ac:dyDescent="0.25">
      <c r="A3" s="106"/>
      <c r="B3" s="91" t="s">
        <v>2</v>
      </c>
      <c r="C3" s="92"/>
      <c r="D3" s="100"/>
      <c r="E3" s="41"/>
      <c r="F3" s="107"/>
      <c r="G3" s="94" t="s">
        <v>32</v>
      </c>
      <c r="H3" s="95"/>
      <c r="I3" s="96"/>
      <c r="J3" s="108"/>
      <c r="K3" s="273"/>
      <c r="L3" s="274"/>
      <c r="M3" s="274"/>
      <c r="N3" s="274"/>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row>
    <row r="4" spans="1:58" ht="35.25" customHeight="1" thickBot="1" x14ac:dyDescent="0.3">
      <c r="A4" s="106"/>
      <c r="B4" s="10" t="s">
        <v>13</v>
      </c>
      <c r="C4" s="11"/>
      <c r="D4" s="100"/>
      <c r="E4" s="41"/>
      <c r="F4" s="107"/>
      <c r="G4" s="46"/>
      <c r="H4" s="47"/>
      <c r="I4" s="48"/>
      <c r="J4" s="108"/>
      <c r="K4" s="273"/>
      <c r="L4" s="274"/>
      <c r="M4" s="274"/>
      <c r="N4" s="274"/>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row>
    <row r="5" spans="1:58" ht="17.25" customHeight="1" thickBot="1" x14ac:dyDescent="0.3">
      <c r="A5" s="106"/>
      <c r="B5" s="342" t="s">
        <v>3</v>
      </c>
      <c r="C5" s="344" t="s">
        <v>4</v>
      </c>
      <c r="D5" s="100"/>
      <c r="E5" s="41"/>
      <c r="G5" s="40" t="s">
        <v>17</v>
      </c>
      <c r="H5" s="41"/>
      <c r="I5" s="42"/>
      <c r="J5" s="108"/>
      <c r="K5" s="273"/>
      <c r="L5" s="274"/>
      <c r="M5" s="274"/>
      <c r="N5" s="274"/>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row>
    <row r="6" spans="1:58" ht="20.25" customHeight="1" thickBot="1" x14ac:dyDescent="0.25">
      <c r="A6" s="106"/>
      <c r="B6" s="343"/>
      <c r="C6" s="345"/>
      <c r="D6" s="100"/>
      <c r="E6" s="41"/>
      <c r="F6" s="109"/>
      <c r="G6" s="43" t="s">
        <v>3</v>
      </c>
      <c r="H6" s="44" t="s">
        <v>7</v>
      </c>
      <c r="I6" s="45" t="s">
        <v>6</v>
      </c>
      <c r="J6" s="108"/>
      <c r="K6" s="273"/>
      <c r="L6" s="274"/>
      <c r="M6" s="274"/>
      <c r="N6" s="274"/>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row>
    <row r="7" spans="1:58" ht="19.5" customHeight="1" x14ac:dyDescent="0.2">
      <c r="A7" s="106"/>
      <c r="B7" s="199" t="s">
        <v>10</v>
      </c>
      <c r="C7" s="305">
        <v>0</v>
      </c>
      <c r="D7" s="100"/>
      <c r="E7" s="41"/>
      <c r="G7" s="78" t="s">
        <v>43</v>
      </c>
      <c r="H7" s="270" t="s">
        <v>220</v>
      </c>
      <c r="I7" s="24">
        <f>PRODUCT($C$10,20)</f>
        <v>0</v>
      </c>
      <c r="J7" s="108"/>
      <c r="K7" s="273"/>
      <c r="L7" s="274"/>
      <c r="M7" s="274"/>
      <c r="N7" s="274"/>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row>
    <row r="8" spans="1:58" ht="19.5" customHeight="1" thickBot="1" x14ac:dyDescent="0.25">
      <c r="A8" s="106"/>
      <c r="B8" s="200" t="s">
        <v>29</v>
      </c>
      <c r="C8" s="146">
        <v>0</v>
      </c>
      <c r="D8" s="100"/>
      <c r="E8" s="41"/>
      <c r="G8" s="80" t="s">
        <v>44</v>
      </c>
      <c r="H8" s="271" t="s">
        <v>221</v>
      </c>
      <c r="I8" s="25">
        <f>12.5*20</f>
        <v>250</v>
      </c>
      <c r="J8" s="108"/>
      <c r="K8" s="273"/>
      <c r="L8" s="274"/>
      <c r="M8" s="274"/>
      <c r="N8" s="274"/>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58" ht="19.5" customHeight="1" thickBot="1" x14ac:dyDescent="0.3">
      <c r="A9" s="106"/>
      <c r="B9" s="200" t="s">
        <v>87</v>
      </c>
      <c r="C9" s="306">
        <v>0</v>
      </c>
      <c r="D9" s="100"/>
      <c r="E9" s="41"/>
      <c r="G9" s="81" t="s">
        <v>45</v>
      </c>
      <c r="H9" s="50"/>
      <c r="I9" s="71">
        <f>IF(I7&lt;250.01,0,SUM(I7,-I8))</f>
        <v>0</v>
      </c>
      <c r="J9" s="110"/>
      <c r="K9" s="273"/>
      <c r="L9" s="274"/>
      <c r="M9" s="274"/>
      <c r="N9" s="274"/>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row>
    <row r="10" spans="1:58" ht="19.5" customHeight="1" thickBot="1" x14ac:dyDescent="0.25">
      <c r="A10" s="106"/>
      <c r="B10" s="201" t="s">
        <v>50</v>
      </c>
      <c r="C10" s="198">
        <f>C7-C8-C9</f>
        <v>0</v>
      </c>
      <c r="D10" s="100"/>
      <c r="E10" s="41"/>
      <c r="G10" s="269" t="s">
        <v>219</v>
      </c>
      <c r="H10" s="77"/>
      <c r="I10" s="24">
        <f>IF($C$10&lt;48.732943,PRODUCT($C$10,20.5),(PRODUCT($C$10,20.5)-I9))</f>
        <v>0</v>
      </c>
      <c r="J10" s="110"/>
      <c r="K10" s="273"/>
      <c r="L10" s="274"/>
      <c r="M10" s="274"/>
      <c r="N10" s="274"/>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row>
    <row r="11" spans="1:58" ht="19.5" customHeight="1" thickBot="1" x14ac:dyDescent="0.3">
      <c r="A11" s="106"/>
      <c r="B11" s="100"/>
      <c r="C11" s="100"/>
      <c r="D11" s="100"/>
      <c r="E11" s="41"/>
      <c r="F11" s="41"/>
      <c r="G11" s="49" t="s">
        <v>30</v>
      </c>
      <c r="H11" s="51"/>
      <c r="I11" s="71">
        <f>C8*20.5</f>
        <v>0</v>
      </c>
      <c r="J11" s="110"/>
      <c r="K11" s="273"/>
      <c r="L11" s="274"/>
      <c r="M11" s="274"/>
      <c r="N11" s="274"/>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row>
    <row r="12" spans="1:58" ht="19.5" customHeight="1" thickBot="1" x14ac:dyDescent="0.3">
      <c r="A12" s="106"/>
      <c r="B12" s="100"/>
      <c r="C12" s="100"/>
      <c r="D12" s="100"/>
      <c r="E12" s="41"/>
      <c r="G12" s="81" t="s">
        <v>88</v>
      </c>
      <c r="H12" s="51"/>
      <c r="I12" s="71">
        <f>C9*20.5</f>
        <v>0</v>
      </c>
      <c r="J12" s="110"/>
      <c r="K12" s="273"/>
      <c r="L12" s="274"/>
      <c r="M12" s="274"/>
      <c r="N12" s="274"/>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row>
    <row r="13" spans="1:58" ht="19.5" customHeight="1" thickBot="1" x14ac:dyDescent="0.25">
      <c r="A13" s="106"/>
      <c r="B13" s="100"/>
      <c r="C13" s="100"/>
      <c r="D13" s="100"/>
      <c r="E13" s="41"/>
      <c r="G13" s="281"/>
      <c r="H13" s="100"/>
      <c r="I13" s="100"/>
      <c r="J13" s="110"/>
      <c r="K13" s="273"/>
      <c r="L13" s="274"/>
      <c r="M13" s="274"/>
      <c r="N13" s="274"/>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row>
    <row r="14" spans="1:58" ht="19.5" customHeight="1" thickBot="1" x14ac:dyDescent="0.3">
      <c r="A14" s="106"/>
      <c r="B14" s="132" t="s">
        <v>36</v>
      </c>
      <c r="C14" s="2">
        <v>0</v>
      </c>
      <c r="D14" s="100"/>
      <c r="E14" s="41"/>
      <c r="F14" s="41"/>
      <c r="G14" s="52" t="s">
        <v>84</v>
      </c>
      <c r="H14" s="53"/>
      <c r="I14" s="54"/>
      <c r="J14" s="108"/>
      <c r="K14" s="273"/>
      <c r="L14" s="274"/>
      <c r="M14" s="274"/>
      <c r="N14" s="274"/>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row>
    <row r="15" spans="1:58" ht="19.5" customHeight="1" thickBot="1" x14ac:dyDescent="0.3">
      <c r="A15" s="106"/>
      <c r="B15" s="133" t="s">
        <v>18</v>
      </c>
      <c r="C15" s="228">
        <v>0</v>
      </c>
      <c r="D15" s="100"/>
      <c r="E15" s="41"/>
      <c r="F15" s="107"/>
      <c r="G15" s="153"/>
      <c r="H15" s="154"/>
      <c r="I15" s="155"/>
      <c r="J15" s="108"/>
      <c r="K15" s="273"/>
      <c r="L15" s="274"/>
      <c r="M15" s="274"/>
      <c r="N15" s="274"/>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row>
    <row r="16" spans="1:58" ht="19.5" customHeight="1" x14ac:dyDescent="0.2">
      <c r="A16" s="106"/>
      <c r="B16" s="134" t="s">
        <v>19</v>
      </c>
      <c r="C16" s="228">
        <v>0</v>
      </c>
      <c r="D16" s="100"/>
      <c r="E16" s="41"/>
      <c r="G16" s="158" t="s">
        <v>24</v>
      </c>
      <c r="H16" s="166" t="s">
        <v>55</v>
      </c>
      <c r="I16" s="23">
        <f>PRODUCT(SUM(C14,-C15,-C16,-C17),15.34)</f>
        <v>0</v>
      </c>
      <c r="J16" s="108"/>
      <c r="K16" s="273"/>
      <c r="L16" s="274"/>
      <c r="M16" s="274"/>
      <c r="N16" s="274"/>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row>
    <row r="17" spans="1:58" ht="19.5" customHeight="1" thickBot="1" x14ac:dyDescent="0.25">
      <c r="A17" s="106"/>
      <c r="B17" s="134" t="s">
        <v>187</v>
      </c>
      <c r="C17" s="228">
        <v>0</v>
      </c>
      <c r="D17" s="100"/>
      <c r="E17" s="41"/>
      <c r="G17" s="80" t="s">
        <v>20</v>
      </c>
      <c r="H17" s="164" t="s">
        <v>33</v>
      </c>
      <c r="I17" s="161">
        <f>PRODUCT(C15,61.35)</f>
        <v>0</v>
      </c>
      <c r="J17" s="108"/>
      <c r="K17" s="273"/>
      <c r="L17" s="274"/>
      <c r="M17" s="274"/>
      <c r="N17" s="274"/>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row>
    <row r="18" spans="1:58" ht="19.5" customHeight="1" thickBot="1" x14ac:dyDescent="0.25">
      <c r="A18" s="106"/>
      <c r="B18" s="260" t="s">
        <v>138</v>
      </c>
      <c r="C18" s="2">
        <v>0</v>
      </c>
      <c r="D18" s="100"/>
      <c r="E18" s="41"/>
      <c r="G18" s="80" t="s">
        <v>21</v>
      </c>
      <c r="H18" s="164" t="s">
        <v>33</v>
      </c>
      <c r="I18" s="161">
        <f>PRODUCT(C15,61.35)</f>
        <v>0</v>
      </c>
      <c r="J18" s="108"/>
      <c r="K18" s="273"/>
      <c r="L18" s="274"/>
      <c r="M18" s="274"/>
      <c r="N18" s="274"/>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row>
    <row r="19" spans="1:58" ht="19.5" customHeight="1" x14ac:dyDescent="0.2">
      <c r="A19" s="106"/>
      <c r="B19" s="134" t="s">
        <v>185</v>
      </c>
      <c r="C19" s="228">
        <v>0</v>
      </c>
      <c r="D19" s="100"/>
      <c r="E19" s="41"/>
      <c r="G19" s="259" t="s">
        <v>189</v>
      </c>
      <c r="H19" s="164" t="s">
        <v>69</v>
      </c>
      <c r="I19" s="161">
        <f>PRODUCT(C17,40.35)</f>
        <v>0</v>
      </c>
      <c r="J19" s="108"/>
      <c r="K19" s="273"/>
      <c r="L19" s="274"/>
      <c r="M19" s="274"/>
      <c r="N19" s="274"/>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row>
    <row r="20" spans="1:58" ht="19.5" customHeight="1" thickBot="1" x14ac:dyDescent="0.25">
      <c r="A20" s="106"/>
      <c r="B20" s="134" t="s">
        <v>188</v>
      </c>
      <c r="C20" s="228">
        <v>0</v>
      </c>
      <c r="D20" s="100"/>
      <c r="E20" s="41"/>
      <c r="G20" s="259" t="s">
        <v>108</v>
      </c>
      <c r="H20" s="35" t="s">
        <v>70</v>
      </c>
      <c r="I20" s="161">
        <f>PRODUCT(SUM(C18,-C19,-C20),25)</f>
        <v>0</v>
      </c>
      <c r="J20" s="108"/>
      <c r="K20" s="273"/>
      <c r="L20" s="274"/>
      <c r="M20" s="274"/>
      <c r="N20" s="274"/>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row>
    <row r="21" spans="1:58" ht="19.5" customHeight="1" thickBot="1" x14ac:dyDescent="0.25">
      <c r="A21" s="106"/>
      <c r="B21" s="132" t="s">
        <v>8</v>
      </c>
      <c r="C21" s="2">
        <v>0</v>
      </c>
      <c r="D21" s="100"/>
      <c r="E21" s="41"/>
      <c r="G21" s="259" t="s">
        <v>182</v>
      </c>
      <c r="H21" s="35" t="s">
        <v>123</v>
      </c>
      <c r="I21" s="161">
        <f>PRODUCT(C19,10)</f>
        <v>0</v>
      </c>
      <c r="J21" s="108"/>
      <c r="K21" s="273"/>
      <c r="L21" s="274"/>
      <c r="M21" s="274"/>
      <c r="N21" s="274"/>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row>
    <row r="22" spans="1:58" ht="19.5" customHeight="1" x14ac:dyDescent="0.2">
      <c r="A22" s="106"/>
      <c r="B22" s="133" t="s">
        <v>18</v>
      </c>
      <c r="C22" s="228">
        <v>0</v>
      </c>
      <c r="D22" s="100"/>
      <c r="E22" s="41"/>
      <c r="G22" s="259" t="s">
        <v>191</v>
      </c>
      <c r="H22" s="35" t="s">
        <v>124</v>
      </c>
      <c r="I22" s="161">
        <f>PRODUCT(C20,4)</f>
        <v>0</v>
      </c>
      <c r="J22" s="108"/>
      <c r="K22" s="273"/>
      <c r="L22" s="274"/>
      <c r="M22" s="274"/>
      <c r="N22" s="27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row>
    <row r="23" spans="1:58" ht="19.5" customHeight="1" x14ac:dyDescent="0.2">
      <c r="A23" s="106"/>
      <c r="B23" s="134" t="s">
        <v>19</v>
      </c>
      <c r="C23" s="228">
        <v>0</v>
      </c>
      <c r="D23" s="100"/>
      <c r="E23" s="41"/>
      <c r="G23" s="159" t="s">
        <v>25</v>
      </c>
      <c r="H23" s="167" t="s">
        <v>56</v>
      </c>
      <c r="I23" s="162">
        <f>PRODUCT(SUM(C21,-C22,-C23,-C24,-C25),1.38)</f>
        <v>0</v>
      </c>
      <c r="J23" s="108"/>
      <c r="K23" s="273"/>
      <c r="L23" s="274"/>
      <c r="M23" s="274"/>
      <c r="N23" s="274"/>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row>
    <row r="24" spans="1:58" ht="18" customHeight="1" x14ac:dyDescent="0.2">
      <c r="A24" s="106"/>
      <c r="B24" s="134" t="s">
        <v>184</v>
      </c>
      <c r="C24" s="228">
        <v>0</v>
      </c>
      <c r="D24" s="100"/>
      <c r="E24" s="41"/>
      <c r="G24" s="80" t="s">
        <v>22</v>
      </c>
      <c r="H24" s="164" t="s">
        <v>34</v>
      </c>
      <c r="I24" s="161">
        <f>PRODUCT(C22,5.5)</f>
        <v>0</v>
      </c>
      <c r="J24" s="108"/>
      <c r="K24" s="273"/>
      <c r="L24" s="274"/>
      <c r="M24" s="274"/>
      <c r="N24" s="274"/>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row>
    <row r="25" spans="1:58" ht="18" customHeight="1" thickBot="1" x14ac:dyDescent="0.25">
      <c r="A25" s="106"/>
      <c r="B25" s="134" t="s">
        <v>187</v>
      </c>
      <c r="C25" s="228">
        <v>0</v>
      </c>
      <c r="D25" s="100"/>
      <c r="E25" s="41"/>
      <c r="G25" s="80" t="s">
        <v>23</v>
      </c>
      <c r="H25" s="164" t="s">
        <v>34</v>
      </c>
      <c r="I25" s="161">
        <f>PRODUCT(C23,5.5)</f>
        <v>0</v>
      </c>
      <c r="J25" s="108"/>
      <c r="K25" s="273"/>
      <c r="L25" s="274"/>
      <c r="M25" s="274"/>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row>
    <row r="26" spans="1:58" ht="18" customHeight="1" thickBot="1" x14ac:dyDescent="0.25">
      <c r="A26" s="106"/>
      <c r="B26" s="132" t="s">
        <v>9</v>
      </c>
      <c r="C26" s="182">
        <v>0</v>
      </c>
      <c r="D26" s="100"/>
      <c r="E26" s="41"/>
      <c r="G26" s="259" t="s">
        <v>193</v>
      </c>
      <c r="H26" s="164" t="s">
        <v>73</v>
      </c>
      <c r="I26" s="161">
        <f>PRODUCT(C24,4.96)</f>
        <v>0</v>
      </c>
      <c r="J26" s="108"/>
      <c r="K26" s="273"/>
      <c r="L26" s="274"/>
      <c r="M26" s="274"/>
      <c r="N26" s="274"/>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row>
    <row r="27" spans="1:58" ht="18" customHeight="1" x14ac:dyDescent="0.2">
      <c r="A27" s="106"/>
      <c r="B27" s="133" t="s">
        <v>18</v>
      </c>
      <c r="C27" s="228">
        <v>0</v>
      </c>
      <c r="D27" s="100"/>
      <c r="E27" s="41"/>
      <c r="G27" s="259" t="s">
        <v>194</v>
      </c>
      <c r="H27" s="164" t="s">
        <v>80</v>
      </c>
      <c r="I27" s="161">
        <f>PRODUCT(C25,4.42)</f>
        <v>0</v>
      </c>
      <c r="J27" s="108"/>
      <c r="K27" s="273"/>
      <c r="L27" s="274"/>
      <c r="M27" s="274"/>
      <c r="N27" s="274"/>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row>
    <row r="28" spans="1:58" ht="18" customHeight="1" x14ac:dyDescent="0.2">
      <c r="A28" s="106"/>
      <c r="B28" s="134" t="s">
        <v>19</v>
      </c>
      <c r="C28" s="228">
        <v>0</v>
      </c>
      <c r="D28" s="100"/>
      <c r="E28" s="41"/>
      <c r="G28" s="159" t="s">
        <v>26</v>
      </c>
      <c r="H28" s="167" t="s">
        <v>57</v>
      </c>
      <c r="I28" s="162">
        <f>PRODUCT(SUM(C26,-C27,-C28,-C29,-C30),15.15)</f>
        <v>0</v>
      </c>
      <c r="J28" s="108"/>
      <c r="K28" s="273"/>
      <c r="L28" s="274"/>
      <c r="M28" s="274"/>
      <c r="N28" s="274"/>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row>
    <row r="29" spans="1:58" ht="18" customHeight="1" x14ac:dyDescent="0.2">
      <c r="A29" s="106"/>
      <c r="B29" s="134" t="s">
        <v>181</v>
      </c>
      <c r="C29" s="228">
        <v>0</v>
      </c>
      <c r="D29" s="100"/>
      <c r="E29" s="41"/>
      <c r="G29" s="80" t="s">
        <v>27</v>
      </c>
      <c r="H29" s="164" t="s">
        <v>35</v>
      </c>
      <c r="I29" s="161">
        <f>PRODUCT(C27,60.6)</f>
        <v>0</v>
      </c>
      <c r="J29" s="108"/>
      <c r="K29" s="273"/>
      <c r="L29" s="274"/>
      <c r="M29" s="274"/>
      <c r="N29" s="274"/>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row>
    <row r="30" spans="1:58" ht="18" customHeight="1" thickBot="1" x14ac:dyDescent="0.25">
      <c r="A30" s="106"/>
      <c r="B30" s="137" t="s">
        <v>188</v>
      </c>
      <c r="C30" s="272">
        <v>0</v>
      </c>
      <c r="D30" s="100"/>
      <c r="E30" s="8"/>
      <c r="F30" s="8"/>
      <c r="G30" s="80" t="s">
        <v>28</v>
      </c>
      <c r="H30" s="164" t="s">
        <v>35</v>
      </c>
      <c r="I30" s="161">
        <f>PRODUCT(C28,60.6)</f>
        <v>0</v>
      </c>
      <c r="J30" s="108"/>
      <c r="K30" s="273"/>
      <c r="L30" s="274"/>
      <c r="M30" s="274"/>
      <c r="N30" s="274"/>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row>
    <row r="31" spans="1:58" ht="18" customHeight="1" x14ac:dyDescent="0.2">
      <c r="A31" s="106"/>
      <c r="B31" s="100"/>
      <c r="C31" s="100"/>
      <c r="D31" s="100"/>
      <c r="E31" s="41"/>
      <c r="G31" s="259" t="s">
        <v>196</v>
      </c>
      <c r="H31" s="164" t="s">
        <v>35</v>
      </c>
      <c r="I31" s="161">
        <f>PRODUCT(C29,60.6)</f>
        <v>0</v>
      </c>
      <c r="J31" s="108"/>
      <c r="K31" s="273"/>
      <c r="L31" s="274"/>
      <c r="M31" s="274"/>
      <c r="N31" s="274"/>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row>
    <row r="32" spans="1:58" ht="18" customHeight="1" x14ac:dyDescent="0.2">
      <c r="A32" s="106"/>
      <c r="B32" s="100"/>
      <c r="C32" s="100"/>
      <c r="D32" s="100"/>
      <c r="E32" s="41"/>
      <c r="G32" s="259" t="s">
        <v>197</v>
      </c>
      <c r="H32" s="164" t="s">
        <v>77</v>
      </c>
      <c r="I32" s="161">
        <f>PRODUCT(C30,19.6)</f>
        <v>0</v>
      </c>
      <c r="J32" s="108"/>
      <c r="K32" s="273"/>
      <c r="L32" s="274"/>
      <c r="M32" s="274"/>
      <c r="N32" s="274"/>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row>
    <row r="33" spans="1:58" ht="18" customHeight="1" thickBot="1" x14ac:dyDescent="0.25">
      <c r="A33" s="106"/>
      <c r="B33" s="100"/>
      <c r="C33" s="100"/>
      <c r="D33" s="100"/>
      <c r="E33" s="41"/>
      <c r="G33" s="160" t="s">
        <v>5</v>
      </c>
      <c r="H33" s="165"/>
      <c r="I33" s="163">
        <v>-250</v>
      </c>
      <c r="J33" s="125"/>
      <c r="K33" s="273"/>
      <c r="L33" s="274"/>
      <c r="M33" s="274"/>
      <c r="N33" s="274"/>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row>
    <row r="34" spans="1:58" ht="18" customHeight="1" thickBot="1" x14ac:dyDescent="0.3">
      <c r="A34" s="106"/>
      <c r="B34" s="346" t="s">
        <v>119</v>
      </c>
      <c r="C34" s="347"/>
      <c r="D34" s="100"/>
      <c r="E34" s="41"/>
      <c r="G34" s="168" t="s">
        <v>86</v>
      </c>
      <c r="H34" s="156"/>
      <c r="I34" s="157">
        <f>IF(SUM(I16,I23,I28)&gt;250,SUM(I16:I33),SUM(I17:I22,I24:I27,I29:I32))</f>
        <v>0</v>
      </c>
      <c r="J34" s="125"/>
      <c r="K34" s="273"/>
      <c r="L34" s="274"/>
      <c r="M34" s="274"/>
      <c r="N34" s="274"/>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row>
    <row r="35" spans="1:58" ht="27" customHeight="1" thickBot="1" x14ac:dyDescent="0.25">
      <c r="A35" s="106"/>
      <c r="B35" s="348" t="s">
        <v>211</v>
      </c>
      <c r="C35" s="283" t="s">
        <v>4</v>
      </c>
      <c r="D35" s="282"/>
      <c r="E35" s="8"/>
      <c r="F35" s="8"/>
      <c r="G35" s="281"/>
      <c r="H35" s="100"/>
      <c r="I35" s="108"/>
      <c r="J35" s="108"/>
      <c r="K35" s="273"/>
      <c r="L35" s="274"/>
      <c r="M35" s="274"/>
      <c r="N35" s="274"/>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row>
    <row r="36" spans="1:58" ht="21" customHeight="1" thickBot="1" x14ac:dyDescent="0.3">
      <c r="A36" s="106"/>
      <c r="B36" s="349"/>
      <c r="C36" s="232">
        <f>SUM(C38:C40)</f>
        <v>0</v>
      </c>
      <c r="D36" s="100"/>
      <c r="E36" s="41"/>
      <c r="F36" s="41"/>
      <c r="G36" s="83" t="s">
        <v>115</v>
      </c>
      <c r="H36" s="236"/>
      <c r="I36" s="71">
        <f>IF(SUM(C38*(669.8-61.35),C39*(654.5-61.35),C40*(721-61.35))&lt;50,0,SUM(C38*(669.8-61.35),C39*(654.5-61.35),C40*(721-61.35)))</f>
        <v>0</v>
      </c>
      <c r="J36" s="108"/>
      <c r="K36" s="276"/>
      <c r="L36" s="276"/>
      <c r="M36" s="276"/>
      <c r="N36" s="274"/>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row>
    <row r="37" spans="1:58" ht="27" customHeight="1" thickBot="1" x14ac:dyDescent="0.25">
      <c r="A37" s="106"/>
      <c r="B37" s="350" t="s">
        <v>218</v>
      </c>
      <c r="C37" s="351"/>
      <c r="D37" s="100"/>
      <c r="E37" s="41"/>
      <c r="G37" s="281"/>
      <c r="H37" s="100"/>
      <c r="I37" s="108"/>
      <c r="J37" s="108"/>
      <c r="K37" s="278"/>
      <c r="L37" s="278"/>
      <c r="M37" s="278"/>
      <c r="N37" s="274"/>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row>
    <row r="38" spans="1:58" ht="18" customHeight="1" thickBot="1" x14ac:dyDescent="0.25">
      <c r="A38" s="106"/>
      <c r="B38" s="150" t="s">
        <v>110</v>
      </c>
      <c r="C38" s="225">
        <v>0</v>
      </c>
      <c r="D38" s="100"/>
      <c r="E38" s="41"/>
      <c r="G38" s="175" t="s">
        <v>31</v>
      </c>
      <c r="H38" s="138"/>
      <c r="I38" s="189">
        <f>SUM(I9,I11,I12,I34,I36)</f>
        <v>0</v>
      </c>
      <c r="J38" s="108"/>
      <c r="K38" s="278"/>
      <c r="L38" s="278"/>
      <c r="M38" s="278"/>
      <c r="N38" s="277"/>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85"/>
      <c r="BF38" s="85"/>
    </row>
    <row r="39" spans="1:58" s="6" customFormat="1" ht="20.25" customHeight="1" x14ac:dyDescent="0.2">
      <c r="A39" s="111"/>
      <c r="B39" s="134" t="s">
        <v>111</v>
      </c>
      <c r="C39" s="226">
        <v>0</v>
      </c>
      <c r="D39" s="101"/>
      <c r="E39" s="5"/>
      <c r="F39" s="5"/>
      <c r="G39" s="265" t="s">
        <v>224</v>
      </c>
      <c r="H39" s="280"/>
      <c r="I39" s="129">
        <f>SUM(C7*20.5,C14*61.35,C19*25,C22*5.5,C28*60.6)</f>
        <v>0</v>
      </c>
      <c r="J39" s="112"/>
      <c r="K39" s="278"/>
      <c r="L39" s="278"/>
      <c r="M39" s="278"/>
      <c r="N39" s="274"/>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02"/>
      <c r="BF39" s="85"/>
    </row>
    <row r="40" spans="1:58" s="6" customFormat="1" ht="21" customHeight="1" thickBot="1" x14ac:dyDescent="0.25">
      <c r="A40" s="111"/>
      <c r="B40" s="137" t="s">
        <v>112</v>
      </c>
      <c r="C40" s="227">
        <v>0</v>
      </c>
      <c r="D40" s="100"/>
      <c r="E40" s="5"/>
      <c r="F40" s="5"/>
      <c r="G40" s="318" t="s">
        <v>225</v>
      </c>
      <c r="H40" s="319"/>
      <c r="I40" s="89">
        <f>I39-I38+I36</f>
        <v>0</v>
      </c>
      <c r="J40" s="112"/>
      <c r="K40" s="278"/>
      <c r="L40" s="278"/>
      <c r="M40" s="278"/>
      <c r="N40" s="278"/>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87"/>
      <c r="BF40" s="87"/>
    </row>
    <row r="41" spans="1:58" s="6" customFormat="1" ht="20.25" customHeight="1" thickBot="1" x14ac:dyDescent="0.25">
      <c r="A41" s="111"/>
      <c r="B41" s="100"/>
      <c r="C41" s="100"/>
      <c r="D41" s="282"/>
      <c r="E41" s="282"/>
      <c r="F41" s="282"/>
      <c r="G41" s="282"/>
      <c r="H41" s="282"/>
      <c r="I41" s="282"/>
      <c r="J41" s="112"/>
      <c r="K41" s="278"/>
      <c r="L41" s="278"/>
      <c r="M41" s="278"/>
      <c r="N41" s="278"/>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87"/>
      <c r="BF41" s="87"/>
    </row>
    <row r="42" spans="1:58" s="6" customFormat="1" ht="24" customHeight="1" x14ac:dyDescent="0.2">
      <c r="A42" s="111"/>
      <c r="B42" s="320" t="s">
        <v>222</v>
      </c>
      <c r="C42" s="321"/>
      <c r="D42" s="282"/>
      <c r="E42" s="282"/>
      <c r="F42" s="100"/>
      <c r="G42" s="326" t="s">
        <v>83</v>
      </c>
      <c r="H42" s="327"/>
      <c r="I42" s="328"/>
      <c r="J42" s="112"/>
      <c r="K42" s="279"/>
      <c r="L42" s="279"/>
      <c r="M42" s="279"/>
      <c r="N42" s="279"/>
    </row>
    <row r="43" spans="1:58" s="6" customFormat="1" ht="21" customHeight="1" x14ac:dyDescent="0.2">
      <c r="A43" s="111"/>
      <c r="B43" s="322"/>
      <c r="C43" s="323"/>
      <c r="D43" s="282"/>
      <c r="E43" s="282"/>
      <c r="F43" s="100"/>
      <c r="G43" s="329"/>
      <c r="H43" s="330"/>
      <c r="I43" s="331"/>
      <c r="J43" s="112"/>
      <c r="K43" s="279"/>
      <c r="L43" s="279"/>
      <c r="M43" s="279"/>
      <c r="N43" s="279"/>
    </row>
    <row r="44" spans="1:58" s="6" customFormat="1" ht="24.75" customHeight="1" thickBot="1" x14ac:dyDescent="0.25">
      <c r="A44" s="111"/>
      <c r="B44" s="322"/>
      <c r="C44" s="323"/>
      <c r="D44" s="101"/>
      <c r="E44" s="101"/>
      <c r="F44" s="101"/>
      <c r="G44" s="332"/>
      <c r="H44" s="333"/>
      <c r="I44" s="334"/>
      <c r="J44" s="112"/>
      <c r="K44" s="279"/>
      <c r="L44" s="279"/>
      <c r="M44" s="279"/>
      <c r="N44" s="279"/>
    </row>
    <row r="45" spans="1:58" s="6" customFormat="1" ht="24.75" customHeight="1" x14ac:dyDescent="0.2">
      <c r="A45" s="111"/>
      <c r="B45" s="322"/>
      <c r="C45" s="323"/>
      <c r="D45" s="101"/>
      <c r="E45" s="101"/>
      <c r="F45" s="101"/>
      <c r="G45" s="101"/>
      <c r="H45" s="282"/>
      <c r="I45" s="282"/>
      <c r="J45" s="112"/>
      <c r="K45" s="279"/>
      <c r="L45" s="279"/>
      <c r="M45" s="279"/>
      <c r="N45" s="279"/>
    </row>
    <row r="46" spans="1:58" s="6" customFormat="1" ht="36" customHeight="1" thickBot="1" x14ac:dyDescent="0.3">
      <c r="A46" s="111"/>
      <c r="B46" s="324"/>
      <c r="C46" s="325"/>
      <c r="D46" s="101"/>
      <c r="E46" s="101"/>
      <c r="F46" s="101"/>
      <c r="G46" s="285" t="s">
        <v>223</v>
      </c>
      <c r="H46" s="335" t="s">
        <v>212</v>
      </c>
      <c r="I46" s="336"/>
      <c r="J46" s="112"/>
      <c r="K46" s="279"/>
      <c r="L46" s="279"/>
      <c r="M46" s="279"/>
      <c r="N46" s="279"/>
    </row>
    <row r="47" spans="1:58" s="6" customFormat="1" ht="199.5" customHeight="1" thickBot="1" x14ac:dyDescent="0.25">
      <c r="A47" s="111"/>
      <c r="B47" s="337"/>
      <c r="C47" s="338"/>
      <c r="D47" s="101"/>
      <c r="G47" s="339" t="s">
        <v>226</v>
      </c>
      <c r="H47" s="340"/>
      <c r="I47" s="341"/>
      <c r="J47" s="112"/>
      <c r="K47" s="279"/>
      <c r="L47" s="279"/>
      <c r="M47" s="279"/>
      <c r="N47" s="279"/>
    </row>
    <row r="48" spans="1:58" s="8" customFormat="1" ht="13.5" thickBot="1" x14ac:dyDescent="0.25">
      <c r="A48" s="113"/>
      <c r="B48" s="115"/>
      <c r="C48" s="115"/>
      <c r="D48" s="287"/>
      <c r="E48" s="126"/>
      <c r="F48" s="126"/>
      <c r="G48" s="281"/>
      <c r="H48" s="114"/>
      <c r="I48" s="114"/>
      <c r="J48" s="116"/>
      <c r="K48" s="278"/>
      <c r="L48" s="278"/>
      <c r="M48" s="278"/>
      <c r="N48" s="278"/>
    </row>
    <row r="49" spans="1:14" s="6" customFormat="1" ht="6.75" customHeight="1" thickBot="1" x14ac:dyDescent="0.25">
      <c r="A49" s="9"/>
      <c r="B49" s="151"/>
      <c r="C49" s="152"/>
      <c r="D49" s="9"/>
      <c r="E49" s="7"/>
      <c r="F49" s="7"/>
      <c r="G49" s="7"/>
      <c r="H49" s="7"/>
      <c r="I49" s="7"/>
      <c r="J49" s="9"/>
      <c r="K49" s="279"/>
      <c r="L49" s="279"/>
      <c r="M49" s="279"/>
      <c r="N49" s="279"/>
    </row>
    <row r="50" spans="1:14" s="6" customFormat="1" ht="13.5" thickBot="1" x14ac:dyDescent="0.25">
      <c r="A50" s="9"/>
      <c r="B50" s="152"/>
      <c r="C50" s="152"/>
      <c r="D50" s="9"/>
      <c r="E50" s="7"/>
      <c r="F50" s="7"/>
      <c r="G50" s="339"/>
      <c r="H50" s="356"/>
      <c r="I50" s="357"/>
      <c r="J50" s="9"/>
      <c r="K50" s="279"/>
      <c r="L50" s="279"/>
      <c r="M50" s="279"/>
      <c r="N50" s="279"/>
    </row>
    <row r="51" spans="1:14" s="6" customFormat="1" ht="17.25" customHeight="1" x14ac:dyDescent="0.2">
      <c r="A51" s="9"/>
      <c r="B51" s="264"/>
      <c r="C51" s="152"/>
      <c r="D51" s="9"/>
      <c r="E51" s="7"/>
      <c r="F51" s="7"/>
      <c r="G51" s="7"/>
      <c r="H51" s="7"/>
      <c r="I51" s="7"/>
      <c r="J51" s="9"/>
      <c r="K51" s="279"/>
      <c r="L51" s="279"/>
      <c r="M51" s="279"/>
      <c r="N51" s="279"/>
    </row>
    <row r="52" spans="1:14" s="6" customFormat="1" x14ac:dyDescent="0.2">
      <c r="A52" s="9"/>
      <c r="B52" s="152"/>
      <c r="C52" s="152"/>
      <c r="D52" s="9"/>
      <c r="E52" s="7"/>
      <c r="F52" s="7"/>
      <c r="G52" s="7"/>
      <c r="H52" s="7"/>
      <c r="I52" s="7"/>
      <c r="J52" s="9"/>
      <c r="K52" s="279"/>
      <c r="L52" s="279"/>
      <c r="M52" s="279"/>
      <c r="N52" s="279"/>
    </row>
    <row r="53" spans="1:14" s="6" customFormat="1" x14ac:dyDescent="0.2">
      <c r="A53" s="9"/>
      <c r="B53" s="152"/>
      <c r="C53" s="152"/>
      <c r="D53" s="9"/>
      <c r="E53" s="7"/>
      <c r="F53" s="7"/>
      <c r="G53" s="307"/>
      <c r="H53" s="308"/>
      <c r="I53" s="308"/>
      <c r="J53" s="9"/>
      <c r="K53" s="279"/>
      <c r="L53" s="279"/>
      <c r="M53" s="279"/>
      <c r="N53" s="279"/>
    </row>
    <row r="54" spans="1:14" s="6" customFormat="1" x14ac:dyDescent="0.2">
      <c r="A54" s="9"/>
      <c r="B54" s="152"/>
      <c r="C54" s="152"/>
      <c r="D54" s="9"/>
      <c r="E54" s="7"/>
      <c r="F54" s="7"/>
      <c r="G54" s="308"/>
      <c r="H54" s="308"/>
      <c r="I54" s="308"/>
      <c r="J54" s="9"/>
      <c r="K54" s="279"/>
      <c r="L54" s="279"/>
      <c r="M54" s="279"/>
      <c r="N54" s="279"/>
    </row>
    <row r="55" spans="1:14" s="6" customFormat="1" x14ac:dyDescent="0.2">
      <c r="A55" s="8"/>
      <c r="B55" s="152"/>
      <c r="C55" s="152"/>
      <c r="D55" s="8"/>
      <c r="G55" s="308"/>
      <c r="H55" s="308"/>
      <c r="I55" s="308"/>
      <c r="K55" s="279"/>
      <c r="L55" s="279"/>
      <c r="M55" s="279"/>
      <c r="N55" s="279"/>
    </row>
    <row r="56" spans="1:14" s="6" customFormat="1" x14ac:dyDescent="0.2">
      <c r="G56" s="308"/>
      <c r="H56" s="308"/>
      <c r="I56" s="308"/>
      <c r="K56" s="279"/>
      <c r="L56" s="279"/>
      <c r="M56" s="279"/>
      <c r="N56" s="279"/>
    </row>
    <row r="57" spans="1:14" s="6" customFormat="1" x14ac:dyDescent="0.2">
      <c r="G57" s="308"/>
      <c r="H57" s="308"/>
      <c r="I57" s="308"/>
      <c r="K57" s="279"/>
      <c r="L57" s="279"/>
      <c r="M57" s="279"/>
      <c r="N57" s="279"/>
    </row>
    <row r="58" spans="1:14" s="6" customFormat="1" x14ac:dyDescent="0.2">
      <c r="G58" s="308"/>
      <c r="H58" s="308"/>
      <c r="I58" s="308"/>
      <c r="K58" s="279"/>
      <c r="L58" s="279"/>
      <c r="M58" s="279"/>
      <c r="N58" s="279"/>
    </row>
    <row r="59" spans="1:14" s="6" customFormat="1" x14ac:dyDescent="0.2">
      <c r="G59" s="308"/>
      <c r="H59" s="308"/>
      <c r="I59" s="308"/>
      <c r="K59" s="279"/>
      <c r="L59" s="279"/>
      <c r="M59" s="279"/>
      <c r="N59" s="279"/>
    </row>
    <row r="60" spans="1:14" s="6" customFormat="1" x14ac:dyDescent="0.2">
      <c r="G60" s="308"/>
      <c r="H60" s="308"/>
      <c r="I60" s="308"/>
      <c r="K60" s="279"/>
      <c r="L60" s="279"/>
      <c r="M60" s="279"/>
      <c r="N60" s="279"/>
    </row>
    <row r="61" spans="1:14" s="6" customFormat="1" x14ac:dyDescent="0.2">
      <c r="G61" s="308"/>
      <c r="H61" s="308"/>
      <c r="I61" s="308"/>
      <c r="K61" s="279"/>
      <c r="L61" s="279"/>
      <c r="M61" s="279"/>
      <c r="N61" s="279"/>
    </row>
    <row r="62" spans="1:14" s="6" customFormat="1" x14ac:dyDescent="0.2">
      <c r="G62" s="308"/>
      <c r="H62" s="308"/>
      <c r="I62" s="308"/>
      <c r="K62" s="279"/>
      <c r="L62" s="279"/>
      <c r="M62" s="279"/>
      <c r="N62" s="279"/>
    </row>
    <row r="63" spans="1:14" s="6" customFormat="1" x14ac:dyDescent="0.2">
      <c r="G63" s="308"/>
      <c r="H63" s="308"/>
      <c r="I63" s="308"/>
      <c r="K63" s="279"/>
      <c r="L63" s="279"/>
      <c r="M63" s="279"/>
      <c r="N63" s="279"/>
    </row>
    <row r="64" spans="1:14" s="6" customFormat="1" x14ac:dyDescent="0.2">
      <c r="G64" s="308"/>
      <c r="H64" s="308"/>
      <c r="I64" s="308"/>
      <c r="K64" s="279"/>
      <c r="L64" s="279"/>
      <c r="M64" s="279"/>
      <c r="N64" s="279"/>
    </row>
    <row r="65" spans="7:14" s="6" customFormat="1" x14ac:dyDescent="0.2">
      <c r="G65" s="308"/>
      <c r="H65" s="308"/>
      <c r="I65" s="308"/>
      <c r="K65" s="279"/>
      <c r="L65" s="279"/>
      <c r="M65" s="279"/>
      <c r="N65" s="279"/>
    </row>
    <row r="66" spans="7:14" s="6" customFormat="1" x14ac:dyDescent="0.2">
      <c r="G66" s="308"/>
      <c r="H66" s="308"/>
      <c r="I66" s="308"/>
      <c r="K66" s="279"/>
      <c r="L66" s="279"/>
      <c r="M66" s="279"/>
      <c r="N66" s="279"/>
    </row>
    <row r="67" spans="7:14" s="6" customFormat="1" x14ac:dyDescent="0.2">
      <c r="G67" s="308"/>
      <c r="H67" s="308"/>
      <c r="I67" s="308"/>
      <c r="K67" s="279"/>
      <c r="L67" s="279"/>
      <c r="M67" s="279"/>
      <c r="N67" s="279"/>
    </row>
    <row r="68" spans="7:14" s="6" customFormat="1" x14ac:dyDescent="0.2">
      <c r="G68" s="308"/>
      <c r="H68" s="308"/>
      <c r="I68" s="308"/>
      <c r="K68" s="279"/>
      <c r="L68" s="279"/>
      <c r="M68" s="279"/>
      <c r="N68" s="279"/>
    </row>
    <row r="69" spans="7:14" s="6" customFormat="1" x14ac:dyDescent="0.2">
      <c r="G69" s="308"/>
      <c r="H69" s="308"/>
      <c r="I69" s="308"/>
      <c r="K69" s="279"/>
      <c r="L69" s="279"/>
      <c r="M69" s="279"/>
      <c r="N69" s="279"/>
    </row>
    <row r="70" spans="7:14" s="6" customFormat="1" x14ac:dyDescent="0.2">
      <c r="K70" s="279"/>
      <c r="L70" s="279"/>
      <c r="M70" s="279"/>
      <c r="N70" s="279"/>
    </row>
    <row r="71" spans="7:14" s="6" customFormat="1" x14ac:dyDescent="0.2">
      <c r="K71" s="279"/>
      <c r="L71" s="279"/>
      <c r="M71" s="279"/>
      <c r="N71" s="279"/>
    </row>
    <row r="72" spans="7:14" s="6" customFormat="1" x14ac:dyDescent="0.2">
      <c r="K72" s="279"/>
      <c r="L72" s="279"/>
      <c r="M72" s="279"/>
      <c r="N72" s="279"/>
    </row>
    <row r="73" spans="7:14" s="6" customFormat="1" x14ac:dyDescent="0.2">
      <c r="K73" s="279"/>
      <c r="L73" s="279"/>
      <c r="M73" s="279"/>
      <c r="N73" s="279"/>
    </row>
    <row r="74" spans="7:14" s="6" customFormat="1" x14ac:dyDescent="0.2">
      <c r="K74" s="279"/>
      <c r="L74" s="279"/>
      <c r="M74" s="279"/>
      <c r="N74" s="279"/>
    </row>
    <row r="75" spans="7:14" s="6" customFormat="1" x14ac:dyDescent="0.2">
      <c r="K75" s="279"/>
      <c r="L75" s="279"/>
      <c r="M75" s="279"/>
      <c r="N75" s="279"/>
    </row>
    <row r="76" spans="7:14" s="6" customFormat="1" x14ac:dyDescent="0.2">
      <c r="K76" s="279"/>
      <c r="L76" s="279"/>
      <c r="M76" s="279"/>
      <c r="N76" s="279"/>
    </row>
    <row r="77" spans="7:14" s="6" customFormat="1" x14ac:dyDescent="0.2">
      <c r="K77" s="279"/>
      <c r="L77" s="279"/>
      <c r="M77" s="279"/>
      <c r="N77" s="279"/>
    </row>
    <row r="78" spans="7:14" s="6" customFormat="1" x14ac:dyDescent="0.2">
      <c r="K78" s="279"/>
      <c r="L78" s="279"/>
      <c r="M78" s="279"/>
      <c r="N78" s="279"/>
    </row>
    <row r="79" spans="7:14" s="6" customFormat="1" x14ac:dyDescent="0.2">
      <c r="K79" s="279"/>
      <c r="L79" s="279"/>
      <c r="M79" s="279"/>
      <c r="N79" s="279"/>
    </row>
    <row r="80" spans="7:14" s="6" customFormat="1" x14ac:dyDescent="0.2">
      <c r="K80" s="279"/>
      <c r="L80" s="279"/>
      <c r="M80" s="279"/>
      <c r="N80" s="279"/>
    </row>
    <row r="81" spans="11:14" s="6" customFormat="1" x14ac:dyDescent="0.2">
      <c r="K81" s="279"/>
      <c r="L81" s="279"/>
      <c r="M81" s="279"/>
      <c r="N81" s="279"/>
    </row>
    <row r="82" spans="11:14" s="6" customFormat="1" x14ac:dyDescent="0.2">
      <c r="K82" s="279"/>
      <c r="L82" s="279"/>
      <c r="M82" s="279"/>
      <c r="N82" s="279"/>
    </row>
    <row r="83" spans="11:14" s="6" customFormat="1" x14ac:dyDescent="0.2">
      <c r="K83" s="279"/>
      <c r="L83" s="279"/>
      <c r="M83" s="279"/>
      <c r="N83" s="279"/>
    </row>
    <row r="84" spans="11:14" s="6" customFormat="1" x14ac:dyDescent="0.2">
      <c r="K84" s="279"/>
      <c r="L84" s="279"/>
      <c r="M84" s="279"/>
      <c r="N84" s="279"/>
    </row>
    <row r="85" spans="11:14" s="6" customFormat="1" x14ac:dyDescent="0.2">
      <c r="K85" s="279"/>
      <c r="L85" s="279"/>
      <c r="M85" s="279"/>
      <c r="N85" s="279"/>
    </row>
    <row r="86" spans="11:14" s="6" customFormat="1" x14ac:dyDescent="0.2">
      <c r="K86" s="279"/>
      <c r="L86" s="279"/>
      <c r="M86" s="279"/>
      <c r="N86" s="279"/>
    </row>
    <row r="87" spans="11:14" s="6" customFormat="1" x14ac:dyDescent="0.2">
      <c r="K87" s="279"/>
      <c r="L87" s="279"/>
      <c r="M87" s="279"/>
      <c r="N87" s="279"/>
    </row>
    <row r="88" spans="11:14" s="6" customFormat="1" x14ac:dyDescent="0.2">
      <c r="K88" s="279"/>
      <c r="L88" s="279"/>
      <c r="M88" s="279"/>
      <c r="N88" s="279"/>
    </row>
    <row r="89" spans="11:14" s="6" customFormat="1" x14ac:dyDescent="0.2">
      <c r="K89" s="279"/>
      <c r="L89" s="279"/>
      <c r="M89" s="279"/>
      <c r="N89" s="279"/>
    </row>
    <row r="90" spans="11:14" s="6" customFormat="1" x14ac:dyDescent="0.2">
      <c r="K90" s="279"/>
      <c r="L90" s="279"/>
      <c r="M90" s="279"/>
      <c r="N90" s="279"/>
    </row>
    <row r="91" spans="11:14" s="6" customFormat="1" x14ac:dyDescent="0.2">
      <c r="K91" s="279"/>
      <c r="L91" s="279"/>
      <c r="M91" s="279"/>
      <c r="N91" s="279"/>
    </row>
    <row r="92" spans="11:14" s="6" customFormat="1" x14ac:dyDescent="0.2">
      <c r="K92" s="279"/>
      <c r="L92" s="279"/>
      <c r="M92" s="279"/>
      <c r="N92" s="279"/>
    </row>
    <row r="93" spans="11:14" s="6" customFormat="1" x14ac:dyDescent="0.2">
      <c r="K93" s="279"/>
      <c r="L93" s="279"/>
      <c r="M93" s="279"/>
      <c r="N93" s="279"/>
    </row>
    <row r="94" spans="11:14" s="6" customFormat="1" x14ac:dyDescent="0.2">
      <c r="K94" s="279"/>
      <c r="L94" s="279"/>
      <c r="M94" s="279"/>
      <c r="N94" s="279"/>
    </row>
    <row r="95" spans="11:14" s="6" customFormat="1" x14ac:dyDescent="0.2">
      <c r="K95" s="279"/>
      <c r="L95" s="279"/>
      <c r="M95" s="279"/>
      <c r="N95" s="279"/>
    </row>
    <row r="96" spans="11:14" s="6" customFormat="1" x14ac:dyDescent="0.2">
      <c r="K96" s="279"/>
      <c r="L96" s="279"/>
      <c r="M96" s="279"/>
      <c r="N96" s="279"/>
    </row>
    <row r="97" spans="11:14" s="6" customFormat="1" x14ac:dyDescent="0.2">
      <c r="K97" s="279"/>
      <c r="L97" s="279"/>
      <c r="M97" s="279"/>
      <c r="N97" s="279"/>
    </row>
    <row r="98" spans="11:14" s="6" customFormat="1" x14ac:dyDescent="0.2">
      <c r="K98" s="279"/>
      <c r="L98" s="279"/>
      <c r="M98" s="279"/>
      <c r="N98" s="279"/>
    </row>
    <row r="99" spans="11:14" s="6" customFormat="1" x14ac:dyDescent="0.2">
      <c r="K99" s="279"/>
      <c r="L99" s="279"/>
      <c r="M99" s="279"/>
      <c r="N99" s="279"/>
    </row>
    <row r="100" spans="11:14" s="6" customFormat="1" x14ac:dyDescent="0.2">
      <c r="K100" s="279"/>
      <c r="L100" s="279"/>
      <c r="M100" s="279"/>
      <c r="N100" s="279"/>
    </row>
    <row r="101" spans="11:14" s="6" customFormat="1" x14ac:dyDescent="0.2">
      <c r="K101" s="279"/>
      <c r="L101" s="279"/>
      <c r="M101" s="279"/>
      <c r="N101" s="279"/>
    </row>
    <row r="102" spans="11:14" s="6" customFormat="1" x14ac:dyDescent="0.2">
      <c r="K102" s="279"/>
      <c r="L102" s="279"/>
      <c r="M102" s="279"/>
      <c r="N102" s="279"/>
    </row>
    <row r="103" spans="11:14" s="6" customFormat="1" x14ac:dyDescent="0.2">
      <c r="K103" s="279"/>
      <c r="L103" s="279"/>
      <c r="M103" s="279"/>
      <c r="N103" s="279"/>
    </row>
    <row r="104" spans="11:14" s="6" customFormat="1" x14ac:dyDescent="0.2">
      <c r="K104" s="279"/>
      <c r="L104" s="279"/>
      <c r="M104" s="279"/>
      <c r="N104" s="279"/>
    </row>
    <row r="105" spans="11:14" s="6" customFormat="1" x14ac:dyDescent="0.2">
      <c r="K105" s="279"/>
      <c r="L105" s="279"/>
      <c r="M105" s="279"/>
      <c r="N105" s="279"/>
    </row>
    <row r="106" spans="11:14" s="6" customFormat="1" x14ac:dyDescent="0.2">
      <c r="K106" s="279"/>
      <c r="L106" s="279"/>
      <c r="M106" s="279"/>
      <c r="N106" s="279"/>
    </row>
    <row r="107" spans="11:14" s="6" customFormat="1" x14ac:dyDescent="0.2">
      <c r="K107" s="279"/>
      <c r="L107" s="279"/>
      <c r="M107" s="279"/>
      <c r="N107" s="279"/>
    </row>
    <row r="108" spans="11:14" s="6" customFormat="1" x14ac:dyDescent="0.2">
      <c r="K108" s="279"/>
      <c r="L108" s="279"/>
      <c r="M108" s="279"/>
      <c r="N108" s="279"/>
    </row>
    <row r="109" spans="11:14" s="6" customFormat="1" x14ac:dyDescent="0.2">
      <c r="K109" s="279"/>
      <c r="L109" s="279"/>
      <c r="M109" s="279"/>
      <c r="N109" s="279"/>
    </row>
    <row r="110" spans="11:14" s="6" customFormat="1" x14ac:dyDescent="0.2">
      <c r="K110" s="279"/>
      <c r="L110" s="279"/>
      <c r="M110" s="279"/>
      <c r="N110" s="279"/>
    </row>
    <row r="111" spans="11:14" s="6" customFormat="1" x14ac:dyDescent="0.2">
      <c r="K111" s="279"/>
      <c r="L111" s="279"/>
      <c r="M111" s="279"/>
      <c r="N111" s="279"/>
    </row>
    <row r="112" spans="11:14" s="6" customFormat="1" x14ac:dyDescent="0.2">
      <c r="K112" s="279"/>
      <c r="L112" s="279"/>
      <c r="M112" s="279"/>
      <c r="N112" s="279"/>
    </row>
    <row r="113" spans="11:14" s="6" customFormat="1" x14ac:dyDescent="0.2">
      <c r="K113" s="279"/>
      <c r="L113" s="279"/>
      <c r="M113" s="279"/>
      <c r="N113" s="279"/>
    </row>
    <row r="114" spans="11:14" s="6" customFormat="1" x14ac:dyDescent="0.2">
      <c r="K114" s="279"/>
      <c r="L114" s="279"/>
      <c r="M114" s="279"/>
      <c r="N114" s="279"/>
    </row>
    <row r="115" spans="11:14" s="6" customFormat="1" x14ac:dyDescent="0.2">
      <c r="K115" s="279"/>
      <c r="L115" s="279"/>
      <c r="M115" s="279"/>
      <c r="N115" s="279"/>
    </row>
    <row r="116" spans="11:14" s="6" customFormat="1" x14ac:dyDescent="0.2">
      <c r="K116" s="279"/>
      <c r="L116" s="279"/>
      <c r="M116" s="279"/>
      <c r="N116" s="279"/>
    </row>
    <row r="117" spans="11:14" s="6" customFormat="1" x14ac:dyDescent="0.2">
      <c r="K117" s="279"/>
      <c r="L117" s="279"/>
      <c r="M117" s="279"/>
      <c r="N117" s="279"/>
    </row>
    <row r="118" spans="11:14" s="6" customFormat="1" x14ac:dyDescent="0.2">
      <c r="K118" s="279"/>
      <c r="L118" s="279"/>
      <c r="M118" s="279"/>
      <c r="N118" s="279"/>
    </row>
    <row r="119" spans="11:14" s="6" customFormat="1" x14ac:dyDescent="0.2">
      <c r="K119" s="279"/>
      <c r="L119" s="279"/>
      <c r="M119" s="279"/>
      <c r="N119" s="279"/>
    </row>
    <row r="120" spans="11:14" s="6" customFormat="1" x14ac:dyDescent="0.2">
      <c r="K120" s="279"/>
      <c r="L120" s="279"/>
      <c r="M120" s="279"/>
      <c r="N120" s="279"/>
    </row>
    <row r="121" spans="11:14" s="6" customFormat="1" x14ac:dyDescent="0.2">
      <c r="K121" s="279"/>
      <c r="L121" s="279"/>
      <c r="M121" s="279"/>
      <c r="N121" s="279"/>
    </row>
    <row r="122" spans="11:14" s="6" customFormat="1" x14ac:dyDescent="0.2">
      <c r="K122" s="279"/>
      <c r="L122" s="279"/>
      <c r="M122" s="279"/>
      <c r="N122" s="279"/>
    </row>
    <row r="123" spans="11:14" s="6" customFormat="1" x14ac:dyDescent="0.2">
      <c r="K123" s="279"/>
      <c r="L123" s="279"/>
      <c r="M123" s="279"/>
      <c r="N123" s="279"/>
    </row>
    <row r="124" spans="11:14" s="6" customFormat="1" x14ac:dyDescent="0.2">
      <c r="K124" s="279"/>
      <c r="L124" s="279"/>
      <c r="M124" s="279"/>
      <c r="N124" s="279"/>
    </row>
    <row r="125" spans="11:14" s="6" customFormat="1" x14ac:dyDescent="0.2">
      <c r="K125" s="279"/>
      <c r="L125" s="279"/>
      <c r="M125" s="279"/>
      <c r="N125" s="279"/>
    </row>
    <row r="126" spans="11:14" s="6" customFormat="1" x14ac:dyDescent="0.2">
      <c r="K126" s="279"/>
      <c r="L126" s="279"/>
      <c r="M126" s="279"/>
      <c r="N126" s="279"/>
    </row>
    <row r="127" spans="11:14" s="6" customFormat="1" x14ac:dyDescent="0.2">
      <c r="K127" s="279"/>
      <c r="L127" s="279"/>
      <c r="M127" s="279"/>
      <c r="N127" s="279"/>
    </row>
    <row r="128" spans="11:14" s="6" customFormat="1" x14ac:dyDescent="0.2">
      <c r="K128" s="279"/>
      <c r="L128" s="279"/>
      <c r="M128" s="279"/>
      <c r="N128" s="279"/>
    </row>
    <row r="129" spans="11:14" s="6" customFormat="1" x14ac:dyDescent="0.2">
      <c r="K129" s="279"/>
      <c r="L129" s="279"/>
      <c r="M129" s="279"/>
      <c r="N129" s="279"/>
    </row>
    <row r="130" spans="11:14" s="6" customFormat="1" x14ac:dyDescent="0.2">
      <c r="K130" s="279"/>
      <c r="L130" s="279"/>
      <c r="M130" s="279"/>
      <c r="N130" s="279"/>
    </row>
    <row r="131" spans="11:14" s="6" customFormat="1" x14ac:dyDescent="0.2">
      <c r="K131" s="279"/>
      <c r="L131" s="279"/>
      <c r="M131" s="279"/>
      <c r="N131" s="279"/>
    </row>
    <row r="132" spans="11:14" s="6" customFormat="1" x14ac:dyDescent="0.2">
      <c r="K132" s="279"/>
      <c r="L132" s="279"/>
      <c r="M132" s="279"/>
      <c r="N132" s="279"/>
    </row>
    <row r="133" spans="11:14" s="6" customFormat="1" x14ac:dyDescent="0.2">
      <c r="K133" s="279"/>
      <c r="L133" s="279"/>
      <c r="M133" s="279"/>
      <c r="N133" s="279"/>
    </row>
    <row r="134" spans="11:14" s="6" customFormat="1" x14ac:dyDescent="0.2">
      <c r="K134" s="279"/>
      <c r="L134" s="279"/>
      <c r="M134" s="279"/>
      <c r="N134" s="279"/>
    </row>
    <row r="135" spans="11:14" s="6" customFormat="1" x14ac:dyDescent="0.2">
      <c r="K135" s="279"/>
      <c r="L135" s="279"/>
      <c r="M135" s="279"/>
      <c r="N135" s="279"/>
    </row>
    <row r="136" spans="11:14" s="6" customFormat="1" x14ac:dyDescent="0.2">
      <c r="K136" s="279"/>
      <c r="L136" s="279"/>
      <c r="M136" s="279"/>
      <c r="N136" s="279"/>
    </row>
    <row r="137" spans="11:14" s="6" customFormat="1" x14ac:dyDescent="0.2">
      <c r="K137" s="279"/>
      <c r="L137" s="279"/>
      <c r="M137" s="279"/>
      <c r="N137" s="279"/>
    </row>
    <row r="138" spans="11:14" s="6" customFormat="1" x14ac:dyDescent="0.2">
      <c r="K138" s="279"/>
      <c r="L138" s="279"/>
      <c r="M138" s="279"/>
      <c r="N138" s="279"/>
    </row>
    <row r="139" spans="11:14" s="6" customFormat="1" x14ac:dyDescent="0.2">
      <c r="K139" s="279"/>
      <c r="L139" s="279"/>
      <c r="M139" s="279"/>
      <c r="N139" s="279"/>
    </row>
    <row r="140" spans="11:14" s="6" customFormat="1" x14ac:dyDescent="0.2">
      <c r="K140" s="279"/>
      <c r="L140" s="279"/>
      <c r="M140" s="279"/>
      <c r="N140" s="279"/>
    </row>
    <row r="141" spans="11:14" s="6" customFormat="1" x14ac:dyDescent="0.2">
      <c r="K141" s="279"/>
      <c r="L141" s="279"/>
      <c r="M141" s="279"/>
      <c r="N141" s="279"/>
    </row>
    <row r="142" spans="11:14" s="6" customFormat="1" x14ac:dyDescent="0.2">
      <c r="K142" s="279"/>
      <c r="L142" s="279"/>
      <c r="M142" s="279"/>
      <c r="N142" s="279"/>
    </row>
    <row r="143" spans="11:14" s="6" customFormat="1" x14ac:dyDescent="0.2">
      <c r="K143" s="279"/>
      <c r="L143" s="279"/>
      <c r="M143" s="279"/>
      <c r="N143" s="279"/>
    </row>
    <row r="144" spans="11:14" s="6" customFormat="1" x14ac:dyDescent="0.2">
      <c r="K144" s="279"/>
      <c r="L144" s="279"/>
      <c r="M144" s="279"/>
      <c r="N144" s="279"/>
    </row>
    <row r="145" spans="11:14" s="6" customFormat="1" x14ac:dyDescent="0.2">
      <c r="K145" s="279"/>
      <c r="L145" s="279"/>
      <c r="M145" s="279"/>
      <c r="N145" s="279"/>
    </row>
    <row r="146" spans="11:14" s="6" customFormat="1" x14ac:dyDescent="0.2">
      <c r="K146" s="279"/>
      <c r="L146" s="279"/>
      <c r="M146" s="279"/>
      <c r="N146" s="279"/>
    </row>
    <row r="147" spans="11:14" s="6" customFormat="1" x14ac:dyDescent="0.2">
      <c r="K147" s="279"/>
      <c r="L147" s="279"/>
      <c r="M147" s="279"/>
      <c r="N147" s="279"/>
    </row>
    <row r="148" spans="11:14" s="6" customFormat="1" x14ac:dyDescent="0.2">
      <c r="K148" s="279"/>
      <c r="L148" s="279"/>
      <c r="M148" s="279"/>
      <c r="N148" s="279"/>
    </row>
    <row r="149" spans="11:14" s="6" customFormat="1" x14ac:dyDescent="0.2">
      <c r="K149" s="279"/>
      <c r="L149" s="279"/>
      <c r="M149" s="279"/>
      <c r="N149" s="279"/>
    </row>
    <row r="150" spans="11:14" s="6" customFormat="1" x14ac:dyDescent="0.2">
      <c r="K150" s="279"/>
      <c r="L150" s="279"/>
      <c r="M150" s="279"/>
      <c r="N150" s="279"/>
    </row>
    <row r="151" spans="11:14" s="6" customFormat="1" x14ac:dyDescent="0.2">
      <c r="K151" s="279"/>
      <c r="L151" s="279"/>
      <c r="M151" s="279"/>
      <c r="N151" s="279"/>
    </row>
    <row r="152" spans="11:14" s="6" customFormat="1" x14ac:dyDescent="0.2">
      <c r="K152" s="279"/>
      <c r="L152" s="279"/>
      <c r="M152" s="279"/>
      <c r="N152" s="279"/>
    </row>
    <row r="153" spans="11:14" s="6" customFormat="1" x14ac:dyDescent="0.2">
      <c r="K153" s="279"/>
      <c r="L153" s="279"/>
      <c r="M153" s="279"/>
      <c r="N153" s="279"/>
    </row>
    <row r="154" spans="11:14" s="6" customFormat="1" x14ac:dyDescent="0.2">
      <c r="K154" s="279"/>
      <c r="L154" s="279"/>
      <c r="M154" s="279"/>
      <c r="N154" s="279"/>
    </row>
    <row r="155" spans="11:14" s="6" customFormat="1" x14ac:dyDescent="0.2">
      <c r="K155" s="279"/>
      <c r="L155" s="279"/>
      <c r="M155" s="279"/>
      <c r="N155" s="279"/>
    </row>
    <row r="156" spans="11:14" s="6" customFormat="1" x14ac:dyDescent="0.2">
      <c r="K156" s="279"/>
      <c r="L156" s="279"/>
      <c r="M156" s="279"/>
      <c r="N156" s="279"/>
    </row>
    <row r="157" spans="11:14" s="6" customFormat="1" x14ac:dyDescent="0.2">
      <c r="K157" s="279"/>
      <c r="L157" s="279"/>
      <c r="M157" s="279"/>
      <c r="N157" s="279"/>
    </row>
    <row r="158" spans="11:14" s="6" customFormat="1" x14ac:dyDescent="0.2">
      <c r="K158" s="279"/>
      <c r="L158" s="279"/>
      <c r="M158" s="279"/>
      <c r="N158" s="279"/>
    </row>
    <row r="159" spans="11:14" s="6" customFormat="1" x14ac:dyDescent="0.2">
      <c r="K159" s="279"/>
      <c r="L159" s="279"/>
      <c r="M159" s="279"/>
      <c r="N159" s="279"/>
    </row>
    <row r="160" spans="11:14" s="6" customFormat="1" x14ac:dyDescent="0.2">
      <c r="K160" s="279"/>
      <c r="L160" s="279"/>
      <c r="M160" s="279"/>
      <c r="N160" s="279"/>
    </row>
    <row r="161" spans="11:14" s="6" customFormat="1" x14ac:dyDescent="0.2">
      <c r="K161" s="279"/>
      <c r="L161" s="279"/>
      <c r="M161" s="279"/>
      <c r="N161" s="279"/>
    </row>
    <row r="162" spans="11:14" s="6" customFormat="1" x14ac:dyDescent="0.2">
      <c r="K162" s="279"/>
      <c r="L162" s="279"/>
      <c r="M162" s="279"/>
      <c r="N162" s="279"/>
    </row>
    <row r="163" spans="11:14" s="6" customFormat="1" x14ac:dyDescent="0.2">
      <c r="K163" s="279"/>
      <c r="L163" s="279"/>
      <c r="M163" s="279"/>
      <c r="N163" s="279"/>
    </row>
    <row r="164" spans="11:14" s="6" customFormat="1" x14ac:dyDescent="0.2">
      <c r="K164" s="279"/>
      <c r="L164" s="279"/>
      <c r="M164" s="279"/>
      <c r="N164" s="279"/>
    </row>
    <row r="165" spans="11:14" s="6" customFormat="1" x14ac:dyDescent="0.2">
      <c r="K165" s="279"/>
      <c r="L165" s="279"/>
      <c r="M165" s="279"/>
      <c r="N165" s="279"/>
    </row>
    <row r="166" spans="11:14" s="6" customFormat="1" x14ac:dyDescent="0.2">
      <c r="K166" s="279"/>
      <c r="L166" s="279"/>
      <c r="M166" s="279"/>
      <c r="N166" s="279"/>
    </row>
    <row r="167" spans="11:14" s="6" customFormat="1" x14ac:dyDescent="0.2">
      <c r="K167" s="279"/>
      <c r="L167" s="279"/>
      <c r="M167" s="279"/>
      <c r="N167" s="279"/>
    </row>
    <row r="168" spans="11:14" s="6" customFormat="1" x14ac:dyDescent="0.2">
      <c r="K168" s="279"/>
      <c r="L168" s="279"/>
      <c r="M168" s="279"/>
      <c r="N168" s="279"/>
    </row>
    <row r="169" spans="11:14" s="6" customFormat="1" x14ac:dyDescent="0.2">
      <c r="K169" s="279"/>
      <c r="L169" s="279"/>
      <c r="M169" s="279"/>
      <c r="N169" s="279"/>
    </row>
    <row r="170" spans="11:14" s="6" customFormat="1" x14ac:dyDescent="0.2">
      <c r="K170" s="279"/>
      <c r="L170" s="279"/>
      <c r="M170" s="279"/>
      <c r="N170" s="279"/>
    </row>
    <row r="171" spans="11:14" s="6" customFormat="1" x14ac:dyDescent="0.2">
      <c r="K171" s="279"/>
      <c r="L171" s="279"/>
      <c r="M171" s="279"/>
      <c r="N171" s="279"/>
    </row>
    <row r="172" spans="11:14" s="6" customFormat="1" x14ac:dyDescent="0.2">
      <c r="K172" s="279"/>
      <c r="L172" s="279"/>
      <c r="M172" s="279"/>
      <c r="N172" s="279"/>
    </row>
    <row r="173" spans="11:14" s="6" customFormat="1" x14ac:dyDescent="0.2">
      <c r="K173" s="279"/>
      <c r="L173" s="279"/>
      <c r="M173" s="279"/>
      <c r="N173" s="279"/>
    </row>
    <row r="174" spans="11:14" s="6" customFormat="1" x14ac:dyDescent="0.2">
      <c r="K174" s="279"/>
      <c r="L174" s="279"/>
      <c r="M174" s="279"/>
      <c r="N174" s="279"/>
    </row>
    <row r="175" spans="11:14" s="6" customFormat="1" x14ac:dyDescent="0.2">
      <c r="K175" s="279"/>
      <c r="L175" s="279"/>
      <c r="M175" s="279"/>
      <c r="N175" s="279"/>
    </row>
    <row r="176" spans="11:14" s="6" customFormat="1" x14ac:dyDescent="0.2">
      <c r="K176" s="279"/>
      <c r="L176" s="279"/>
      <c r="M176" s="279"/>
      <c r="N176" s="279"/>
    </row>
    <row r="177" spans="11:14" s="6" customFormat="1" x14ac:dyDescent="0.2">
      <c r="K177" s="279"/>
      <c r="L177" s="279"/>
      <c r="M177" s="279"/>
      <c r="N177" s="279"/>
    </row>
    <row r="178" spans="11:14" s="6" customFormat="1" x14ac:dyDescent="0.2">
      <c r="K178" s="279"/>
      <c r="L178" s="279"/>
      <c r="M178" s="279"/>
      <c r="N178" s="279"/>
    </row>
    <row r="179" spans="11:14" s="6" customFormat="1" x14ac:dyDescent="0.2">
      <c r="K179" s="279"/>
      <c r="L179" s="279"/>
      <c r="M179" s="279"/>
      <c r="N179" s="279"/>
    </row>
    <row r="180" spans="11:14" s="6" customFormat="1" x14ac:dyDescent="0.2">
      <c r="K180" s="279"/>
      <c r="L180" s="279"/>
      <c r="M180" s="279"/>
      <c r="N180" s="279"/>
    </row>
    <row r="181" spans="11:14" s="6" customFormat="1" x14ac:dyDescent="0.2">
      <c r="K181" s="279"/>
      <c r="L181" s="279"/>
      <c r="M181" s="279"/>
      <c r="N181" s="279"/>
    </row>
    <row r="182" spans="11:14" s="6" customFormat="1" x14ac:dyDescent="0.2">
      <c r="K182" s="279"/>
      <c r="L182" s="279"/>
      <c r="M182" s="279"/>
      <c r="N182" s="279"/>
    </row>
    <row r="183" spans="11:14" s="6" customFormat="1" x14ac:dyDescent="0.2">
      <c r="K183" s="279"/>
      <c r="L183" s="279"/>
      <c r="M183" s="279"/>
      <c r="N183" s="279"/>
    </row>
    <row r="184" spans="11:14" s="6" customFormat="1" x14ac:dyDescent="0.2">
      <c r="K184" s="279"/>
      <c r="L184" s="279"/>
      <c r="M184" s="279"/>
      <c r="N184" s="279"/>
    </row>
    <row r="185" spans="11:14" s="6" customFormat="1" x14ac:dyDescent="0.2">
      <c r="K185" s="279"/>
      <c r="L185" s="279"/>
      <c r="M185" s="279"/>
      <c r="N185" s="279"/>
    </row>
    <row r="186" spans="11:14" s="6" customFormat="1" x14ac:dyDescent="0.2">
      <c r="K186" s="279"/>
      <c r="L186" s="279"/>
      <c r="M186" s="279"/>
      <c r="N186" s="279"/>
    </row>
    <row r="187" spans="11:14" s="6" customFormat="1" x14ac:dyDescent="0.2">
      <c r="K187" s="279"/>
      <c r="L187" s="279"/>
      <c r="M187" s="279"/>
      <c r="N187" s="279"/>
    </row>
    <row r="188" spans="11:14" s="6" customFormat="1" x14ac:dyDescent="0.2">
      <c r="K188" s="279"/>
      <c r="L188" s="279"/>
      <c r="M188" s="279"/>
      <c r="N188" s="279"/>
    </row>
    <row r="189" spans="11:14" s="6" customFormat="1" x14ac:dyDescent="0.2">
      <c r="K189" s="279"/>
      <c r="L189" s="279"/>
      <c r="M189" s="279"/>
      <c r="N189" s="279"/>
    </row>
    <row r="190" spans="11:14" s="6" customFormat="1" x14ac:dyDescent="0.2">
      <c r="K190" s="279"/>
      <c r="L190" s="279"/>
      <c r="M190" s="279"/>
      <c r="N190" s="279"/>
    </row>
    <row r="191" spans="11:14" s="6" customFormat="1" x14ac:dyDescent="0.2">
      <c r="K191" s="279"/>
      <c r="L191" s="279"/>
      <c r="M191" s="279"/>
      <c r="N191" s="279"/>
    </row>
    <row r="192" spans="11:14" s="6" customFormat="1" x14ac:dyDescent="0.2">
      <c r="K192" s="279"/>
      <c r="L192" s="279"/>
      <c r="M192" s="279"/>
      <c r="N192" s="279"/>
    </row>
    <row r="193" spans="11:14" s="6" customFormat="1" x14ac:dyDescent="0.2">
      <c r="K193" s="279"/>
      <c r="L193" s="279"/>
      <c r="M193" s="279"/>
      <c r="N193" s="279"/>
    </row>
    <row r="194" spans="11:14" s="6" customFormat="1" x14ac:dyDescent="0.2">
      <c r="K194" s="279"/>
      <c r="L194" s="279"/>
      <c r="M194" s="279"/>
      <c r="N194" s="279"/>
    </row>
    <row r="195" spans="11:14" s="6" customFormat="1" x14ac:dyDescent="0.2">
      <c r="K195" s="279"/>
      <c r="L195" s="279"/>
      <c r="M195" s="279"/>
      <c r="N195" s="279"/>
    </row>
    <row r="196" spans="11:14" s="6" customFormat="1" x14ac:dyDescent="0.2">
      <c r="K196" s="279"/>
      <c r="L196" s="279"/>
      <c r="M196" s="279"/>
      <c r="N196" s="279"/>
    </row>
    <row r="197" spans="11:14" s="6" customFormat="1" x14ac:dyDescent="0.2">
      <c r="K197" s="279"/>
      <c r="L197" s="279"/>
      <c r="M197" s="279"/>
      <c r="N197" s="279"/>
    </row>
    <row r="198" spans="11:14" s="6" customFormat="1" x14ac:dyDescent="0.2">
      <c r="K198" s="279"/>
      <c r="L198" s="279"/>
      <c r="M198" s="279"/>
      <c r="N198" s="279"/>
    </row>
    <row r="199" spans="11:14" s="6" customFormat="1" x14ac:dyDescent="0.2">
      <c r="K199" s="279"/>
      <c r="L199" s="279"/>
      <c r="M199" s="279"/>
      <c r="N199" s="279"/>
    </row>
    <row r="200" spans="11:14" s="6" customFormat="1" x14ac:dyDescent="0.2">
      <c r="K200" s="279"/>
      <c r="L200" s="279"/>
      <c r="M200" s="279"/>
      <c r="N200" s="279"/>
    </row>
    <row r="201" spans="11:14" s="6" customFormat="1" x14ac:dyDescent="0.2">
      <c r="K201" s="279"/>
      <c r="L201" s="279"/>
      <c r="M201" s="279"/>
      <c r="N201" s="279"/>
    </row>
    <row r="202" spans="11:14" s="6" customFormat="1" x14ac:dyDescent="0.2">
      <c r="K202" s="279"/>
      <c r="L202" s="279"/>
      <c r="M202" s="279"/>
      <c r="N202" s="279"/>
    </row>
    <row r="203" spans="11:14" s="6" customFormat="1" x14ac:dyDescent="0.2">
      <c r="K203" s="279"/>
      <c r="L203" s="279"/>
      <c r="M203" s="279"/>
      <c r="N203" s="279"/>
    </row>
    <row r="204" spans="11:14" s="6" customFormat="1" x14ac:dyDescent="0.2">
      <c r="K204" s="279"/>
      <c r="L204" s="279"/>
      <c r="M204" s="279"/>
      <c r="N204" s="279"/>
    </row>
    <row r="205" spans="11:14" s="6" customFormat="1" x14ac:dyDescent="0.2">
      <c r="K205" s="279"/>
      <c r="L205" s="279"/>
      <c r="M205" s="279"/>
      <c r="N205" s="279"/>
    </row>
    <row r="206" spans="11:14" s="6" customFormat="1" x14ac:dyDescent="0.2">
      <c r="K206" s="279"/>
      <c r="L206" s="279"/>
      <c r="M206" s="279"/>
      <c r="N206" s="279"/>
    </row>
    <row r="207" spans="11:14" s="6" customFormat="1" x14ac:dyDescent="0.2">
      <c r="K207" s="279"/>
      <c r="L207" s="279"/>
      <c r="M207" s="279"/>
      <c r="N207" s="279"/>
    </row>
    <row r="208" spans="11:14" s="6" customFormat="1" x14ac:dyDescent="0.2">
      <c r="K208" s="279"/>
      <c r="L208" s="279"/>
      <c r="M208" s="279"/>
      <c r="N208" s="279"/>
    </row>
    <row r="209" spans="11:14" s="6" customFormat="1" x14ac:dyDescent="0.2">
      <c r="K209" s="279"/>
      <c r="L209" s="279"/>
      <c r="M209" s="279"/>
      <c r="N209" s="279"/>
    </row>
    <row r="210" spans="11:14" s="6" customFormat="1" x14ac:dyDescent="0.2">
      <c r="K210" s="279"/>
      <c r="L210" s="279"/>
      <c r="M210" s="279"/>
      <c r="N210" s="279"/>
    </row>
    <row r="211" spans="11:14" s="6" customFormat="1" x14ac:dyDescent="0.2">
      <c r="K211" s="279"/>
      <c r="L211" s="279"/>
      <c r="M211" s="279"/>
      <c r="N211" s="279"/>
    </row>
    <row r="212" spans="11:14" s="6" customFormat="1" x14ac:dyDescent="0.2">
      <c r="K212" s="279"/>
      <c r="L212" s="279"/>
      <c r="M212" s="279"/>
      <c r="N212" s="279"/>
    </row>
    <row r="213" spans="11:14" s="6" customFormat="1" x14ac:dyDescent="0.2">
      <c r="K213" s="279"/>
      <c r="L213" s="279"/>
      <c r="M213" s="279"/>
      <c r="N213" s="279"/>
    </row>
    <row r="214" spans="11:14" s="6" customFormat="1" x14ac:dyDescent="0.2">
      <c r="K214" s="279"/>
      <c r="L214" s="279"/>
      <c r="M214" s="279"/>
      <c r="N214" s="279"/>
    </row>
    <row r="215" spans="11:14" s="6" customFormat="1" x14ac:dyDescent="0.2">
      <c r="K215" s="279"/>
      <c r="L215" s="279"/>
      <c r="M215" s="279"/>
      <c r="N215" s="279"/>
    </row>
    <row r="216" spans="11:14" s="6" customFormat="1" x14ac:dyDescent="0.2">
      <c r="K216" s="279"/>
      <c r="L216" s="279"/>
      <c r="M216" s="279"/>
      <c r="N216" s="279"/>
    </row>
    <row r="217" spans="11:14" s="6" customFormat="1" x14ac:dyDescent="0.2">
      <c r="K217" s="279"/>
      <c r="L217" s="279"/>
      <c r="M217" s="279"/>
      <c r="N217" s="279"/>
    </row>
    <row r="218" spans="11:14" s="6" customFormat="1" x14ac:dyDescent="0.2">
      <c r="K218" s="279"/>
      <c r="L218" s="279"/>
      <c r="M218" s="279"/>
      <c r="N218" s="279"/>
    </row>
    <row r="219" spans="11:14" s="6" customFormat="1" x14ac:dyDescent="0.2">
      <c r="K219" s="279"/>
      <c r="L219" s="279"/>
      <c r="M219" s="279"/>
      <c r="N219" s="279"/>
    </row>
    <row r="220" spans="11:14" s="6" customFormat="1" x14ac:dyDescent="0.2">
      <c r="K220" s="279"/>
      <c r="L220" s="279"/>
      <c r="M220" s="279"/>
      <c r="N220" s="279"/>
    </row>
    <row r="221" spans="11:14" s="6" customFormat="1" x14ac:dyDescent="0.2">
      <c r="K221" s="279"/>
      <c r="L221" s="279"/>
      <c r="M221" s="279"/>
      <c r="N221" s="279"/>
    </row>
    <row r="222" spans="11:14" s="6" customFormat="1" x14ac:dyDescent="0.2">
      <c r="K222" s="279"/>
      <c r="L222" s="279"/>
      <c r="M222" s="279"/>
      <c r="N222" s="279"/>
    </row>
    <row r="223" spans="11:14" s="6" customFormat="1" x14ac:dyDescent="0.2">
      <c r="K223" s="279"/>
      <c r="L223" s="279"/>
      <c r="M223" s="279"/>
      <c r="N223" s="279"/>
    </row>
    <row r="224" spans="11:14" s="6" customFormat="1" x14ac:dyDescent="0.2">
      <c r="K224" s="279"/>
      <c r="L224" s="279"/>
      <c r="M224" s="279"/>
      <c r="N224" s="279"/>
    </row>
    <row r="225" spans="11:14" s="6" customFormat="1" x14ac:dyDescent="0.2">
      <c r="K225" s="279"/>
      <c r="L225" s="279"/>
      <c r="M225" s="279"/>
      <c r="N225" s="279"/>
    </row>
    <row r="226" spans="11:14" s="6" customFormat="1" x14ac:dyDescent="0.2">
      <c r="K226" s="279"/>
      <c r="L226" s="279"/>
      <c r="M226" s="279"/>
      <c r="N226" s="279"/>
    </row>
    <row r="227" spans="11:14" s="6" customFormat="1" x14ac:dyDescent="0.2">
      <c r="K227" s="279"/>
      <c r="L227" s="279"/>
      <c r="M227" s="279"/>
      <c r="N227" s="279"/>
    </row>
    <row r="228" spans="11:14" s="6" customFormat="1" x14ac:dyDescent="0.2">
      <c r="K228" s="279"/>
      <c r="L228" s="279"/>
      <c r="M228" s="279"/>
      <c r="N228" s="279"/>
    </row>
    <row r="229" spans="11:14" s="6" customFormat="1" x14ac:dyDescent="0.2">
      <c r="K229" s="279"/>
      <c r="L229" s="279"/>
      <c r="M229" s="279"/>
      <c r="N229" s="279"/>
    </row>
    <row r="230" spans="11:14" s="6" customFormat="1" x14ac:dyDescent="0.2">
      <c r="K230" s="279"/>
      <c r="L230" s="279"/>
      <c r="M230" s="279"/>
      <c r="N230" s="279"/>
    </row>
    <row r="231" spans="11:14" s="6" customFormat="1" x14ac:dyDescent="0.2">
      <c r="K231" s="279"/>
      <c r="L231" s="279"/>
      <c r="M231" s="279"/>
      <c r="N231" s="279"/>
    </row>
    <row r="232" spans="11:14" s="6" customFormat="1" x14ac:dyDescent="0.2">
      <c r="K232" s="279"/>
      <c r="L232" s="279"/>
      <c r="M232" s="279"/>
      <c r="N232" s="279"/>
    </row>
    <row r="233" spans="11:14" s="6" customFormat="1" x14ac:dyDescent="0.2">
      <c r="K233" s="279"/>
      <c r="L233" s="279"/>
      <c r="M233" s="279"/>
      <c r="N233" s="279"/>
    </row>
    <row r="234" spans="11:14" s="6" customFormat="1" x14ac:dyDescent="0.2">
      <c r="K234" s="279"/>
      <c r="L234" s="279"/>
      <c r="M234" s="279"/>
      <c r="N234" s="279"/>
    </row>
    <row r="235" spans="11:14" s="6" customFormat="1" x14ac:dyDescent="0.2">
      <c r="K235" s="279"/>
      <c r="L235" s="279"/>
      <c r="M235" s="279"/>
      <c r="N235" s="279"/>
    </row>
    <row r="236" spans="11:14" s="6" customFormat="1" x14ac:dyDescent="0.2">
      <c r="K236" s="279"/>
      <c r="L236" s="279"/>
      <c r="M236" s="279"/>
      <c r="N236" s="279"/>
    </row>
    <row r="237" spans="11:14" s="6" customFormat="1" x14ac:dyDescent="0.2">
      <c r="K237" s="279"/>
      <c r="L237" s="279"/>
      <c r="M237" s="279"/>
      <c r="N237" s="279"/>
    </row>
    <row r="238" spans="11:14" s="6" customFormat="1" x14ac:dyDescent="0.2">
      <c r="K238" s="279"/>
      <c r="L238" s="279"/>
      <c r="M238" s="279"/>
      <c r="N238" s="279"/>
    </row>
    <row r="239" spans="11:14" s="6" customFormat="1" x14ac:dyDescent="0.2">
      <c r="K239" s="279"/>
      <c r="L239" s="279"/>
      <c r="M239" s="279"/>
      <c r="N239" s="279"/>
    </row>
    <row r="240" spans="11:14" s="6" customFormat="1" x14ac:dyDescent="0.2">
      <c r="K240" s="279"/>
      <c r="L240" s="279"/>
      <c r="M240" s="279"/>
      <c r="N240" s="279"/>
    </row>
    <row r="241" spans="11:14" s="6" customFormat="1" x14ac:dyDescent="0.2">
      <c r="K241" s="279"/>
      <c r="L241" s="279"/>
      <c r="M241" s="279"/>
      <c r="N241" s="279"/>
    </row>
    <row r="242" spans="11:14" s="6" customFormat="1" x14ac:dyDescent="0.2">
      <c r="K242" s="279"/>
      <c r="L242" s="279"/>
      <c r="M242" s="279"/>
      <c r="N242" s="279"/>
    </row>
    <row r="243" spans="11:14" s="6" customFormat="1" x14ac:dyDescent="0.2">
      <c r="K243" s="279"/>
      <c r="L243" s="279"/>
      <c r="M243" s="279"/>
      <c r="N243" s="279"/>
    </row>
    <row r="244" spans="11:14" s="6" customFormat="1" x14ac:dyDescent="0.2">
      <c r="K244" s="279"/>
      <c r="L244" s="279"/>
      <c r="M244" s="279"/>
      <c r="N244" s="279"/>
    </row>
    <row r="245" spans="11:14" s="6" customFormat="1" x14ac:dyDescent="0.2">
      <c r="K245" s="279"/>
      <c r="L245" s="279"/>
      <c r="M245" s="279"/>
      <c r="N245" s="279"/>
    </row>
    <row r="246" spans="11:14" s="6" customFormat="1" x14ac:dyDescent="0.2">
      <c r="K246" s="279"/>
      <c r="L246" s="279"/>
      <c r="M246" s="279"/>
      <c r="N246" s="279"/>
    </row>
    <row r="247" spans="11:14" s="6" customFormat="1" x14ac:dyDescent="0.2">
      <c r="K247" s="279"/>
      <c r="L247" s="279"/>
      <c r="M247" s="279"/>
      <c r="N247" s="279"/>
    </row>
    <row r="248" spans="11:14" s="6" customFormat="1" x14ac:dyDescent="0.2">
      <c r="K248" s="279"/>
      <c r="L248" s="279"/>
      <c r="M248" s="279"/>
      <c r="N248" s="279"/>
    </row>
    <row r="249" spans="11:14" s="6" customFormat="1" x14ac:dyDescent="0.2">
      <c r="K249" s="279"/>
      <c r="L249" s="279"/>
      <c r="M249" s="279"/>
      <c r="N249" s="279"/>
    </row>
    <row r="250" spans="11:14" s="6" customFormat="1" x14ac:dyDescent="0.2">
      <c r="K250" s="279"/>
      <c r="L250" s="279"/>
      <c r="M250" s="279"/>
      <c r="N250" s="279"/>
    </row>
    <row r="251" spans="11:14" s="6" customFormat="1" x14ac:dyDescent="0.2">
      <c r="K251" s="279"/>
      <c r="L251" s="279"/>
      <c r="M251" s="279"/>
      <c r="N251" s="279"/>
    </row>
    <row r="252" spans="11:14" s="6" customFormat="1" x14ac:dyDescent="0.2">
      <c r="K252" s="279"/>
      <c r="L252" s="279"/>
      <c r="M252" s="279"/>
      <c r="N252" s="279"/>
    </row>
  </sheetData>
  <sheetProtection algorithmName="SHA-512" hashValue="bDghMP0T9uXZr/bEbvlHKzR4gz58Q3XfbkGv6x4XktreIEdKJHlyEDnqfgY/WWo/YvES5nXQI4/JcT3QW2ofOw==" saltValue="gw1aKe/tZIAC0/GvGELOFg==" spinCount="100000" sheet="1" formatCells="0" formatColumns="0" formatRows="0" insertColumns="0" insertRows="0" insertHyperlinks="0" deleteColumns="0" deleteRows="0" sort="0" autoFilter="0" pivotTables="0"/>
  <mergeCells count="14">
    <mergeCell ref="B37:C37"/>
    <mergeCell ref="G42:I44"/>
    <mergeCell ref="H46:I46"/>
    <mergeCell ref="B42:C46"/>
    <mergeCell ref="G40:H40"/>
    <mergeCell ref="B47:C47"/>
    <mergeCell ref="G47:I47"/>
    <mergeCell ref="G53:I69"/>
    <mergeCell ref="G50:I50"/>
    <mergeCell ref="B2:I2"/>
    <mergeCell ref="B5:B6"/>
    <mergeCell ref="C5:C6"/>
    <mergeCell ref="B34:C34"/>
    <mergeCell ref="B35:B36"/>
  </mergeCells>
  <hyperlinks>
    <hyperlink ref="H46" r:id="rId1" xr:uid="{2AE6AD71-F5CC-4531-8840-76FF729FF1FD}"/>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B59" sqref="B59"/>
    </sheetView>
  </sheetViews>
  <sheetFormatPr baseColWidth="10" defaultRowHeight="12.7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289B-0953-49F8-AD4E-9E73ABD6F8EB}">
  <sheetPr>
    <tabColor theme="6" tint="0.59999389629810485"/>
  </sheetPr>
  <dimension ref="A1:BF252"/>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2.85546875" style="8" customWidth="1"/>
    <col min="5" max="5" width="11.42578125" hidden="1" customWidth="1"/>
    <col min="6" max="6" width="0.28515625" customWidth="1"/>
    <col min="7" max="7" width="87.28515625" customWidth="1"/>
    <col min="8" max="8" width="30.42578125" customWidth="1"/>
    <col min="9" max="9" width="19.7109375" customWidth="1"/>
    <col min="10" max="10" width="3.140625" style="8" customWidth="1"/>
    <col min="11" max="14" width="11.42578125" style="275"/>
  </cols>
  <sheetData>
    <row r="1" spans="1:58" ht="58.5" customHeight="1" thickBot="1" x14ac:dyDescent="0.35">
      <c r="A1" s="117"/>
      <c r="B1" s="118"/>
      <c r="C1" s="119"/>
      <c r="D1" s="119"/>
      <c r="E1" s="119"/>
      <c r="F1" s="119"/>
      <c r="G1" s="119"/>
      <c r="H1" s="127"/>
      <c r="I1" s="127"/>
      <c r="J1" s="128"/>
      <c r="K1" s="273"/>
      <c r="L1" s="274"/>
      <c r="M1" s="274"/>
      <c r="N1" s="274"/>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row>
    <row r="2" spans="1:58" ht="183" customHeight="1" thickBot="1" x14ac:dyDescent="0.25">
      <c r="A2" s="104"/>
      <c r="B2" s="352" t="s">
        <v>227</v>
      </c>
      <c r="C2" s="353"/>
      <c r="D2" s="354"/>
      <c r="E2" s="354"/>
      <c r="F2" s="354"/>
      <c r="G2" s="354"/>
      <c r="H2" s="354"/>
      <c r="I2" s="355"/>
      <c r="J2" s="105"/>
      <c r="K2" s="273"/>
      <c r="L2" s="274"/>
      <c r="M2" s="274"/>
      <c r="N2" s="274"/>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row>
    <row r="3" spans="1:58" ht="18" x14ac:dyDescent="0.25">
      <c r="A3" s="106"/>
      <c r="B3" s="91" t="s">
        <v>2</v>
      </c>
      <c r="C3" s="92"/>
      <c r="D3" s="100"/>
      <c r="E3" s="41"/>
      <c r="F3" s="107"/>
      <c r="G3" s="94" t="s">
        <v>32</v>
      </c>
      <c r="H3" s="95"/>
      <c r="I3" s="96"/>
      <c r="J3" s="108"/>
      <c r="K3" s="273"/>
      <c r="L3" s="274"/>
      <c r="M3" s="274"/>
      <c r="N3" s="274"/>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row>
    <row r="4" spans="1:58" ht="35.25" customHeight="1" thickBot="1" x14ac:dyDescent="0.3">
      <c r="A4" s="106"/>
      <c r="B4" s="10" t="s">
        <v>13</v>
      </c>
      <c r="C4" s="11"/>
      <c r="D4" s="100"/>
      <c r="E4" s="41"/>
      <c r="F4" s="107"/>
      <c r="G4" s="46"/>
      <c r="H4" s="47"/>
      <c r="I4" s="48"/>
      <c r="J4" s="108"/>
      <c r="K4" s="273"/>
      <c r="L4" s="274"/>
      <c r="M4" s="274"/>
      <c r="N4" s="274"/>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row>
    <row r="5" spans="1:58" ht="17.25" customHeight="1" thickBot="1" x14ac:dyDescent="0.3">
      <c r="A5" s="106"/>
      <c r="B5" s="342" t="s">
        <v>3</v>
      </c>
      <c r="C5" s="344" t="s">
        <v>4</v>
      </c>
      <c r="D5" s="100"/>
      <c r="E5" s="41"/>
      <c r="G5" s="40" t="s">
        <v>17</v>
      </c>
      <c r="H5" s="41"/>
      <c r="I5" s="42"/>
      <c r="J5" s="108"/>
      <c r="K5" s="273"/>
      <c r="L5" s="274"/>
      <c r="M5" s="274"/>
      <c r="N5" s="274"/>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row>
    <row r="6" spans="1:58" ht="20.25" customHeight="1" thickBot="1" x14ac:dyDescent="0.25">
      <c r="A6" s="106"/>
      <c r="B6" s="343"/>
      <c r="C6" s="345"/>
      <c r="D6" s="100"/>
      <c r="E6" s="41"/>
      <c r="F6" s="109"/>
      <c r="G6" s="43" t="s">
        <v>3</v>
      </c>
      <c r="H6" s="44" t="s">
        <v>7</v>
      </c>
      <c r="I6" s="45" t="s">
        <v>6</v>
      </c>
      <c r="J6" s="108"/>
      <c r="K6" s="273"/>
      <c r="L6" s="274"/>
      <c r="M6" s="274"/>
      <c r="N6" s="274"/>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row>
    <row r="7" spans="1:58" ht="19.5" customHeight="1" thickBot="1" x14ac:dyDescent="0.25">
      <c r="A7" s="106"/>
      <c r="B7" s="17" t="s">
        <v>10</v>
      </c>
      <c r="C7" s="290">
        <v>0</v>
      </c>
      <c r="D7" s="100"/>
      <c r="E7" s="41"/>
      <c r="G7" s="78" t="s">
        <v>43</v>
      </c>
      <c r="H7" s="270" t="s">
        <v>220</v>
      </c>
      <c r="I7" s="24">
        <f>PRODUCT($C$10,20)</f>
        <v>0</v>
      </c>
      <c r="J7" s="108"/>
      <c r="K7" s="273"/>
      <c r="L7" s="274"/>
      <c r="M7" s="274"/>
      <c r="N7" s="274"/>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row>
    <row r="8" spans="1:58" ht="19.5" customHeight="1" thickBot="1" x14ac:dyDescent="0.25">
      <c r="A8" s="106"/>
      <c r="B8" s="18" t="s">
        <v>29</v>
      </c>
      <c r="C8" s="1">
        <v>0</v>
      </c>
      <c r="D8" s="100"/>
      <c r="E8" s="41"/>
      <c r="G8" s="80" t="s">
        <v>58</v>
      </c>
      <c r="H8" s="271"/>
      <c r="I8" s="25">
        <v>0</v>
      </c>
      <c r="J8" s="108"/>
      <c r="K8" s="273"/>
      <c r="L8" s="274"/>
      <c r="M8" s="274"/>
      <c r="N8" s="274"/>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58" ht="19.5" customHeight="1" thickBot="1" x14ac:dyDescent="0.3">
      <c r="A9" s="106"/>
      <c r="B9" s="18" t="s">
        <v>87</v>
      </c>
      <c r="C9" s="1">
        <v>0</v>
      </c>
      <c r="D9" s="100"/>
      <c r="E9" s="41"/>
      <c r="G9" s="81" t="s">
        <v>45</v>
      </c>
      <c r="H9" s="50"/>
      <c r="I9" s="71">
        <f>I7</f>
        <v>0</v>
      </c>
      <c r="J9" s="110"/>
      <c r="K9" s="273"/>
      <c r="L9" s="274"/>
      <c r="M9" s="274"/>
      <c r="N9" s="274"/>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row>
    <row r="10" spans="1:58" ht="19.5" customHeight="1" thickBot="1" x14ac:dyDescent="0.25">
      <c r="A10" s="106"/>
      <c r="B10" s="79" t="s">
        <v>50</v>
      </c>
      <c r="C10" s="19">
        <f>C7-C8-C9</f>
        <v>0</v>
      </c>
      <c r="D10" s="100"/>
      <c r="E10" s="41"/>
      <c r="G10" s="269" t="s">
        <v>219</v>
      </c>
      <c r="H10" s="77"/>
      <c r="I10" s="24">
        <f>IF($C$10&lt;48.732943,PRODUCT($C$10,20.5),(PRODUCT($C$10,20.5)-I9))</f>
        <v>0</v>
      </c>
      <c r="J10" s="110"/>
      <c r="K10" s="273"/>
      <c r="L10" s="274"/>
      <c r="M10" s="274"/>
      <c r="N10" s="274"/>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row>
    <row r="11" spans="1:58" ht="19.5" customHeight="1" thickBot="1" x14ac:dyDescent="0.3">
      <c r="A11" s="106"/>
      <c r="B11" s="100"/>
      <c r="C11" s="100"/>
      <c r="D11" s="100"/>
      <c r="E11" s="41"/>
      <c r="F11" s="41"/>
      <c r="G11" s="49" t="s">
        <v>30</v>
      </c>
      <c r="H11" s="51"/>
      <c r="I11" s="71">
        <f>C8*20.5</f>
        <v>0</v>
      </c>
      <c r="J11" s="110"/>
      <c r="K11" s="273"/>
      <c r="L11" s="274"/>
      <c r="M11" s="274"/>
      <c r="N11" s="274"/>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row>
    <row r="12" spans="1:58" ht="19.5" customHeight="1" thickBot="1" x14ac:dyDescent="0.3">
      <c r="A12" s="106"/>
      <c r="B12" s="100"/>
      <c r="C12" s="100"/>
      <c r="D12" s="100"/>
      <c r="E12" s="41"/>
      <c r="G12" s="81" t="s">
        <v>88</v>
      </c>
      <c r="H12" s="51"/>
      <c r="I12" s="71">
        <f>C9*20.5</f>
        <v>0</v>
      </c>
      <c r="J12" s="110"/>
      <c r="K12" s="273"/>
      <c r="L12" s="274"/>
      <c r="M12" s="274"/>
      <c r="N12" s="274"/>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row>
    <row r="13" spans="1:58" ht="19.5" customHeight="1" thickBot="1" x14ac:dyDescent="0.25">
      <c r="A13" s="106"/>
      <c r="B13" s="100"/>
      <c r="C13" s="100"/>
      <c r="D13" s="100"/>
      <c r="E13" s="41"/>
      <c r="G13" s="281"/>
      <c r="H13" s="100"/>
      <c r="I13" s="100"/>
      <c r="J13" s="110"/>
      <c r="K13" s="273"/>
      <c r="L13" s="274"/>
      <c r="M13" s="274"/>
      <c r="N13" s="274"/>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row>
    <row r="14" spans="1:58" ht="19.5" customHeight="1" thickBot="1" x14ac:dyDescent="0.3">
      <c r="A14" s="106"/>
      <c r="B14" s="132" t="s">
        <v>36</v>
      </c>
      <c r="C14" s="2">
        <v>0</v>
      </c>
      <c r="D14" s="100"/>
      <c r="E14" s="41"/>
      <c r="F14" s="41"/>
      <c r="G14" s="52" t="s">
        <v>84</v>
      </c>
      <c r="H14" s="53"/>
      <c r="I14" s="54"/>
      <c r="J14" s="108"/>
      <c r="K14" s="273"/>
      <c r="L14" s="274"/>
      <c r="M14" s="274"/>
      <c r="N14" s="274"/>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row>
    <row r="15" spans="1:58" ht="19.5" customHeight="1" thickBot="1" x14ac:dyDescent="0.3">
      <c r="A15" s="106"/>
      <c r="B15" s="133" t="s">
        <v>18</v>
      </c>
      <c r="C15" s="228">
        <v>0</v>
      </c>
      <c r="D15" s="100"/>
      <c r="E15" s="41"/>
      <c r="F15" s="107"/>
      <c r="G15" s="153"/>
      <c r="H15" s="154"/>
      <c r="I15" s="155"/>
      <c r="J15" s="108"/>
      <c r="K15" s="273"/>
      <c r="L15" s="274"/>
      <c r="M15" s="274"/>
      <c r="N15" s="274"/>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row>
    <row r="16" spans="1:58" ht="19.5" customHeight="1" x14ac:dyDescent="0.2">
      <c r="A16" s="106"/>
      <c r="B16" s="134" t="s">
        <v>19</v>
      </c>
      <c r="C16" s="228">
        <v>0</v>
      </c>
      <c r="D16" s="100"/>
      <c r="E16" s="41"/>
      <c r="G16" s="158" t="s">
        <v>24</v>
      </c>
      <c r="H16" s="166" t="s">
        <v>55</v>
      </c>
      <c r="I16" s="23">
        <f>PRODUCT(SUM(C14,-C15,-C16,-C17),15.34)</f>
        <v>0</v>
      </c>
      <c r="J16" s="108"/>
      <c r="K16" s="273"/>
      <c r="L16" s="274"/>
      <c r="M16" s="274"/>
      <c r="N16" s="274"/>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row>
    <row r="17" spans="1:58" ht="19.5" customHeight="1" thickBot="1" x14ac:dyDescent="0.25">
      <c r="A17" s="106"/>
      <c r="B17" s="134" t="s">
        <v>187</v>
      </c>
      <c r="C17" s="228">
        <v>0</v>
      </c>
      <c r="D17" s="100"/>
      <c r="E17" s="41"/>
      <c r="G17" s="80" t="s">
        <v>20</v>
      </c>
      <c r="H17" s="164" t="s">
        <v>33</v>
      </c>
      <c r="I17" s="161">
        <f>PRODUCT(C15,61.35)</f>
        <v>0</v>
      </c>
      <c r="J17" s="108"/>
      <c r="K17" s="273"/>
      <c r="L17" s="274"/>
      <c r="M17" s="274"/>
      <c r="N17" s="274"/>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row>
    <row r="18" spans="1:58" ht="19.5" customHeight="1" thickBot="1" x14ac:dyDescent="0.25">
      <c r="A18" s="106"/>
      <c r="B18" s="260" t="s">
        <v>138</v>
      </c>
      <c r="C18" s="2">
        <v>0</v>
      </c>
      <c r="D18" s="100"/>
      <c r="E18" s="41"/>
      <c r="G18" s="80" t="s">
        <v>21</v>
      </c>
      <c r="H18" s="164" t="s">
        <v>33</v>
      </c>
      <c r="I18" s="161">
        <f>PRODUCT(C15,61.35)</f>
        <v>0</v>
      </c>
      <c r="J18" s="108"/>
      <c r="K18" s="273"/>
      <c r="L18" s="274"/>
      <c r="M18" s="274"/>
      <c r="N18" s="274"/>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row>
    <row r="19" spans="1:58" ht="19.5" customHeight="1" x14ac:dyDescent="0.2">
      <c r="A19" s="106"/>
      <c r="B19" s="134" t="s">
        <v>185</v>
      </c>
      <c r="C19" s="228">
        <v>0</v>
      </c>
      <c r="D19" s="100"/>
      <c r="E19" s="41"/>
      <c r="G19" s="259" t="s">
        <v>189</v>
      </c>
      <c r="H19" s="164" t="s">
        <v>69</v>
      </c>
      <c r="I19" s="161">
        <f>PRODUCT(C17,40.35)</f>
        <v>0</v>
      </c>
      <c r="J19" s="108"/>
      <c r="K19" s="273"/>
      <c r="L19" s="274"/>
      <c r="M19" s="274"/>
      <c r="N19" s="274"/>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row>
    <row r="20" spans="1:58" ht="19.5" customHeight="1" thickBot="1" x14ac:dyDescent="0.25">
      <c r="A20" s="106"/>
      <c r="B20" s="134" t="s">
        <v>188</v>
      </c>
      <c r="C20" s="228">
        <v>0</v>
      </c>
      <c r="D20" s="100"/>
      <c r="E20" s="41"/>
      <c r="G20" s="259" t="s">
        <v>108</v>
      </c>
      <c r="H20" s="35" t="s">
        <v>70</v>
      </c>
      <c r="I20" s="161">
        <f>PRODUCT(SUM(C18,-C19,-C20),25)</f>
        <v>0</v>
      </c>
      <c r="J20" s="108"/>
      <c r="K20" s="273"/>
      <c r="L20" s="274"/>
      <c r="M20" s="274"/>
      <c r="N20" s="274"/>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row>
    <row r="21" spans="1:58" ht="19.5" customHeight="1" thickBot="1" x14ac:dyDescent="0.25">
      <c r="A21" s="106"/>
      <c r="B21" s="132" t="s">
        <v>8</v>
      </c>
      <c r="C21" s="2">
        <v>0</v>
      </c>
      <c r="D21" s="100"/>
      <c r="E21" s="41"/>
      <c r="G21" s="259" t="s">
        <v>182</v>
      </c>
      <c r="H21" s="35" t="s">
        <v>123</v>
      </c>
      <c r="I21" s="161">
        <f>PRODUCT(C19,10)</f>
        <v>0</v>
      </c>
      <c r="J21" s="108"/>
      <c r="K21" s="273"/>
      <c r="L21" s="274"/>
      <c r="M21" s="274"/>
      <c r="N21" s="274"/>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row>
    <row r="22" spans="1:58" ht="19.5" customHeight="1" x14ac:dyDescent="0.2">
      <c r="A22" s="106"/>
      <c r="B22" s="133" t="s">
        <v>18</v>
      </c>
      <c r="C22" s="228">
        <v>0</v>
      </c>
      <c r="D22" s="100"/>
      <c r="E22" s="41"/>
      <c r="G22" s="259" t="s">
        <v>191</v>
      </c>
      <c r="H22" s="35" t="s">
        <v>124</v>
      </c>
      <c r="I22" s="161">
        <f>PRODUCT(C20,4)</f>
        <v>0</v>
      </c>
      <c r="J22" s="108"/>
      <c r="K22" s="273"/>
      <c r="L22" s="274"/>
      <c r="M22" s="274"/>
      <c r="N22" s="27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row>
    <row r="23" spans="1:58" ht="19.5" customHeight="1" x14ac:dyDescent="0.2">
      <c r="A23" s="106"/>
      <c r="B23" s="134" t="s">
        <v>19</v>
      </c>
      <c r="C23" s="228">
        <v>0</v>
      </c>
      <c r="D23" s="100"/>
      <c r="E23" s="41"/>
      <c r="G23" s="159" t="s">
        <v>25</v>
      </c>
      <c r="H23" s="167" t="s">
        <v>56</v>
      </c>
      <c r="I23" s="162">
        <f>PRODUCT(SUM(C21,-C22,-C23,-C24,-C25),1.38)</f>
        <v>0</v>
      </c>
      <c r="J23" s="108"/>
      <c r="K23" s="273"/>
      <c r="L23" s="274"/>
      <c r="M23" s="274"/>
      <c r="N23" s="274"/>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row>
    <row r="24" spans="1:58" ht="18" customHeight="1" x14ac:dyDescent="0.2">
      <c r="A24" s="106"/>
      <c r="B24" s="134" t="s">
        <v>184</v>
      </c>
      <c r="C24" s="228">
        <v>0</v>
      </c>
      <c r="D24" s="100"/>
      <c r="E24" s="41"/>
      <c r="G24" s="80" t="s">
        <v>22</v>
      </c>
      <c r="H24" s="164" t="s">
        <v>34</v>
      </c>
      <c r="I24" s="161">
        <f>PRODUCT(C22,5.5)</f>
        <v>0</v>
      </c>
      <c r="J24" s="108"/>
      <c r="K24" s="273"/>
      <c r="L24" s="274"/>
      <c r="M24" s="274"/>
      <c r="N24" s="274"/>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row>
    <row r="25" spans="1:58" ht="18" customHeight="1" thickBot="1" x14ac:dyDescent="0.25">
      <c r="A25" s="106"/>
      <c r="B25" s="134" t="s">
        <v>187</v>
      </c>
      <c r="C25" s="228">
        <v>0</v>
      </c>
      <c r="D25" s="100"/>
      <c r="E25" s="41"/>
      <c r="G25" s="80" t="s">
        <v>23</v>
      </c>
      <c r="H25" s="164" t="s">
        <v>34</v>
      </c>
      <c r="I25" s="161">
        <f>PRODUCT(C23,5.5)</f>
        <v>0</v>
      </c>
      <c r="J25" s="108"/>
      <c r="K25" s="273"/>
      <c r="L25" s="274"/>
      <c r="M25" s="274"/>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row>
    <row r="26" spans="1:58" ht="18" customHeight="1" thickBot="1" x14ac:dyDescent="0.25">
      <c r="A26" s="106"/>
      <c r="B26" s="132" t="s">
        <v>9</v>
      </c>
      <c r="C26" s="182">
        <v>0</v>
      </c>
      <c r="D26" s="100"/>
      <c r="E26" s="41"/>
      <c r="G26" s="259" t="s">
        <v>193</v>
      </c>
      <c r="H26" s="164" t="s">
        <v>73</v>
      </c>
      <c r="I26" s="161">
        <f>PRODUCT(C24,4.96)</f>
        <v>0</v>
      </c>
      <c r="J26" s="108"/>
      <c r="K26" s="273"/>
      <c r="L26" s="274"/>
      <c r="M26" s="274"/>
      <c r="N26" s="274"/>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row>
    <row r="27" spans="1:58" ht="18" customHeight="1" x14ac:dyDescent="0.2">
      <c r="A27" s="106"/>
      <c r="B27" s="133" t="s">
        <v>18</v>
      </c>
      <c r="C27" s="228">
        <v>0</v>
      </c>
      <c r="D27" s="100"/>
      <c r="E27" s="41"/>
      <c r="G27" s="259" t="s">
        <v>194</v>
      </c>
      <c r="H27" s="164" t="s">
        <v>80</v>
      </c>
      <c r="I27" s="161">
        <f>PRODUCT(C25,4.42)</f>
        <v>0</v>
      </c>
      <c r="J27" s="108"/>
      <c r="K27" s="273"/>
      <c r="L27" s="274"/>
      <c r="M27" s="274"/>
      <c r="N27" s="274"/>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row>
    <row r="28" spans="1:58" ht="18" customHeight="1" x14ac:dyDescent="0.2">
      <c r="A28" s="106"/>
      <c r="B28" s="134" t="s">
        <v>19</v>
      </c>
      <c r="C28" s="228">
        <v>0</v>
      </c>
      <c r="D28" s="100"/>
      <c r="E28" s="41"/>
      <c r="G28" s="159" t="s">
        <v>26</v>
      </c>
      <c r="H28" s="167" t="s">
        <v>57</v>
      </c>
      <c r="I28" s="162">
        <f>PRODUCT(SUM(C26,-C27,-C28,-C29,-C30),15.15)</f>
        <v>0</v>
      </c>
      <c r="J28" s="108"/>
      <c r="K28" s="273"/>
      <c r="L28" s="274"/>
      <c r="M28" s="274"/>
      <c r="N28" s="274"/>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row>
    <row r="29" spans="1:58" ht="18" customHeight="1" x14ac:dyDescent="0.2">
      <c r="A29" s="106"/>
      <c r="B29" s="134" t="s">
        <v>181</v>
      </c>
      <c r="C29" s="228">
        <v>0</v>
      </c>
      <c r="D29" s="100"/>
      <c r="E29" s="41"/>
      <c r="G29" s="80" t="s">
        <v>27</v>
      </c>
      <c r="H29" s="164" t="s">
        <v>35</v>
      </c>
      <c r="I29" s="161">
        <f>PRODUCT(C27,60.6)</f>
        <v>0</v>
      </c>
      <c r="J29" s="108"/>
      <c r="K29" s="273"/>
      <c r="L29" s="274"/>
      <c r="M29" s="274"/>
      <c r="N29" s="274"/>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row>
    <row r="30" spans="1:58" ht="18" customHeight="1" thickBot="1" x14ac:dyDescent="0.25">
      <c r="A30" s="106"/>
      <c r="B30" s="137" t="s">
        <v>188</v>
      </c>
      <c r="C30" s="272">
        <v>0</v>
      </c>
      <c r="D30" s="100"/>
      <c r="E30" s="8"/>
      <c r="F30" s="8"/>
      <c r="G30" s="80" t="s">
        <v>28</v>
      </c>
      <c r="H30" s="164" t="s">
        <v>35</v>
      </c>
      <c r="I30" s="161">
        <f>PRODUCT(C28,60.6)</f>
        <v>0</v>
      </c>
      <c r="J30" s="108"/>
      <c r="K30" s="273"/>
      <c r="L30" s="274"/>
      <c r="M30" s="274"/>
      <c r="N30" s="274"/>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row>
    <row r="31" spans="1:58" ht="18" customHeight="1" x14ac:dyDescent="0.2">
      <c r="A31" s="106"/>
      <c r="B31" s="100"/>
      <c r="C31" s="100"/>
      <c r="D31" s="100"/>
      <c r="E31" s="41"/>
      <c r="G31" s="259" t="s">
        <v>196</v>
      </c>
      <c r="H31" s="164" t="s">
        <v>35</v>
      </c>
      <c r="I31" s="161">
        <f>PRODUCT(C29,60.6)</f>
        <v>0</v>
      </c>
      <c r="J31" s="108"/>
      <c r="K31" s="273"/>
      <c r="L31" s="274"/>
      <c r="M31" s="274"/>
      <c r="N31" s="274"/>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row>
    <row r="32" spans="1:58" ht="18" customHeight="1" x14ac:dyDescent="0.2">
      <c r="A32" s="106"/>
      <c r="B32" s="100"/>
      <c r="C32" s="100"/>
      <c r="D32" s="100"/>
      <c r="E32" s="41"/>
      <c r="G32" s="288" t="s">
        <v>197</v>
      </c>
      <c r="H32" s="164" t="s">
        <v>77</v>
      </c>
      <c r="I32" s="161">
        <f>PRODUCT(C30,19.6)</f>
        <v>0</v>
      </c>
      <c r="J32" s="108"/>
      <c r="K32" s="273"/>
      <c r="L32" s="274"/>
      <c r="M32" s="274"/>
      <c r="N32" s="274"/>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row>
    <row r="33" spans="1:58" ht="18" customHeight="1" thickBot="1" x14ac:dyDescent="0.25">
      <c r="A33" s="106"/>
      <c r="B33" s="100"/>
      <c r="C33" s="100"/>
      <c r="D33" s="100"/>
      <c r="E33" s="41"/>
      <c r="G33" s="289" t="s">
        <v>49</v>
      </c>
      <c r="H33" s="165"/>
      <c r="I33" s="163">
        <v>0</v>
      </c>
      <c r="J33" s="125"/>
      <c r="K33" s="273"/>
      <c r="L33" s="274"/>
      <c r="M33" s="274"/>
      <c r="N33" s="274"/>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row>
    <row r="34" spans="1:58" ht="18" customHeight="1" thickBot="1" x14ac:dyDescent="0.3">
      <c r="A34" s="106"/>
      <c r="B34" s="346" t="s">
        <v>119</v>
      </c>
      <c r="C34" s="347"/>
      <c r="D34" s="100"/>
      <c r="E34" s="41"/>
      <c r="G34" s="168" t="s">
        <v>86</v>
      </c>
      <c r="H34" s="156"/>
      <c r="I34" s="157">
        <f>IF(SUM(I16,I23,I28)&gt;0,SUM(I16:I33),SUM(I17:I22,I24:I27,I29:I32))</f>
        <v>0</v>
      </c>
      <c r="J34" s="125"/>
      <c r="K34" s="273"/>
      <c r="L34" s="274"/>
      <c r="M34" s="274"/>
      <c r="N34" s="274"/>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row>
    <row r="35" spans="1:58" ht="27" customHeight="1" thickBot="1" x14ac:dyDescent="0.25">
      <c r="A35" s="106"/>
      <c r="B35" s="348" t="s">
        <v>211</v>
      </c>
      <c r="C35" s="283" t="s">
        <v>4</v>
      </c>
      <c r="D35" s="282"/>
      <c r="E35" s="8"/>
      <c r="F35" s="8"/>
      <c r="G35" s="281"/>
      <c r="H35" s="100"/>
      <c r="I35" s="108"/>
      <c r="J35" s="108"/>
      <c r="K35" s="273"/>
      <c r="L35" s="274"/>
      <c r="M35" s="274"/>
      <c r="N35" s="274"/>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row>
    <row r="36" spans="1:58" ht="21" customHeight="1" thickBot="1" x14ac:dyDescent="0.3">
      <c r="A36" s="106"/>
      <c r="B36" s="349"/>
      <c r="C36" s="232">
        <f>SUM(C38:C40)</f>
        <v>0</v>
      </c>
      <c r="D36" s="100"/>
      <c r="E36" s="41"/>
      <c r="F36" s="41"/>
      <c r="G36" s="83" t="s">
        <v>115</v>
      </c>
      <c r="H36" s="236"/>
      <c r="I36" s="71">
        <f>IF(SUM(C38*(669.8-61.35),C39*(654.5-61.35),C40*(721-61.35))&lt;50,0,SUM(C38*(669.8-61.35),C39*(654.5-61.35),C40*(721-61.35)))</f>
        <v>0</v>
      </c>
      <c r="J36" s="108"/>
      <c r="K36" s="276"/>
      <c r="L36" s="276"/>
      <c r="M36" s="276"/>
      <c r="N36" s="274"/>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row>
    <row r="37" spans="1:58" ht="27" customHeight="1" thickBot="1" x14ac:dyDescent="0.25">
      <c r="A37" s="106"/>
      <c r="B37" s="350" t="s">
        <v>218</v>
      </c>
      <c r="C37" s="351"/>
      <c r="D37" s="100"/>
      <c r="E37" s="41"/>
      <c r="G37" s="281"/>
      <c r="H37" s="100"/>
      <c r="I37" s="108"/>
      <c r="J37" s="108"/>
      <c r="K37" s="278"/>
      <c r="L37" s="278"/>
      <c r="M37" s="278"/>
      <c r="N37" s="274"/>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row>
    <row r="38" spans="1:58" ht="18" customHeight="1" thickBot="1" x14ac:dyDescent="0.25">
      <c r="A38" s="106"/>
      <c r="B38" s="150" t="s">
        <v>110</v>
      </c>
      <c r="C38" s="225">
        <v>0</v>
      </c>
      <c r="D38" s="100"/>
      <c r="E38" s="41"/>
      <c r="G38" s="175" t="s">
        <v>31</v>
      </c>
      <c r="H38" s="138"/>
      <c r="I38" s="189">
        <f>SUM(I9,I11,I12,I34,I36)</f>
        <v>0</v>
      </c>
      <c r="J38" s="108"/>
      <c r="K38" s="278"/>
      <c r="L38" s="278"/>
      <c r="M38" s="278"/>
      <c r="N38" s="277"/>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85"/>
      <c r="BF38" s="85"/>
    </row>
    <row r="39" spans="1:58" s="6" customFormat="1" ht="20.25" customHeight="1" x14ac:dyDescent="0.2">
      <c r="A39" s="111"/>
      <c r="B39" s="134" t="s">
        <v>111</v>
      </c>
      <c r="C39" s="226">
        <v>0</v>
      </c>
      <c r="D39" s="101"/>
      <c r="E39" s="5"/>
      <c r="F39" s="5"/>
      <c r="G39" s="265" t="s">
        <v>224</v>
      </c>
      <c r="H39" s="280"/>
      <c r="I39" s="129">
        <f>SUM(C7*20.5,C14*61.35,C19*25,C22*5.5,C28*60.6)</f>
        <v>0</v>
      </c>
      <c r="J39" s="112"/>
      <c r="K39" s="278"/>
      <c r="L39" s="278"/>
      <c r="M39" s="278"/>
      <c r="N39" s="274"/>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02"/>
      <c r="BF39" s="85"/>
    </row>
    <row r="40" spans="1:58" s="6" customFormat="1" ht="21" customHeight="1" thickBot="1" x14ac:dyDescent="0.25">
      <c r="A40" s="111"/>
      <c r="B40" s="137" t="s">
        <v>112</v>
      </c>
      <c r="C40" s="227">
        <v>0</v>
      </c>
      <c r="D40" s="100"/>
      <c r="E40" s="5"/>
      <c r="F40" s="5"/>
      <c r="G40" s="318" t="s">
        <v>225</v>
      </c>
      <c r="H40" s="319"/>
      <c r="I40" s="89">
        <f>I39-I38+I36</f>
        <v>0</v>
      </c>
      <c r="J40" s="112"/>
      <c r="K40" s="278"/>
      <c r="L40" s="278"/>
      <c r="M40" s="278"/>
      <c r="N40" s="278"/>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87"/>
      <c r="BF40" s="87"/>
    </row>
    <row r="41" spans="1:58" s="6" customFormat="1" ht="20.25" customHeight="1" thickBot="1" x14ac:dyDescent="0.25">
      <c r="A41" s="111"/>
      <c r="B41" s="100"/>
      <c r="C41" s="100"/>
      <c r="D41" s="282"/>
      <c r="E41" s="282"/>
      <c r="F41" s="282"/>
      <c r="G41" s="282"/>
      <c r="H41" s="282"/>
      <c r="I41" s="282"/>
      <c r="J41" s="112"/>
      <c r="K41" s="278"/>
      <c r="L41" s="278"/>
      <c r="M41" s="278"/>
      <c r="N41" s="278"/>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87"/>
      <c r="BF41" s="87"/>
    </row>
    <row r="42" spans="1:58" s="6" customFormat="1" ht="24" customHeight="1" x14ac:dyDescent="0.2">
      <c r="A42" s="111"/>
      <c r="B42" s="320" t="s">
        <v>222</v>
      </c>
      <c r="C42" s="321"/>
      <c r="D42" s="282"/>
      <c r="E42" s="282"/>
      <c r="F42" s="100"/>
      <c r="G42" s="326" t="s">
        <v>83</v>
      </c>
      <c r="H42" s="327"/>
      <c r="I42" s="328"/>
      <c r="J42" s="112"/>
      <c r="K42" s="279"/>
      <c r="L42" s="279"/>
      <c r="M42" s="279"/>
      <c r="N42" s="279"/>
    </row>
    <row r="43" spans="1:58" s="6" customFormat="1" ht="21" customHeight="1" x14ac:dyDescent="0.2">
      <c r="A43" s="111"/>
      <c r="B43" s="322"/>
      <c r="C43" s="323"/>
      <c r="D43" s="282"/>
      <c r="E43" s="282"/>
      <c r="F43" s="100"/>
      <c r="G43" s="329"/>
      <c r="H43" s="330"/>
      <c r="I43" s="331"/>
      <c r="J43" s="112"/>
      <c r="K43" s="279"/>
      <c r="L43" s="279"/>
      <c r="M43" s="279"/>
      <c r="N43" s="279"/>
    </row>
    <row r="44" spans="1:58" s="6" customFormat="1" ht="24.75" customHeight="1" thickBot="1" x14ac:dyDescent="0.25">
      <c r="A44" s="111"/>
      <c r="B44" s="322"/>
      <c r="C44" s="323"/>
      <c r="D44" s="101"/>
      <c r="E44" s="101"/>
      <c r="F44" s="101"/>
      <c r="G44" s="332"/>
      <c r="H44" s="333"/>
      <c r="I44" s="334"/>
      <c r="J44" s="112"/>
      <c r="K44" s="279"/>
      <c r="L44" s="279"/>
      <c r="M44" s="279"/>
      <c r="N44" s="279"/>
    </row>
    <row r="45" spans="1:58" s="6" customFormat="1" ht="24.75" customHeight="1" x14ac:dyDescent="0.2">
      <c r="A45" s="111"/>
      <c r="B45" s="322"/>
      <c r="C45" s="323"/>
      <c r="D45" s="101"/>
      <c r="E45" s="101"/>
      <c r="F45" s="101"/>
      <c r="G45" s="101"/>
      <c r="H45" s="282"/>
      <c r="I45" s="282"/>
      <c r="J45" s="112"/>
      <c r="K45" s="279"/>
      <c r="L45" s="279"/>
      <c r="M45" s="279"/>
      <c r="N45" s="279"/>
    </row>
    <row r="46" spans="1:58" s="6" customFormat="1" ht="36" customHeight="1" thickBot="1" x14ac:dyDescent="0.3">
      <c r="A46" s="111"/>
      <c r="B46" s="324"/>
      <c r="C46" s="325"/>
      <c r="D46" s="101"/>
      <c r="E46" s="101"/>
      <c r="F46" s="101"/>
      <c r="G46" s="285" t="s">
        <v>223</v>
      </c>
      <c r="H46" s="335" t="s">
        <v>212</v>
      </c>
      <c r="I46" s="336"/>
      <c r="J46" s="112"/>
      <c r="K46" s="279"/>
      <c r="L46" s="279"/>
      <c r="M46" s="279"/>
      <c r="N46" s="279"/>
    </row>
    <row r="47" spans="1:58" s="6" customFormat="1" ht="199.5" customHeight="1" thickBot="1" x14ac:dyDescent="0.25">
      <c r="A47" s="111"/>
      <c r="B47" s="337"/>
      <c r="C47" s="338"/>
      <c r="D47" s="101"/>
      <c r="G47" s="339" t="s">
        <v>226</v>
      </c>
      <c r="H47" s="340"/>
      <c r="I47" s="341"/>
      <c r="J47" s="112"/>
      <c r="K47" s="279"/>
      <c r="L47" s="279"/>
      <c r="M47" s="279"/>
      <c r="N47" s="279"/>
    </row>
    <row r="48" spans="1:58" s="8" customFormat="1" ht="13.5" thickBot="1" x14ac:dyDescent="0.25">
      <c r="A48" s="113"/>
      <c r="B48" s="115"/>
      <c r="C48" s="115"/>
      <c r="D48" s="287"/>
      <c r="E48" s="126"/>
      <c r="F48" s="126"/>
      <c r="G48" s="281"/>
      <c r="H48" s="114"/>
      <c r="I48" s="114"/>
      <c r="J48" s="116"/>
      <c r="K48" s="278"/>
      <c r="L48" s="278"/>
      <c r="M48" s="278"/>
      <c r="N48" s="278"/>
    </row>
    <row r="49" spans="1:14" s="6" customFormat="1" ht="6.75" customHeight="1" thickBot="1" x14ac:dyDescent="0.25">
      <c r="A49" s="9"/>
      <c r="B49" s="151"/>
      <c r="C49" s="152"/>
      <c r="D49" s="9"/>
      <c r="E49" s="7"/>
      <c r="F49" s="7"/>
      <c r="G49" s="7"/>
      <c r="H49" s="7"/>
      <c r="I49" s="7"/>
      <c r="J49" s="9"/>
      <c r="K49" s="279"/>
      <c r="L49" s="279"/>
      <c r="M49" s="279"/>
      <c r="N49" s="279"/>
    </row>
    <row r="50" spans="1:14" s="6" customFormat="1" ht="13.5" thickBot="1" x14ac:dyDescent="0.25">
      <c r="A50" s="9"/>
      <c r="B50" s="152"/>
      <c r="C50" s="152"/>
      <c r="D50" s="9"/>
      <c r="E50" s="7"/>
      <c r="F50" s="7"/>
      <c r="G50" s="339"/>
      <c r="H50" s="356"/>
      <c r="I50" s="357"/>
      <c r="J50" s="9"/>
      <c r="K50" s="279"/>
      <c r="L50" s="279"/>
      <c r="M50" s="279"/>
      <c r="N50" s="279"/>
    </row>
    <row r="51" spans="1:14" s="6" customFormat="1" ht="17.25" customHeight="1" x14ac:dyDescent="0.2">
      <c r="A51" s="9"/>
      <c r="B51" s="264"/>
      <c r="C51" s="152"/>
      <c r="D51" s="9"/>
      <c r="E51" s="7"/>
      <c r="F51" s="7"/>
      <c r="G51" s="7"/>
      <c r="H51" s="7"/>
      <c r="I51" s="7"/>
      <c r="J51" s="9"/>
      <c r="K51" s="279"/>
      <c r="L51" s="279"/>
      <c r="M51" s="279"/>
      <c r="N51" s="279"/>
    </row>
    <row r="52" spans="1:14" s="6" customFormat="1" x14ac:dyDescent="0.2">
      <c r="A52" s="9"/>
      <c r="B52" s="152"/>
      <c r="C52" s="152"/>
      <c r="D52" s="9"/>
      <c r="E52" s="7"/>
      <c r="F52" s="7"/>
      <c r="G52" s="7"/>
      <c r="H52" s="7"/>
      <c r="I52" s="7"/>
      <c r="J52" s="9"/>
      <c r="K52" s="279"/>
      <c r="L52" s="279"/>
      <c r="M52" s="279"/>
      <c r="N52" s="279"/>
    </row>
    <row r="53" spans="1:14" s="6" customFormat="1" x14ac:dyDescent="0.2">
      <c r="A53" s="9"/>
      <c r="B53" s="152"/>
      <c r="C53" s="152"/>
      <c r="D53" s="9"/>
      <c r="E53" s="7"/>
      <c r="F53" s="7"/>
      <c r="G53" s="307"/>
      <c r="H53" s="308"/>
      <c r="I53" s="308"/>
      <c r="J53" s="9"/>
      <c r="K53" s="279"/>
      <c r="L53" s="279"/>
      <c r="M53" s="279"/>
      <c r="N53" s="279"/>
    </row>
    <row r="54" spans="1:14" s="6" customFormat="1" x14ac:dyDescent="0.2">
      <c r="A54" s="9"/>
      <c r="B54" s="152"/>
      <c r="C54" s="152"/>
      <c r="D54" s="9"/>
      <c r="E54" s="7"/>
      <c r="F54" s="7"/>
      <c r="G54" s="308"/>
      <c r="H54" s="308"/>
      <c r="I54" s="308"/>
      <c r="J54" s="9"/>
      <c r="K54" s="279"/>
      <c r="L54" s="279"/>
      <c r="M54" s="279"/>
      <c r="N54" s="279"/>
    </row>
    <row r="55" spans="1:14" s="6" customFormat="1" x14ac:dyDescent="0.2">
      <c r="A55" s="8"/>
      <c r="B55" s="152"/>
      <c r="C55" s="152"/>
      <c r="D55" s="8"/>
      <c r="G55" s="308"/>
      <c r="H55" s="308"/>
      <c r="I55" s="308"/>
      <c r="K55" s="279"/>
      <c r="L55" s="279"/>
      <c r="M55" s="279"/>
      <c r="N55" s="279"/>
    </row>
    <row r="56" spans="1:14" s="6" customFormat="1" x14ac:dyDescent="0.2">
      <c r="G56" s="308"/>
      <c r="H56" s="308"/>
      <c r="I56" s="308"/>
      <c r="K56" s="279"/>
      <c r="L56" s="279"/>
      <c r="M56" s="279"/>
      <c r="N56" s="279"/>
    </row>
    <row r="57" spans="1:14" s="6" customFormat="1" x14ac:dyDescent="0.2">
      <c r="G57" s="308"/>
      <c r="H57" s="308"/>
      <c r="I57" s="308"/>
      <c r="K57" s="279"/>
      <c r="L57" s="279"/>
      <c r="M57" s="279"/>
      <c r="N57" s="279"/>
    </row>
    <row r="58" spans="1:14" s="6" customFormat="1" x14ac:dyDescent="0.2">
      <c r="G58" s="308"/>
      <c r="H58" s="308"/>
      <c r="I58" s="308"/>
      <c r="K58" s="279"/>
      <c r="L58" s="279"/>
      <c r="M58" s="279"/>
      <c r="N58" s="279"/>
    </row>
    <row r="59" spans="1:14" s="6" customFormat="1" x14ac:dyDescent="0.2">
      <c r="G59" s="308"/>
      <c r="H59" s="308"/>
      <c r="I59" s="308"/>
      <c r="K59" s="279"/>
      <c r="L59" s="279"/>
      <c r="M59" s="279"/>
      <c r="N59" s="279"/>
    </row>
    <row r="60" spans="1:14" s="6" customFormat="1" x14ac:dyDescent="0.2">
      <c r="G60" s="308"/>
      <c r="H60" s="308"/>
      <c r="I60" s="308"/>
      <c r="K60" s="279"/>
      <c r="L60" s="279"/>
      <c r="M60" s="279"/>
      <c r="N60" s="279"/>
    </row>
    <row r="61" spans="1:14" s="6" customFormat="1" x14ac:dyDescent="0.2">
      <c r="G61" s="308"/>
      <c r="H61" s="308"/>
      <c r="I61" s="308"/>
      <c r="K61" s="279"/>
      <c r="L61" s="279"/>
      <c r="M61" s="279"/>
      <c r="N61" s="279"/>
    </row>
    <row r="62" spans="1:14" s="6" customFormat="1" x14ac:dyDescent="0.2">
      <c r="G62" s="308"/>
      <c r="H62" s="308"/>
      <c r="I62" s="308"/>
      <c r="K62" s="279"/>
      <c r="L62" s="279"/>
      <c r="M62" s="279"/>
      <c r="N62" s="279"/>
    </row>
    <row r="63" spans="1:14" s="6" customFormat="1" x14ac:dyDescent="0.2">
      <c r="G63" s="308"/>
      <c r="H63" s="308"/>
      <c r="I63" s="308"/>
      <c r="K63" s="279"/>
      <c r="L63" s="279"/>
      <c r="M63" s="279"/>
      <c r="N63" s="279"/>
    </row>
    <row r="64" spans="1:14" s="6" customFormat="1" x14ac:dyDescent="0.2">
      <c r="G64" s="308"/>
      <c r="H64" s="308"/>
      <c r="I64" s="308"/>
      <c r="K64" s="279"/>
      <c r="L64" s="279"/>
      <c r="M64" s="279"/>
      <c r="N64" s="279"/>
    </row>
    <row r="65" spans="7:14" s="6" customFormat="1" x14ac:dyDescent="0.2">
      <c r="G65" s="308"/>
      <c r="H65" s="308"/>
      <c r="I65" s="308"/>
      <c r="K65" s="279"/>
      <c r="L65" s="279"/>
      <c r="M65" s="279"/>
      <c r="N65" s="279"/>
    </row>
    <row r="66" spans="7:14" s="6" customFormat="1" x14ac:dyDescent="0.2">
      <c r="G66" s="308"/>
      <c r="H66" s="308"/>
      <c r="I66" s="308"/>
      <c r="K66" s="279"/>
      <c r="L66" s="279"/>
      <c r="M66" s="279"/>
      <c r="N66" s="279"/>
    </row>
    <row r="67" spans="7:14" s="6" customFormat="1" x14ac:dyDescent="0.2">
      <c r="G67" s="308"/>
      <c r="H67" s="308"/>
      <c r="I67" s="308"/>
      <c r="K67" s="279"/>
      <c r="L67" s="279"/>
      <c r="M67" s="279"/>
      <c r="N67" s="279"/>
    </row>
    <row r="68" spans="7:14" s="6" customFormat="1" x14ac:dyDescent="0.2">
      <c r="G68" s="308"/>
      <c r="H68" s="308"/>
      <c r="I68" s="308"/>
      <c r="K68" s="279"/>
      <c r="L68" s="279"/>
      <c r="M68" s="279"/>
      <c r="N68" s="279"/>
    </row>
    <row r="69" spans="7:14" s="6" customFormat="1" x14ac:dyDescent="0.2">
      <c r="G69" s="308"/>
      <c r="H69" s="308"/>
      <c r="I69" s="308"/>
      <c r="K69" s="279"/>
      <c r="L69" s="279"/>
      <c r="M69" s="279"/>
      <c r="N69" s="279"/>
    </row>
    <row r="70" spans="7:14" s="6" customFormat="1" x14ac:dyDescent="0.2">
      <c r="K70" s="279"/>
      <c r="L70" s="279"/>
      <c r="M70" s="279"/>
      <c r="N70" s="279"/>
    </row>
    <row r="71" spans="7:14" s="6" customFormat="1" x14ac:dyDescent="0.2">
      <c r="K71" s="279"/>
      <c r="L71" s="279"/>
      <c r="M71" s="279"/>
      <c r="N71" s="279"/>
    </row>
    <row r="72" spans="7:14" s="6" customFormat="1" x14ac:dyDescent="0.2">
      <c r="K72" s="279"/>
      <c r="L72" s="279"/>
      <c r="M72" s="279"/>
      <c r="N72" s="279"/>
    </row>
    <row r="73" spans="7:14" s="6" customFormat="1" x14ac:dyDescent="0.2">
      <c r="K73" s="279"/>
      <c r="L73" s="279"/>
      <c r="M73" s="279"/>
      <c r="N73" s="279"/>
    </row>
    <row r="74" spans="7:14" s="6" customFormat="1" x14ac:dyDescent="0.2">
      <c r="K74" s="279"/>
      <c r="L74" s="279"/>
      <c r="M74" s="279"/>
      <c r="N74" s="279"/>
    </row>
    <row r="75" spans="7:14" s="6" customFormat="1" x14ac:dyDescent="0.2">
      <c r="K75" s="279"/>
      <c r="L75" s="279"/>
      <c r="M75" s="279"/>
      <c r="N75" s="279"/>
    </row>
    <row r="76" spans="7:14" s="6" customFormat="1" x14ac:dyDescent="0.2">
      <c r="K76" s="279"/>
      <c r="L76" s="279"/>
      <c r="M76" s="279"/>
      <c r="N76" s="279"/>
    </row>
    <row r="77" spans="7:14" s="6" customFormat="1" x14ac:dyDescent="0.2">
      <c r="K77" s="279"/>
      <c r="L77" s="279"/>
      <c r="M77" s="279"/>
      <c r="N77" s="279"/>
    </row>
    <row r="78" spans="7:14" s="6" customFormat="1" x14ac:dyDescent="0.2">
      <c r="K78" s="279"/>
      <c r="L78" s="279"/>
      <c r="M78" s="279"/>
      <c r="N78" s="279"/>
    </row>
    <row r="79" spans="7:14" s="6" customFormat="1" x14ac:dyDescent="0.2">
      <c r="K79" s="279"/>
      <c r="L79" s="279"/>
      <c r="M79" s="279"/>
      <c r="N79" s="279"/>
    </row>
    <row r="80" spans="7:14" s="6" customFormat="1" x14ac:dyDescent="0.2">
      <c r="K80" s="279"/>
      <c r="L80" s="279"/>
      <c r="M80" s="279"/>
      <c r="N80" s="279"/>
    </row>
    <row r="81" spans="11:14" s="6" customFormat="1" x14ac:dyDescent="0.2">
      <c r="K81" s="279"/>
      <c r="L81" s="279"/>
      <c r="M81" s="279"/>
      <c r="N81" s="279"/>
    </row>
    <row r="82" spans="11:14" s="6" customFormat="1" x14ac:dyDescent="0.2">
      <c r="K82" s="279"/>
      <c r="L82" s="279"/>
      <c r="M82" s="279"/>
      <c r="N82" s="279"/>
    </row>
    <row r="83" spans="11:14" s="6" customFormat="1" x14ac:dyDescent="0.2">
      <c r="K83" s="279"/>
      <c r="L83" s="279"/>
      <c r="M83" s="279"/>
      <c r="N83" s="279"/>
    </row>
    <row r="84" spans="11:14" s="6" customFormat="1" x14ac:dyDescent="0.2">
      <c r="K84" s="279"/>
      <c r="L84" s="279"/>
      <c r="M84" s="279"/>
      <c r="N84" s="279"/>
    </row>
    <row r="85" spans="11:14" s="6" customFormat="1" x14ac:dyDescent="0.2">
      <c r="K85" s="279"/>
      <c r="L85" s="279"/>
      <c r="M85" s="279"/>
      <c r="N85" s="279"/>
    </row>
    <row r="86" spans="11:14" s="6" customFormat="1" x14ac:dyDescent="0.2">
      <c r="K86" s="279"/>
      <c r="L86" s="279"/>
      <c r="M86" s="279"/>
      <c r="N86" s="279"/>
    </row>
    <row r="87" spans="11:14" s="6" customFormat="1" x14ac:dyDescent="0.2">
      <c r="K87" s="279"/>
      <c r="L87" s="279"/>
      <c r="M87" s="279"/>
      <c r="N87" s="279"/>
    </row>
    <row r="88" spans="11:14" s="6" customFormat="1" x14ac:dyDescent="0.2">
      <c r="K88" s="279"/>
      <c r="L88" s="279"/>
      <c r="M88" s="279"/>
      <c r="N88" s="279"/>
    </row>
    <row r="89" spans="11:14" s="6" customFormat="1" x14ac:dyDescent="0.2">
      <c r="K89" s="279"/>
      <c r="L89" s="279"/>
      <c r="M89" s="279"/>
      <c r="N89" s="279"/>
    </row>
    <row r="90" spans="11:14" s="6" customFormat="1" x14ac:dyDescent="0.2">
      <c r="K90" s="279"/>
      <c r="L90" s="279"/>
      <c r="M90" s="279"/>
      <c r="N90" s="279"/>
    </row>
    <row r="91" spans="11:14" s="6" customFormat="1" x14ac:dyDescent="0.2">
      <c r="K91" s="279"/>
      <c r="L91" s="279"/>
      <c r="M91" s="279"/>
      <c r="N91" s="279"/>
    </row>
    <row r="92" spans="11:14" s="6" customFormat="1" x14ac:dyDescent="0.2">
      <c r="K92" s="279"/>
      <c r="L92" s="279"/>
      <c r="M92" s="279"/>
      <c r="N92" s="279"/>
    </row>
    <row r="93" spans="11:14" s="6" customFormat="1" x14ac:dyDescent="0.2">
      <c r="K93" s="279"/>
      <c r="L93" s="279"/>
      <c r="M93" s="279"/>
      <c r="N93" s="279"/>
    </row>
    <row r="94" spans="11:14" s="6" customFormat="1" x14ac:dyDescent="0.2">
      <c r="K94" s="279"/>
      <c r="L94" s="279"/>
      <c r="M94" s="279"/>
      <c r="N94" s="279"/>
    </row>
    <row r="95" spans="11:14" s="6" customFormat="1" x14ac:dyDescent="0.2">
      <c r="K95" s="279"/>
      <c r="L95" s="279"/>
      <c r="M95" s="279"/>
      <c r="N95" s="279"/>
    </row>
    <row r="96" spans="11:14" s="6" customFormat="1" x14ac:dyDescent="0.2">
      <c r="K96" s="279"/>
      <c r="L96" s="279"/>
      <c r="M96" s="279"/>
      <c r="N96" s="279"/>
    </row>
    <row r="97" spans="11:14" s="6" customFormat="1" x14ac:dyDescent="0.2">
      <c r="K97" s="279"/>
      <c r="L97" s="279"/>
      <c r="M97" s="279"/>
      <c r="N97" s="279"/>
    </row>
    <row r="98" spans="11:14" s="6" customFormat="1" x14ac:dyDescent="0.2">
      <c r="K98" s="279"/>
      <c r="L98" s="279"/>
      <c r="M98" s="279"/>
      <c r="N98" s="279"/>
    </row>
    <row r="99" spans="11:14" s="6" customFormat="1" x14ac:dyDescent="0.2">
      <c r="K99" s="279"/>
      <c r="L99" s="279"/>
      <c r="M99" s="279"/>
      <c r="N99" s="279"/>
    </row>
    <row r="100" spans="11:14" s="6" customFormat="1" x14ac:dyDescent="0.2">
      <c r="K100" s="279"/>
      <c r="L100" s="279"/>
      <c r="M100" s="279"/>
      <c r="N100" s="279"/>
    </row>
    <row r="101" spans="11:14" s="6" customFormat="1" x14ac:dyDescent="0.2">
      <c r="K101" s="279"/>
      <c r="L101" s="279"/>
      <c r="M101" s="279"/>
      <c r="N101" s="279"/>
    </row>
    <row r="102" spans="11:14" s="6" customFormat="1" x14ac:dyDescent="0.2">
      <c r="K102" s="279"/>
      <c r="L102" s="279"/>
      <c r="M102" s="279"/>
      <c r="N102" s="279"/>
    </row>
    <row r="103" spans="11:14" s="6" customFormat="1" x14ac:dyDescent="0.2">
      <c r="K103" s="279"/>
      <c r="L103" s="279"/>
      <c r="M103" s="279"/>
      <c r="N103" s="279"/>
    </row>
    <row r="104" spans="11:14" s="6" customFormat="1" x14ac:dyDescent="0.2">
      <c r="K104" s="279"/>
      <c r="L104" s="279"/>
      <c r="M104" s="279"/>
      <c r="N104" s="279"/>
    </row>
    <row r="105" spans="11:14" s="6" customFormat="1" x14ac:dyDescent="0.2">
      <c r="K105" s="279"/>
      <c r="L105" s="279"/>
      <c r="M105" s="279"/>
      <c r="N105" s="279"/>
    </row>
    <row r="106" spans="11:14" s="6" customFormat="1" x14ac:dyDescent="0.2">
      <c r="K106" s="279"/>
      <c r="L106" s="279"/>
      <c r="M106" s="279"/>
      <c r="N106" s="279"/>
    </row>
    <row r="107" spans="11:14" s="6" customFormat="1" x14ac:dyDescent="0.2">
      <c r="K107" s="279"/>
      <c r="L107" s="279"/>
      <c r="M107" s="279"/>
      <c r="N107" s="279"/>
    </row>
    <row r="108" spans="11:14" s="6" customFormat="1" x14ac:dyDescent="0.2">
      <c r="K108" s="279"/>
      <c r="L108" s="279"/>
      <c r="M108" s="279"/>
      <c r="N108" s="279"/>
    </row>
    <row r="109" spans="11:14" s="6" customFormat="1" x14ac:dyDescent="0.2">
      <c r="K109" s="279"/>
      <c r="L109" s="279"/>
      <c r="M109" s="279"/>
      <c r="N109" s="279"/>
    </row>
    <row r="110" spans="11:14" s="6" customFormat="1" x14ac:dyDescent="0.2">
      <c r="K110" s="279"/>
      <c r="L110" s="279"/>
      <c r="M110" s="279"/>
      <c r="N110" s="279"/>
    </row>
    <row r="111" spans="11:14" s="6" customFormat="1" x14ac:dyDescent="0.2">
      <c r="K111" s="279"/>
      <c r="L111" s="279"/>
      <c r="M111" s="279"/>
      <c r="N111" s="279"/>
    </row>
    <row r="112" spans="11:14" s="6" customFormat="1" x14ac:dyDescent="0.2">
      <c r="K112" s="279"/>
      <c r="L112" s="279"/>
      <c r="M112" s="279"/>
      <c r="N112" s="279"/>
    </row>
    <row r="113" spans="11:14" s="6" customFormat="1" x14ac:dyDescent="0.2">
      <c r="K113" s="279"/>
      <c r="L113" s="279"/>
      <c r="M113" s="279"/>
      <c r="N113" s="279"/>
    </row>
    <row r="114" spans="11:14" s="6" customFormat="1" x14ac:dyDescent="0.2">
      <c r="K114" s="279"/>
      <c r="L114" s="279"/>
      <c r="M114" s="279"/>
      <c r="N114" s="279"/>
    </row>
    <row r="115" spans="11:14" s="6" customFormat="1" x14ac:dyDescent="0.2">
      <c r="K115" s="279"/>
      <c r="L115" s="279"/>
      <c r="M115" s="279"/>
      <c r="N115" s="279"/>
    </row>
    <row r="116" spans="11:14" s="6" customFormat="1" x14ac:dyDescent="0.2">
      <c r="K116" s="279"/>
      <c r="L116" s="279"/>
      <c r="M116" s="279"/>
      <c r="N116" s="279"/>
    </row>
    <row r="117" spans="11:14" s="6" customFormat="1" x14ac:dyDescent="0.2">
      <c r="K117" s="279"/>
      <c r="L117" s="279"/>
      <c r="M117" s="279"/>
      <c r="N117" s="279"/>
    </row>
    <row r="118" spans="11:14" s="6" customFormat="1" x14ac:dyDescent="0.2">
      <c r="K118" s="279"/>
      <c r="L118" s="279"/>
      <c r="M118" s="279"/>
      <c r="N118" s="279"/>
    </row>
    <row r="119" spans="11:14" s="6" customFormat="1" x14ac:dyDescent="0.2">
      <c r="K119" s="279"/>
      <c r="L119" s="279"/>
      <c r="M119" s="279"/>
      <c r="N119" s="279"/>
    </row>
    <row r="120" spans="11:14" s="6" customFormat="1" x14ac:dyDescent="0.2">
      <c r="K120" s="279"/>
      <c r="L120" s="279"/>
      <c r="M120" s="279"/>
      <c r="N120" s="279"/>
    </row>
    <row r="121" spans="11:14" s="6" customFormat="1" x14ac:dyDescent="0.2">
      <c r="K121" s="279"/>
      <c r="L121" s="279"/>
      <c r="M121" s="279"/>
      <c r="N121" s="279"/>
    </row>
    <row r="122" spans="11:14" s="6" customFormat="1" x14ac:dyDescent="0.2">
      <c r="K122" s="279"/>
      <c r="L122" s="279"/>
      <c r="M122" s="279"/>
      <c r="N122" s="279"/>
    </row>
    <row r="123" spans="11:14" s="6" customFormat="1" x14ac:dyDescent="0.2">
      <c r="K123" s="279"/>
      <c r="L123" s="279"/>
      <c r="M123" s="279"/>
      <c r="N123" s="279"/>
    </row>
    <row r="124" spans="11:14" s="6" customFormat="1" x14ac:dyDescent="0.2">
      <c r="K124" s="279"/>
      <c r="L124" s="279"/>
      <c r="M124" s="279"/>
      <c r="N124" s="279"/>
    </row>
    <row r="125" spans="11:14" s="6" customFormat="1" x14ac:dyDescent="0.2">
      <c r="K125" s="279"/>
      <c r="L125" s="279"/>
      <c r="M125" s="279"/>
      <c r="N125" s="279"/>
    </row>
    <row r="126" spans="11:14" s="6" customFormat="1" x14ac:dyDescent="0.2">
      <c r="K126" s="279"/>
      <c r="L126" s="279"/>
      <c r="M126" s="279"/>
      <c r="N126" s="279"/>
    </row>
    <row r="127" spans="11:14" s="6" customFormat="1" x14ac:dyDescent="0.2">
      <c r="K127" s="279"/>
      <c r="L127" s="279"/>
      <c r="M127" s="279"/>
      <c r="N127" s="279"/>
    </row>
    <row r="128" spans="11:14" s="6" customFormat="1" x14ac:dyDescent="0.2">
      <c r="K128" s="279"/>
      <c r="L128" s="279"/>
      <c r="M128" s="279"/>
      <c r="N128" s="279"/>
    </row>
    <row r="129" spans="11:14" s="6" customFormat="1" x14ac:dyDescent="0.2">
      <c r="K129" s="279"/>
      <c r="L129" s="279"/>
      <c r="M129" s="279"/>
      <c r="N129" s="279"/>
    </row>
    <row r="130" spans="11:14" s="6" customFormat="1" x14ac:dyDescent="0.2">
      <c r="K130" s="279"/>
      <c r="L130" s="279"/>
      <c r="M130" s="279"/>
      <c r="N130" s="279"/>
    </row>
    <row r="131" spans="11:14" s="6" customFormat="1" x14ac:dyDescent="0.2">
      <c r="K131" s="279"/>
      <c r="L131" s="279"/>
      <c r="M131" s="279"/>
      <c r="N131" s="279"/>
    </row>
    <row r="132" spans="11:14" s="6" customFormat="1" x14ac:dyDescent="0.2">
      <c r="K132" s="279"/>
      <c r="L132" s="279"/>
      <c r="M132" s="279"/>
      <c r="N132" s="279"/>
    </row>
    <row r="133" spans="11:14" s="6" customFormat="1" x14ac:dyDescent="0.2">
      <c r="K133" s="279"/>
      <c r="L133" s="279"/>
      <c r="M133" s="279"/>
      <c r="N133" s="279"/>
    </row>
    <row r="134" spans="11:14" s="6" customFormat="1" x14ac:dyDescent="0.2">
      <c r="K134" s="279"/>
      <c r="L134" s="279"/>
      <c r="M134" s="279"/>
      <c r="N134" s="279"/>
    </row>
    <row r="135" spans="11:14" s="6" customFormat="1" x14ac:dyDescent="0.2">
      <c r="K135" s="279"/>
      <c r="L135" s="279"/>
      <c r="M135" s="279"/>
      <c r="N135" s="279"/>
    </row>
    <row r="136" spans="11:14" s="6" customFormat="1" x14ac:dyDescent="0.2">
      <c r="K136" s="279"/>
      <c r="L136" s="279"/>
      <c r="M136" s="279"/>
      <c r="N136" s="279"/>
    </row>
    <row r="137" spans="11:14" s="6" customFormat="1" x14ac:dyDescent="0.2">
      <c r="K137" s="279"/>
      <c r="L137" s="279"/>
      <c r="M137" s="279"/>
      <c r="N137" s="279"/>
    </row>
    <row r="138" spans="11:14" s="6" customFormat="1" x14ac:dyDescent="0.2">
      <c r="K138" s="279"/>
      <c r="L138" s="279"/>
      <c r="M138" s="279"/>
      <c r="N138" s="279"/>
    </row>
    <row r="139" spans="11:14" s="6" customFormat="1" x14ac:dyDescent="0.2">
      <c r="K139" s="279"/>
      <c r="L139" s="279"/>
      <c r="M139" s="279"/>
      <c r="N139" s="279"/>
    </row>
    <row r="140" spans="11:14" s="6" customFormat="1" x14ac:dyDescent="0.2">
      <c r="K140" s="279"/>
      <c r="L140" s="279"/>
      <c r="M140" s="279"/>
      <c r="N140" s="279"/>
    </row>
    <row r="141" spans="11:14" s="6" customFormat="1" x14ac:dyDescent="0.2">
      <c r="K141" s="279"/>
      <c r="L141" s="279"/>
      <c r="M141" s="279"/>
      <c r="N141" s="279"/>
    </row>
    <row r="142" spans="11:14" s="6" customFormat="1" x14ac:dyDescent="0.2">
      <c r="K142" s="279"/>
      <c r="L142" s="279"/>
      <c r="M142" s="279"/>
      <c r="N142" s="279"/>
    </row>
    <row r="143" spans="11:14" s="6" customFormat="1" x14ac:dyDescent="0.2">
      <c r="K143" s="279"/>
      <c r="L143" s="279"/>
      <c r="M143" s="279"/>
      <c r="N143" s="279"/>
    </row>
    <row r="144" spans="11:14" s="6" customFormat="1" x14ac:dyDescent="0.2">
      <c r="K144" s="279"/>
      <c r="L144" s="279"/>
      <c r="M144" s="279"/>
      <c r="N144" s="279"/>
    </row>
    <row r="145" spans="11:14" s="6" customFormat="1" x14ac:dyDescent="0.2">
      <c r="K145" s="279"/>
      <c r="L145" s="279"/>
      <c r="M145" s="279"/>
      <c r="N145" s="279"/>
    </row>
    <row r="146" spans="11:14" s="6" customFormat="1" x14ac:dyDescent="0.2">
      <c r="K146" s="279"/>
      <c r="L146" s="279"/>
      <c r="M146" s="279"/>
      <c r="N146" s="279"/>
    </row>
    <row r="147" spans="11:14" s="6" customFormat="1" x14ac:dyDescent="0.2">
      <c r="K147" s="279"/>
      <c r="L147" s="279"/>
      <c r="M147" s="279"/>
      <c r="N147" s="279"/>
    </row>
    <row r="148" spans="11:14" s="6" customFormat="1" x14ac:dyDescent="0.2">
      <c r="K148" s="279"/>
      <c r="L148" s="279"/>
      <c r="M148" s="279"/>
      <c r="N148" s="279"/>
    </row>
    <row r="149" spans="11:14" s="6" customFormat="1" x14ac:dyDescent="0.2">
      <c r="K149" s="279"/>
      <c r="L149" s="279"/>
      <c r="M149" s="279"/>
      <c r="N149" s="279"/>
    </row>
    <row r="150" spans="11:14" s="6" customFormat="1" x14ac:dyDescent="0.2">
      <c r="K150" s="279"/>
      <c r="L150" s="279"/>
      <c r="M150" s="279"/>
      <c r="N150" s="279"/>
    </row>
    <row r="151" spans="11:14" s="6" customFormat="1" x14ac:dyDescent="0.2">
      <c r="K151" s="279"/>
      <c r="L151" s="279"/>
      <c r="M151" s="279"/>
      <c r="N151" s="279"/>
    </row>
    <row r="152" spans="11:14" s="6" customFormat="1" x14ac:dyDescent="0.2">
      <c r="K152" s="279"/>
      <c r="L152" s="279"/>
      <c r="M152" s="279"/>
      <c r="N152" s="279"/>
    </row>
    <row r="153" spans="11:14" s="6" customFormat="1" x14ac:dyDescent="0.2">
      <c r="K153" s="279"/>
      <c r="L153" s="279"/>
      <c r="M153" s="279"/>
      <c r="N153" s="279"/>
    </row>
    <row r="154" spans="11:14" s="6" customFormat="1" x14ac:dyDescent="0.2">
      <c r="K154" s="279"/>
      <c r="L154" s="279"/>
      <c r="M154" s="279"/>
      <c r="N154" s="279"/>
    </row>
    <row r="155" spans="11:14" s="6" customFormat="1" x14ac:dyDescent="0.2">
      <c r="K155" s="279"/>
      <c r="L155" s="279"/>
      <c r="M155" s="279"/>
      <c r="N155" s="279"/>
    </row>
    <row r="156" spans="11:14" s="6" customFormat="1" x14ac:dyDescent="0.2">
      <c r="K156" s="279"/>
      <c r="L156" s="279"/>
      <c r="M156" s="279"/>
      <c r="N156" s="279"/>
    </row>
    <row r="157" spans="11:14" s="6" customFormat="1" x14ac:dyDescent="0.2">
      <c r="K157" s="279"/>
      <c r="L157" s="279"/>
      <c r="M157" s="279"/>
      <c r="N157" s="279"/>
    </row>
    <row r="158" spans="11:14" s="6" customFormat="1" x14ac:dyDescent="0.2">
      <c r="K158" s="279"/>
      <c r="L158" s="279"/>
      <c r="M158" s="279"/>
      <c r="N158" s="279"/>
    </row>
    <row r="159" spans="11:14" s="6" customFormat="1" x14ac:dyDescent="0.2">
      <c r="K159" s="279"/>
      <c r="L159" s="279"/>
      <c r="M159" s="279"/>
      <c r="N159" s="279"/>
    </row>
    <row r="160" spans="11:14" s="6" customFormat="1" x14ac:dyDescent="0.2">
      <c r="K160" s="279"/>
      <c r="L160" s="279"/>
      <c r="M160" s="279"/>
      <c r="N160" s="279"/>
    </row>
    <row r="161" spans="11:14" s="6" customFormat="1" x14ac:dyDescent="0.2">
      <c r="K161" s="279"/>
      <c r="L161" s="279"/>
      <c r="M161" s="279"/>
      <c r="N161" s="279"/>
    </row>
    <row r="162" spans="11:14" s="6" customFormat="1" x14ac:dyDescent="0.2">
      <c r="K162" s="279"/>
      <c r="L162" s="279"/>
      <c r="M162" s="279"/>
      <c r="N162" s="279"/>
    </row>
    <row r="163" spans="11:14" s="6" customFormat="1" x14ac:dyDescent="0.2">
      <c r="K163" s="279"/>
      <c r="L163" s="279"/>
      <c r="M163" s="279"/>
      <c r="N163" s="279"/>
    </row>
    <row r="164" spans="11:14" s="6" customFormat="1" x14ac:dyDescent="0.2">
      <c r="K164" s="279"/>
      <c r="L164" s="279"/>
      <c r="M164" s="279"/>
      <c r="N164" s="279"/>
    </row>
    <row r="165" spans="11:14" s="6" customFormat="1" x14ac:dyDescent="0.2">
      <c r="K165" s="279"/>
      <c r="L165" s="279"/>
      <c r="M165" s="279"/>
      <c r="N165" s="279"/>
    </row>
    <row r="166" spans="11:14" s="6" customFormat="1" x14ac:dyDescent="0.2">
      <c r="K166" s="279"/>
      <c r="L166" s="279"/>
      <c r="M166" s="279"/>
      <c r="N166" s="279"/>
    </row>
    <row r="167" spans="11:14" s="6" customFormat="1" x14ac:dyDescent="0.2">
      <c r="K167" s="279"/>
      <c r="L167" s="279"/>
      <c r="M167" s="279"/>
      <c r="N167" s="279"/>
    </row>
    <row r="168" spans="11:14" s="6" customFormat="1" x14ac:dyDescent="0.2">
      <c r="K168" s="279"/>
      <c r="L168" s="279"/>
      <c r="M168" s="279"/>
      <c r="N168" s="279"/>
    </row>
    <row r="169" spans="11:14" s="6" customFormat="1" x14ac:dyDescent="0.2">
      <c r="K169" s="279"/>
      <c r="L169" s="279"/>
      <c r="M169" s="279"/>
      <c r="N169" s="279"/>
    </row>
    <row r="170" spans="11:14" s="6" customFormat="1" x14ac:dyDescent="0.2">
      <c r="K170" s="279"/>
      <c r="L170" s="279"/>
      <c r="M170" s="279"/>
      <c r="N170" s="279"/>
    </row>
    <row r="171" spans="11:14" s="6" customFormat="1" x14ac:dyDescent="0.2">
      <c r="K171" s="279"/>
      <c r="L171" s="279"/>
      <c r="M171" s="279"/>
      <c r="N171" s="279"/>
    </row>
    <row r="172" spans="11:14" s="6" customFormat="1" x14ac:dyDescent="0.2">
      <c r="K172" s="279"/>
      <c r="L172" s="279"/>
      <c r="M172" s="279"/>
      <c r="N172" s="279"/>
    </row>
    <row r="173" spans="11:14" s="6" customFormat="1" x14ac:dyDescent="0.2">
      <c r="K173" s="279"/>
      <c r="L173" s="279"/>
      <c r="M173" s="279"/>
      <c r="N173" s="279"/>
    </row>
    <row r="174" spans="11:14" s="6" customFormat="1" x14ac:dyDescent="0.2">
      <c r="K174" s="279"/>
      <c r="L174" s="279"/>
      <c r="M174" s="279"/>
      <c r="N174" s="279"/>
    </row>
    <row r="175" spans="11:14" s="6" customFormat="1" x14ac:dyDescent="0.2">
      <c r="K175" s="279"/>
      <c r="L175" s="279"/>
      <c r="M175" s="279"/>
      <c r="N175" s="279"/>
    </row>
    <row r="176" spans="11:14" s="6" customFormat="1" x14ac:dyDescent="0.2">
      <c r="K176" s="279"/>
      <c r="L176" s="279"/>
      <c r="M176" s="279"/>
      <c r="N176" s="279"/>
    </row>
    <row r="177" spans="11:14" s="6" customFormat="1" x14ac:dyDescent="0.2">
      <c r="K177" s="279"/>
      <c r="L177" s="279"/>
      <c r="M177" s="279"/>
      <c r="N177" s="279"/>
    </row>
    <row r="178" spans="11:14" s="6" customFormat="1" x14ac:dyDescent="0.2">
      <c r="K178" s="279"/>
      <c r="L178" s="279"/>
      <c r="M178" s="279"/>
      <c r="N178" s="279"/>
    </row>
    <row r="179" spans="11:14" s="6" customFormat="1" x14ac:dyDescent="0.2">
      <c r="K179" s="279"/>
      <c r="L179" s="279"/>
      <c r="M179" s="279"/>
      <c r="N179" s="279"/>
    </row>
    <row r="180" spans="11:14" s="6" customFormat="1" x14ac:dyDescent="0.2">
      <c r="K180" s="279"/>
      <c r="L180" s="279"/>
      <c r="M180" s="279"/>
      <c r="N180" s="279"/>
    </row>
    <row r="181" spans="11:14" s="6" customFormat="1" x14ac:dyDescent="0.2">
      <c r="K181" s="279"/>
      <c r="L181" s="279"/>
      <c r="M181" s="279"/>
      <c r="N181" s="279"/>
    </row>
    <row r="182" spans="11:14" s="6" customFormat="1" x14ac:dyDescent="0.2">
      <c r="K182" s="279"/>
      <c r="L182" s="279"/>
      <c r="M182" s="279"/>
      <c r="N182" s="279"/>
    </row>
    <row r="183" spans="11:14" s="6" customFormat="1" x14ac:dyDescent="0.2">
      <c r="K183" s="279"/>
      <c r="L183" s="279"/>
      <c r="M183" s="279"/>
      <c r="N183" s="279"/>
    </row>
    <row r="184" spans="11:14" s="6" customFormat="1" x14ac:dyDescent="0.2">
      <c r="K184" s="279"/>
      <c r="L184" s="279"/>
      <c r="M184" s="279"/>
      <c r="N184" s="279"/>
    </row>
    <row r="185" spans="11:14" s="6" customFormat="1" x14ac:dyDescent="0.2">
      <c r="K185" s="279"/>
      <c r="L185" s="279"/>
      <c r="M185" s="279"/>
      <c r="N185" s="279"/>
    </row>
    <row r="186" spans="11:14" s="6" customFormat="1" x14ac:dyDescent="0.2">
      <c r="K186" s="279"/>
      <c r="L186" s="279"/>
      <c r="M186" s="279"/>
      <c r="N186" s="279"/>
    </row>
    <row r="187" spans="11:14" s="6" customFormat="1" x14ac:dyDescent="0.2">
      <c r="K187" s="279"/>
      <c r="L187" s="279"/>
      <c r="M187" s="279"/>
      <c r="N187" s="279"/>
    </row>
    <row r="188" spans="11:14" s="6" customFormat="1" x14ac:dyDescent="0.2">
      <c r="K188" s="279"/>
      <c r="L188" s="279"/>
      <c r="M188" s="279"/>
      <c r="N188" s="279"/>
    </row>
    <row r="189" spans="11:14" s="6" customFormat="1" x14ac:dyDescent="0.2">
      <c r="K189" s="279"/>
      <c r="L189" s="279"/>
      <c r="M189" s="279"/>
      <c r="N189" s="279"/>
    </row>
    <row r="190" spans="11:14" s="6" customFormat="1" x14ac:dyDescent="0.2">
      <c r="K190" s="279"/>
      <c r="L190" s="279"/>
      <c r="M190" s="279"/>
      <c r="N190" s="279"/>
    </row>
    <row r="191" spans="11:14" s="6" customFormat="1" x14ac:dyDescent="0.2">
      <c r="K191" s="279"/>
      <c r="L191" s="279"/>
      <c r="M191" s="279"/>
      <c r="N191" s="279"/>
    </row>
    <row r="192" spans="11:14" s="6" customFormat="1" x14ac:dyDescent="0.2">
      <c r="K192" s="279"/>
      <c r="L192" s="279"/>
      <c r="M192" s="279"/>
      <c r="N192" s="279"/>
    </row>
    <row r="193" spans="11:14" s="6" customFormat="1" x14ac:dyDescent="0.2">
      <c r="K193" s="279"/>
      <c r="L193" s="279"/>
      <c r="M193" s="279"/>
      <c r="N193" s="279"/>
    </row>
    <row r="194" spans="11:14" s="6" customFormat="1" x14ac:dyDescent="0.2">
      <c r="K194" s="279"/>
      <c r="L194" s="279"/>
      <c r="M194" s="279"/>
      <c r="N194" s="279"/>
    </row>
    <row r="195" spans="11:14" s="6" customFormat="1" x14ac:dyDescent="0.2">
      <c r="K195" s="279"/>
      <c r="L195" s="279"/>
      <c r="M195" s="279"/>
      <c r="N195" s="279"/>
    </row>
    <row r="196" spans="11:14" s="6" customFormat="1" x14ac:dyDescent="0.2">
      <c r="K196" s="279"/>
      <c r="L196" s="279"/>
      <c r="M196" s="279"/>
      <c r="N196" s="279"/>
    </row>
    <row r="197" spans="11:14" s="6" customFormat="1" x14ac:dyDescent="0.2">
      <c r="K197" s="279"/>
      <c r="L197" s="279"/>
      <c r="M197" s="279"/>
      <c r="N197" s="279"/>
    </row>
    <row r="198" spans="11:14" s="6" customFormat="1" x14ac:dyDescent="0.2">
      <c r="K198" s="279"/>
      <c r="L198" s="279"/>
      <c r="M198" s="279"/>
      <c r="N198" s="279"/>
    </row>
    <row r="199" spans="11:14" s="6" customFormat="1" x14ac:dyDescent="0.2">
      <c r="K199" s="279"/>
      <c r="L199" s="279"/>
      <c r="M199" s="279"/>
      <c r="N199" s="279"/>
    </row>
    <row r="200" spans="11:14" s="6" customFormat="1" x14ac:dyDescent="0.2">
      <c r="K200" s="279"/>
      <c r="L200" s="279"/>
      <c r="M200" s="279"/>
      <c r="N200" s="279"/>
    </row>
    <row r="201" spans="11:14" s="6" customFormat="1" x14ac:dyDescent="0.2">
      <c r="K201" s="279"/>
      <c r="L201" s="279"/>
      <c r="M201" s="279"/>
      <c r="N201" s="279"/>
    </row>
    <row r="202" spans="11:14" s="6" customFormat="1" x14ac:dyDescent="0.2">
      <c r="K202" s="279"/>
      <c r="L202" s="279"/>
      <c r="M202" s="279"/>
      <c r="N202" s="279"/>
    </row>
    <row r="203" spans="11:14" s="6" customFormat="1" x14ac:dyDescent="0.2">
      <c r="K203" s="279"/>
      <c r="L203" s="279"/>
      <c r="M203" s="279"/>
      <c r="N203" s="279"/>
    </row>
    <row r="204" spans="11:14" s="6" customFormat="1" x14ac:dyDescent="0.2">
      <c r="K204" s="279"/>
      <c r="L204" s="279"/>
      <c r="M204" s="279"/>
      <c r="N204" s="279"/>
    </row>
    <row r="205" spans="11:14" s="6" customFormat="1" x14ac:dyDescent="0.2">
      <c r="K205" s="279"/>
      <c r="L205" s="279"/>
      <c r="M205" s="279"/>
      <c r="N205" s="279"/>
    </row>
    <row r="206" spans="11:14" s="6" customFormat="1" x14ac:dyDescent="0.2">
      <c r="K206" s="279"/>
      <c r="L206" s="279"/>
      <c r="M206" s="279"/>
      <c r="N206" s="279"/>
    </row>
    <row r="207" spans="11:14" s="6" customFormat="1" x14ac:dyDescent="0.2">
      <c r="K207" s="279"/>
      <c r="L207" s="279"/>
      <c r="M207" s="279"/>
      <c r="N207" s="279"/>
    </row>
    <row r="208" spans="11:14" s="6" customFormat="1" x14ac:dyDescent="0.2">
      <c r="K208" s="279"/>
      <c r="L208" s="279"/>
      <c r="M208" s="279"/>
      <c r="N208" s="279"/>
    </row>
    <row r="209" spans="11:14" s="6" customFormat="1" x14ac:dyDescent="0.2">
      <c r="K209" s="279"/>
      <c r="L209" s="279"/>
      <c r="M209" s="279"/>
      <c r="N209" s="279"/>
    </row>
    <row r="210" spans="11:14" s="6" customFormat="1" x14ac:dyDescent="0.2">
      <c r="K210" s="279"/>
      <c r="L210" s="279"/>
      <c r="M210" s="279"/>
      <c r="N210" s="279"/>
    </row>
    <row r="211" spans="11:14" s="6" customFormat="1" x14ac:dyDescent="0.2">
      <c r="K211" s="279"/>
      <c r="L211" s="279"/>
      <c r="M211" s="279"/>
      <c r="N211" s="279"/>
    </row>
    <row r="212" spans="11:14" s="6" customFormat="1" x14ac:dyDescent="0.2">
      <c r="K212" s="279"/>
      <c r="L212" s="279"/>
      <c r="M212" s="279"/>
      <c r="N212" s="279"/>
    </row>
    <row r="213" spans="11:14" s="6" customFormat="1" x14ac:dyDescent="0.2">
      <c r="K213" s="279"/>
      <c r="L213" s="279"/>
      <c r="M213" s="279"/>
      <c r="N213" s="279"/>
    </row>
    <row r="214" spans="11:14" s="6" customFormat="1" x14ac:dyDescent="0.2">
      <c r="K214" s="279"/>
      <c r="L214" s="279"/>
      <c r="M214" s="279"/>
      <c r="N214" s="279"/>
    </row>
    <row r="215" spans="11:14" s="6" customFormat="1" x14ac:dyDescent="0.2">
      <c r="K215" s="279"/>
      <c r="L215" s="279"/>
      <c r="M215" s="279"/>
      <c r="N215" s="279"/>
    </row>
    <row r="216" spans="11:14" s="6" customFormat="1" x14ac:dyDescent="0.2">
      <c r="K216" s="279"/>
      <c r="L216" s="279"/>
      <c r="M216" s="279"/>
      <c r="N216" s="279"/>
    </row>
    <row r="217" spans="11:14" s="6" customFormat="1" x14ac:dyDescent="0.2">
      <c r="K217" s="279"/>
      <c r="L217" s="279"/>
      <c r="M217" s="279"/>
      <c r="N217" s="279"/>
    </row>
    <row r="218" spans="11:14" s="6" customFormat="1" x14ac:dyDescent="0.2">
      <c r="K218" s="279"/>
      <c r="L218" s="279"/>
      <c r="M218" s="279"/>
      <c r="N218" s="279"/>
    </row>
    <row r="219" spans="11:14" s="6" customFormat="1" x14ac:dyDescent="0.2">
      <c r="K219" s="279"/>
      <c r="L219" s="279"/>
      <c r="M219" s="279"/>
      <c r="N219" s="279"/>
    </row>
    <row r="220" spans="11:14" s="6" customFormat="1" x14ac:dyDescent="0.2">
      <c r="K220" s="279"/>
      <c r="L220" s="279"/>
      <c r="M220" s="279"/>
      <c r="N220" s="279"/>
    </row>
    <row r="221" spans="11:14" s="6" customFormat="1" x14ac:dyDescent="0.2">
      <c r="K221" s="279"/>
      <c r="L221" s="279"/>
      <c r="M221" s="279"/>
      <c r="N221" s="279"/>
    </row>
    <row r="222" spans="11:14" s="6" customFormat="1" x14ac:dyDescent="0.2">
      <c r="K222" s="279"/>
      <c r="L222" s="279"/>
      <c r="M222" s="279"/>
      <c r="N222" s="279"/>
    </row>
    <row r="223" spans="11:14" s="6" customFormat="1" x14ac:dyDescent="0.2">
      <c r="K223" s="279"/>
      <c r="L223" s="279"/>
      <c r="M223" s="279"/>
      <c r="N223" s="279"/>
    </row>
    <row r="224" spans="11:14" s="6" customFormat="1" x14ac:dyDescent="0.2">
      <c r="K224" s="279"/>
      <c r="L224" s="279"/>
      <c r="M224" s="279"/>
      <c r="N224" s="279"/>
    </row>
    <row r="225" spans="11:14" s="6" customFormat="1" x14ac:dyDescent="0.2">
      <c r="K225" s="279"/>
      <c r="L225" s="279"/>
      <c r="M225" s="279"/>
      <c r="N225" s="279"/>
    </row>
    <row r="226" spans="11:14" s="6" customFormat="1" x14ac:dyDescent="0.2">
      <c r="K226" s="279"/>
      <c r="L226" s="279"/>
      <c r="M226" s="279"/>
      <c r="N226" s="279"/>
    </row>
    <row r="227" spans="11:14" s="6" customFormat="1" x14ac:dyDescent="0.2">
      <c r="K227" s="279"/>
      <c r="L227" s="279"/>
      <c r="M227" s="279"/>
      <c r="N227" s="279"/>
    </row>
    <row r="228" spans="11:14" s="6" customFormat="1" x14ac:dyDescent="0.2">
      <c r="K228" s="279"/>
      <c r="L228" s="279"/>
      <c r="M228" s="279"/>
      <c r="N228" s="279"/>
    </row>
    <row r="229" spans="11:14" s="6" customFormat="1" x14ac:dyDescent="0.2">
      <c r="K229" s="279"/>
      <c r="L229" s="279"/>
      <c r="M229" s="279"/>
      <c r="N229" s="279"/>
    </row>
    <row r="230" spans="11:14" s="6" customFormat="1" x14ac:dyDescent="0.2">
      <c r="K230" s="279"/>
      <c r="L230" s="279"/>
      <c r="M230" s="279"/>
      <c r="N230" s="279"/>
    </row>
    <row r="231" spans="11:14" s="6" customFormat="1" x14ac:dyDescent="0.2">
      <c r="K231" s="279"/>
      <c r="L231" s="279"/>
      <c r="M231" s="279"/>
      <c r="N231" s="279"/>
    </row>
    <row r="232" spans="11:14" s="6" customFormat="1" x14ac:dyDescent="0.2">
      <c r="K232" s="279"/>
      <c r="L232" s="279"/>
      <c r="M232" s="279"/>
      <c r="N232" s="279"/>
    </row>
    <row r="233" spans="11:14" s="6" customFormat="1" x14ac:dyDescent="0.2">
      <c r="K233" s="279"/>
      <c r="L233" s="279"/>
      <c r="M233" s="279"/>
      <c r="N233" s="279"/>
    </row>
    <row r="234" spans="11:14" s="6" customFormat="1" x14ac:dyDescent="0.2">
      <c r="K234" s="279"/>
      <c r="L234" s="279"/>
      <c r="M234" s="279"/>
      <c r="N234" s="279"/>
    </row>
    <row r="235" spans="11:14" s="6" customFormat="1" x14ac:dyDescent="0.2">
      <c r="K235" s="279"/>
      <c r="L235" s="279"/>
      <c r="M235" s="279"/>
      <c r="N235" s="279"/>
    </row>
    <row r="236" spans="11:14" s="6" customFormat="1" x14ac:dyDescent="0.2">
      <c r="K236" s="279"/>
      <c r="L236" s="279"/>
      <c r="M236" s="279"/>
      <c r="N236" s="279"/>
    </row>
    <row r="237" spans="11:14" s="6" customFormat="1" x14ac:dyDescent="0.2">
      <c r="K237" s="279"/>
      <c r="L237" s="279"/>
      <c r="M237" s="279"/>
      <c r="N237" s="279"/>
    </row>
    <row r="238" spans="11:14" s="6" customFormat="1" x14ac:dyDescent="0.2">
      <c r="K238" s="279"/>
      <c r="L238" s="279"/>
      <c r="M238" s="279"/>
      <c r="N238" s="279"/>
    </row>
    <row r="239" spans="11:14" s="6" customFormat="1" x14ac:dyDescent="0.2">
      <c r="K239" s="279"/>
      <c r="L239" s="279"/>
      <c r="M239" s="279"/>
      <c r="N239" s="279"/>
    </row>
    <row r="240" spans="11:14" s="6" customFormat="1" x14ac:dyDescent="0.2">
      <c r="K240" s="279"/>
      <c r="L240" s="279"/>
      <c r="M240" s="279"/>
      <c r="N240" s="279"/>
    </row>
    <row r="241" spans="11:14" s="6" customFormat="1" x14ac:dyDescent="0.2">
      <c r="K241" s="279"/>
      <c r="L241" s="279"/>
      <c r="M241" s="279"/>
      <c r="N241" s="279"/>
    </row>
    <row r="242" spans="11:14" s="6" customFormat="1" x14ac:dyDescent="0.2">
      <c r="K242" s="279"/>
      <c r="L242" s="279"/>
      <c r="M242" s="279"/>
      <c r="N242" s="279"/>
    </row>
    <row r="243" spans="11:14" s="6" customFormat="1" x14ac:dyDescent="0.2">
      <c r="K243" s="279"/>
      <c r="L243" s="279"/>
      <c r="M243" s="279"/>
      <c r="N243" s="279"/>
    </row>
    <row r="244" spans="11:14" s="6" customFormat="1" x14ac:dyDescent="0.2">
      <c r="K244" s="279"/>
      <c r="L244" s="279"/>
      <c r="M244" s="279"/>
      <c r="N244" s="279"/>
    </row>
    <row r="245" spans="11:14" s="6" customFormat="1" x14ac:dyDescent="0.2">
      <c r="K245" s="279"/>
      <c r="L245" s="279"/>
      <c r="M245" s="279"/>
      <c r="N245" s="279"/>
    </row>
    <row r="246" spans="11:14" s="6" customFormat="1" x14ac:dyDescent="0.2">
      <c r="K246" s="279"/>
      <c r="L246" s="279"/>
      <c r="M246" s="279"/>
      <c r="N246" s="279"/>
    </row>
    <row r="247" spans="11:14" s="6" customFormat="1" x14ac:dyDescent="0.2">
      <c r="K247" s="279"/>
      <c r="L247" s="279"/>
      <c r="M247" s="279"/>
      <c r="N247" s="279"/>
    </row>
    <row r="248" spans="11:14" s="6" customFormat="1" x14ac:dyDescent="0.2">
      <c r="K248" s="279"/>
      <c r="L248" s="279"/>
      <c r="M248" s="279"/>
      <c r="N248" s="279"/>
    </row>
    <row r="249" spans="11:14" s="6" customFormat="1" x14ac:dyDescent="0.2">
      <c r="K249" s="279"/>
      <c r="L249" s="279"/>
      <c r="M249" s="279"/>
      <c r="N249" s="279"/>
    </row>
    <row r="250" spans="11:14" s="6" customFormat="1" x14ac:dyDescent="0.2">
      <c r="K250" s="279"/>
      <c r="L250" s="279"/>
      <c r="M250" s="279"/>
      <c r="N250" s="279"/>
    </row>
    <row r="251" spans="11:14" s="6" customFormat="1" x14ac:dyDescent="0.2">
      <c r="K251" s="279"/>
      <c r="L251" s="279"/>
      <c r="M251" s="279"/>
      <c r="N251" s="279"/>
    </row>
    <row r="252" spans="11:14" s="6" customFormat="1" x14ac:dyDescent="0.2">
      <c r="K252" s="279"/>
      <c r="L252" s="279"/>
      <c r="M252" s="279"/>
      <c r="N252" s="279"/>
    </row>
  </sheetData>
  <sheetProtection algorithmName="SHA-512" hashValue="XCLE3CF/oT2dxH8qYkGJGAm/gR7WX5vL5l353FVuONEyk2tdgP3ZtfFDjgzu8QO+MSefMU2n/nwb9eXEUfsYiA==" saltValue="vmiu9BraJGAyJrVMGsKaiA==" spinCount="100000" sheet="1" formatCells="0" formatColumns="0" formatRows="0" insertColumns="0" insertRows="0" insertHyperlinks="0" deleteColumns="0" deleteRows="0" sort="0" autoFilter="0" pivotTables="0"/>
  <mergeCells count="14">
    <mergeCell ref="G50:I50"/>
    <mergeCell ref="G53:I69"/>
    <mergeCell ref="G40:H40"/>
    <mergeCell ref="B42:C46"/>
    <mergeCell ref="G42:I44"/>
    <mergeCell ref="H46:I46"/>
    <mergeCell ref="B47:C47"/>
    <mergeCell ref="G47:I47"/>
    <mergeCell ref="B37:C37"/>
    <mergeCell ref="B2:I2"/>
    <mergeCell ref="B5:B6"/>
    <mergeCell ref="C5:C6"/>
    <mergeCell ref="B34:C34"/>
    <mergeCell ref="B35:B36"/>
  </mergeCells>
  <hyperlinks>
    <hyperlink ref="H46" r:id="rId1" xr:uid="{0D81F50C-522A-4329-9AB4-120D86354D18}"/>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47B10-E428-45A1-844B-52008D966953}">
  <sheetPr>
    <tabColor theme="4" tint="0.39997558519241921"/>
  </sheetPr>
  <dimension ref="A1:BG265"/>
  <sheetViews>
    <sheetView tabSelected="1" topLeftCell="B1"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16.25" customHeight="1" thickBot="1" x14ac:dyDescent="0.25">
      <c r="A2" s="104"/>
      <c r="B2" s="352" t="s">
        <v>215</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180</v>
      </c>
      <c r="C22" s="144">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4" t="s">
        <v>187</v>
      </c>
      <c r="C23" s="144">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190</v>
      </c>
      <c r="C24" s="169">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34" t="s">
        <v>185</v>
      </c>
      <c r="C25" s="144">
        <v>0</v>
      </c>
      <c r="D25" s="385"/>
      <c r="E25" s="100"/>
      <c r="F25" s="41"/>
      <c r="H25" s="259" t="s">
        <v>183</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188</v>
      </c>
      <c r="C26" s="144">
        <v>0</v>
      </c>
      <c r="D26" s="385"/>
      <c r="E26" s="100"/>
      <c r="F26" s="41"/>
      <c r="H26" s="259" t="s">
        <v>189</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5"/>
      <c r="E27" s="100"/>
      <c r="F27" s="41"/>
      <c r="H27" s="259" t="s">
        <v>186</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44">
        <v>0</v>
      </c>
      <c r="D28" s="385"/>
      <c r="E28" s="100"/>
      <c r="F28" s="41"/>
      <c r="H28" s="259" t="s">
        <v>182</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4">
        <v>0</v>
      </c>
      <c r="D29" s="385"/>
      <c r="E29" s="100"/>
      <c r="F29" s="41"/>
      <c r="H29" s="259" t="s">
        <v>191</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180</v>
      </c>
      <c r="C30" s="144">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4" t="s">
        <v>184</v>
      </c>
      <c r="C31" s="144">
        <v>0</v>
      </c>
      <c r="D31" s="385"/>
      <c r="E31" s="100"/>
      <c r="F31" s="41"/>
      <c r="H31" s="80" t="s">
        <v>22</v>
      </c>
      <c r="I31" s="164" t="s">
        <v>34</v>
      </c>
      <c r="J31" s="161">
        <f>PRODUCT(C28,5.5)</f>
        <v>0</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187</v>
      </c>
      <c r="C32" s="144">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86"/>
      <c r="E33" s="100"/>
      <c r="F33" s="41"/>
      <c r="H33" s="259" t="s">
        <v>192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44">
        <v>0</v>
      </c>
      <c r="D34" s="386"/>
      <c r="E34" s="100"/>
      <c r="F34" s="41"/>
      <c r="H34" s="259" t="s">
        <v>193</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4">
        <v>0</v>
      </c>
      <c r="D35" s="386"/>
      <c r="E35" s="100"/>
      <c r="F35" s="41"/>
      <c r="H35" s="259" t="s">
        <v>194</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180</v>
      </c>
      <c r="C36" s="144">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181</v>
      </c>
      <c r="C37" s="144">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188</v>
      </c>
      <c r="C38" s="144">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259" t="s">
        <v>195</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6" t="s">
        <v>119</v>
      </c>
      <c r="C40" s="382"/>
      <c r="D40" s="347"/>
      <c r="E40" s="100"/>
      <c r="F40" s="41"/>
      <c r="H40" s="259" t="s">
        <v>196</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48" t="s">
        <v>211</v>
      </c>
      <c r="C41" s="241" t="s">
        <v>4</v>
      </c>
      <c r="D41" s="240"/>
      <c r="E41" s="100"/>
      <c r="F41" s="8"/>
      <c r="G41" s="8"/>
      <c r="H41" s="259" t="s">
        <v>197</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58"/>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59" t="s">
        <v>117</v>
      </c>
      <c r="C51" s="360"/>
      <c r="D51" s="361"/>
      <c r="E51" s="101"/>
      <c r="H51" s="100"/>
      <c r="I51" s="100"/>
      <c r="J51" s="100"/>
      <c r="K51" s="112"/>
    </row>
    <row r="52" spans="1:59" s="6" customFormat="1" ht="18.7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21" customHeight="1" thickBot="1" x14ac:dyDescent="0.25">
      <c r="A55" s="111"/>
      <c r="B55" s="362"/>
      <c r="C55" s="363"/>
      <c r="D55" s="364"/>
      <c r="E55" s="101"/>
      <c r="H55" s="101"/>
      <c r="I55" s="101"/>
      <c r="J55" s="101"/>
      <c r="K55" s="112"/>
    </row>
    <row r="56" spans="1:59" s="6" customFormat="1" ht="24.75" customHeight="1" x14ac:dyDescent="0.2">
      <c r="A56" s="111"/>
      <c r="B56" s="362"/>
      <c r="C56" s="363"/>
      <c r="D56" s="364"/>
      <c r="E56" s="101"/>
      <c r="F56" s="101"/>
      <c r="G56" s="101"/>
      <c r="H56" s="372" t="s">
        <v>83</v>
      </c>
      <c r="I56" s="373"/>
      <c r="J56" s="374"/>
      <c r="K56" s="112"/>
    </row>
    <row r="57" spans="1:59" s="6" customFormat="1" ht="24.75" customHeight="1" x14ac:dyDescent="0.2">
      <c r="A57" s="111"/>
      <c r="B57" s="362"/>
      <c r="C57" s="363"/>
      <c r="D57" s="364"/>
      <c r="E57" s="101"/>
      <c r="F57" s="101"/>
      <c r="G57" s="101"/>
      <c r="H57" s="375"/>
      <c r="I57" s="376"/>
      <c r="J57" s="377"/>
      <c r="K57" s="112"/>
    </row>
    <row r="58" spans="1:59" s="6" customFormat="1" ht="24" customHeight="1" thickBot="1" x14ac:dyDescent="0.25">
      <c r="A58" s="111"/>
      <c r="B58" s="365"/>
      <c r="C58" s="366"/>
      <c r="D58" s="367"/>
      <c r="E58" s="101"/>
      <c r="H58" s="378"/>
      <c r="I58" s="379"/>
      <c r="J58" s="380"/>
      <c r="K58" s="112"/>
    </row>
    <row r="59" spans="1:59" s="6" customFormat="1" ht="16.5" customHeight="1" thickBot="1" x14ac:dyDescent="0.25">
      <c r="A59" s="111"/>
      <c r="B59" s="101"/>
      <c r="C59" s="101"/>
      <c r="D59" s="101"/>
      <c r="E59" s="101"/>
      <c r="H59" s="101"/>
      <c r="I59" s="101"/>
      <c r="J59" s="101"/>
      <c r="K59" s="112"/>
    </row>
    <row r="60" spans="1:59" s="6" customFormat="1" ht="243" customHeight="1" thickBot="1" x14ac:dyDescent="0.25">
      <c r="A60" s="111"/>
      <c r="B60" s="381" t="s">
        <v>217</v>
      </c>
      <c r="C60" s="310"/>
      <c r="D60" s="311"/>
      <c r="E60" s="101"/>
      <c r="H60" s="339" t="s">
        <v>213</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264" t="s">
        <v>212</v>
      </c>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algorithmName="SHA-512" hashValue="oMvExc3buuSd0nXuMngZxnHPWj16o3dW0O5mxMycA4SYWzSMOFNqYzpuKkWXXzE4/SMMBa8QkO0vItinABrQcw==" saltValue="NKyQF/aLADqQuIJikyG2Vg==" spinCount="100000" sheet="1" formatCells="0" formatColumns="0" formatRows="0" insertColumns="0" insertRows="0" insertHyperlinks="0" deleteColumns="0" deleteRows="0" sort="0" autoFilter="0" pivotTables="0"/>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hyperlinks>
    <hyperlink ref="B64" r:id="rId1" xr:uid="{5C854C5E-9173-469F-A3DF-6CB078E96763}"/>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F15F9-C593-4A17-B56B-FB4B8817F784}">
  <sheetPr>
    <tabColor theme="4" tint="0.79998168889431442"/>
  </sheetPr>
  <dimension ref="A1:BG265"/>
  <sheetViews>
    <sheetView topLeftCell="B6" workbookViewId="0">
      <selection activeCell="J9" sqref="J9"/>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33.5" customHeight="1" thickBot="1" x14ac:dyDescent="0.25">
      <c r="A2" s="104"/>
      <c r="B2" s="352" t="s">
        <v>216</v>
      </c>
      <c r="C2" s="309"/>
      <c r="D2" s="309"/>
      <c r="E2" s="309"/>
      <c r="F2" s="309"/>
      <c r="G2" s="309"/>
      <c r="H2" s="309"/>
      <c r="I2" s="309"/>
      <c r="J2" s="394"/>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80"/>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PRODUCT($C$10,5.13)</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80" t="s">
        <v>59</v>
      </c>
      <c r="I10" s="77"/>
      <c r="J10" s="24"/>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78" t="s">
        <v>46</v>
      </c>
      <c r="I11" s="77"/>
      <c r="J11" s="24">
        <f>PRODUCT($C$10,20.5)-J9</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180</v>
      </c>
      <c r="C22" s="144">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4" t="s">
        <v>187</v>
      </c>
      <c r="C23" s="145">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190</v>
      </c>
      <c r="C24" s="1">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34" t="s">
        <v>185</v>
      </c>
      <c r="C25" s="225">
        <v>0</v>
      </c>
      <c r="D25" s="385"/>
      <c r="E25" s="100"/>
      <c r="F25" s="41"/>
      <c r="H25" s="259" t="s">
        <v>183</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188</v>
      </c>
      <c r="C26" s="242">
        <v>0</v>
      </c>
      <c r="D26" s="385"/>
      <c r="E26" s="100"/>
      <c r="F26" s="41"/>
      <c r="H26" s="259" t="s">
        <v>189</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5"/>
      <c r="E27" s="100"/>
      <c r="F27" s="41"/>
      <c r="H27" s="259" t="s">
        <v>186</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5"/>
      <c r="E28" s="100"/>
      <c r="F28" s="41"/>
      <c r="H28" s="259" t="s">
        <v>182</v>
      </c>
      <c r="I28" s="35" t="s">
        <v>123</v>
      </c>
      <c r="J28" s="161">
        <f>PRODUCT(C25,110)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5"/>
      <c r="E29" s="100"/>
      <c r="F29" s="41"/>
      <c r="H29" s="259" t="s">
        <v>191</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180</v>
      </c>
      <c r="C30" s="148">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4" t="s">
        <v>184</v>
      </c>
      <c r="C31" s="148">
        <v>0</v>
      </c>
      <c r="D31" s="385"/>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187</v>
      </c>
      <c r="C32" s="149">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86"/>
      <c r="E33" s="100"/>
      <c r="F33" s="41"/>
      <c r="H33" s="259" t="s">
        <v>192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86"/>
      <c r="E34" s="100"/>
      <c r="F34" s="41"/>
      <c r="H34" s="259" t="s">
        <v>193</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86"/>
      <c r="E35" s="100"/>
      <c r="F35" s="41"/>
      <c r="H35" s="259" t="s">
        <v>194</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180</v>
      </c>
      <c r="C36" s="146">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181</v>
      </c>
      <c r="C37" s="146">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188</v>
      </c>
      <c r="C38" s="147">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0"/>
      <c r="B39" s="100"/>
      <c r="C39" s="100"/>
      <c r="D39" s="100"/>
      <c r="E39" s="100"/>
      <c r="F39" s="41"/>
      <c r="H39" s="259" t="s">
        <v>195</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0"/>
      <c r="B40" s="346" t="s">
        <v>119</v>
      </c>
      <c r="C40" s="382"/>
      <c r="D40" s="347"/>
      <c r="E40" s="100"/>
      <c r="F40" s="41"/>
      <c r="H40" s="259" t="s">
        <v>196</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1" customHeight="1" thickBot="1" x14ac:dyDescent="0.25">
      <c r="A41" s="100"/>
      <c r="B41" s="348" t="s">
        <v>211</v>
      </c>
      <c r="C41" s="241" t="s">
        <v>4</v>
      </c>
      <c r="D41" s="240"/>
      <c r="E41" s="100"/>
      <c r="F41" s="8"/>
      <c r="G41" s="8"/>
      <c r="H41" s="259" t="s">
        <v>197</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2.5" customHeight="1" thickBot="1" x14ac:dyDescent="0.25">
      <c r="A42" s="100"/>
      <c r="B42" s="358"/>
      <c r="C42" s="232">
        <f>SUM(C47:C49)</f>
        <v>0</v>
      </c>
      <c r="D42" s="239" t="s">
        <v>114</v>
      </c>
      <c r="E42" s="100"/>
      <c r="F42" s="41"/>
      <c r="G42" s="41"/>
      <c r="H42" s="84" t="s">
        <v>48</v>
      </c>
      <c r="I42" s="234"/>
      <c r="J42" s="235">
        <v>0</v>
      </c>
      <c r="K42" s="108"/>
      <c r="L42" s="102"/>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83" t="s">
        <v>86</v>
      </c>
      <c r="I43" s="236"/>
      <c r="J43" s="71">
        <f>IF(SUM(J22,J30,J36)&gt;0,SUM(J22:J42),SUM(J23:J29,J31:J35,J37:J41))</f>
        <v>0</v>
      </c>
      <c r="K43" s="108"/>
      <c r="L43" s="10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03"/>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s="6" customFormat="1" ht="23.25" customHeight="1" thickBot="1" x14ac:dyDescent="0.25">
      <c r="A47" s="111"/>
      <c r="B47" s="150" t="s">
        <v>110</v>
      </c>
      <c r="C47" s="225">
        <v>0</v>
      </c>
      <c r="D47" s="20"/>
      <c r="E47" s="101"/>
      <c r="F47" s="5"/>
      <c r="G47" s="5"/>
      <c r="H47" s="32" t="s">
        <v>49</v>
      </c>
      <c r="I47" s="38"/>
      <c r="J47" s="39">
        <f>SUM(PRODUCT(SUM(C19,-C20,-C21,-C22,-C23),5.11),PRODUCT(SUM(C27,-C28,-C29,-C30,-C31,-C32),2.28),PRODUCT(SUM(C33,-C34,-C35,-C36,-C37,-C38),19.89),0)</f>
        <v>0</v>
      </c>
      <c r="K47" s="112"/>
      <c r="L47" s="102">
        <f>J47*0.9</f>
        <v>0</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85"/>
      <c r="AN47" s="85"/>
      <c r="AO47" s="85"/>
      <c r="AP47" s="85"/>
      <c r="AQ47" s="85"/>
      <c r="AR47" s="85"/>
      <c r="AS47" s="85"/>
      <c r="AT47" s="85"/>
      <c r="AU47" s="85"/>
      <c r="AV47" s="85"/>
      <c r="AW47" s="85"/>
      <c r="AX47" s="85"/>
      <c r="AY47" s="85"/>
      <c r="AZ47" s="85"/>
      <c r="BA47" s="85"/>
      <c r="BB47" s="85"/>
      <c r="BC47" s="85"/>
      <c r="BD47" s="85"/>
      <c r="BE47" s="85"/>
      <c r="BF47" s="85"/>
      <c r="BG47" s="85"/>
    </row>
    <row r="48" spans="1:59" s="6" customFormat="1" ht="23.25" customHeight="1" thickBot="1" x14ac:dyDescent="0.3">
      <c r="A48" s="111"/>
      <c r="B48" s="134" t="s">
        <v>111</v>
      </c>
      <c r="C48" s="226">
        <v>0</v>
      </c>
      <c r="D48" s="21"/>
      <c r="E48" s="101"/>
      <c r="F48" s="5"/>
      <c r="G48" s="5"/>
      <c r="H48" s="83" t="s">
        <v>121</v>
      </c>
      <c r="I48" s="67"/>
      <c r="J48" s="71">
        <f>IF(L48&gt;L47,IF(L47&lt;0,0,L47),IF(L48&lt;0,0,L48))</f>
        <v>0</v>
      </c>
      <c r="K48" s="112"/>
      <c r="L48" s="102">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87"/>
      <c r="AN48" s="87"/>
      <c r="AO48" s="87"/>
      <c r="AP48" s="87"/>
      <c r="AQ48" s="87"/>
      <c r="AR48" s="87"/>
      <c r="AS48" s="87"/>
      <c r="AT48" s="87"/>
      <c r="AU48" s="87"/>
      <c r="AV48" s="87"/>
      <c r="AW48" s="87"/>
      <c r="AX48" s="87"/>
      <c r="AY48" s="87"/>
      <c r="AZ48" s="87"/>
      <c r="BA48" s="87"/>
      <c r="BB48" s="87"/>
      <c r="BC48" s="87"/>
      <c r="BD48" s="87"/>
      <c r="BE48" s="87"/>
      <c r="BF48" s="87"/>
      <c r="BG48" s="87"/>
    </row>
    <row r="49" spans="1:59" s="6" customFormat="1" ht="21" customHeight="1" thickBot="1" x14ac:dyDescent="0.25">
      <c r="A49" s="111"/>
      <c r="B49" s="137" t="s">
        <v>112</v>
      </c>
      <c r="C49" s="227">
        <v>0</v>
      </c>
      <c r="D49" s="223"/>
      <c r="E49" s="101"/>
      <c r="F49" s="5"/>
      <c r="G49" s="5"/>
      <c r="H49" s="100"/>
      <c r="I49" s="100"/>
      <c r="J49" s="100"/>
      <c r="K49" s="112"/>
      <c r="L49" s="87"/>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87"/>
      <c r="AN49" s="87"/>
      <c r="AO49" s="87"/>
      <c r="AP49" s="87"/>
      <c r="AQ49" s="87"/>
      <c r="AR49" s="87"/>
      <c r="AS49" s="87"/>
      <c r="AT49" s="87"/>
      <c r="AU49" s="87"/>
      <c r="AV49" s="87"/>
      <c r="AW49" s="87"/>
      <c r="AX49" s="87"/>
      <c r="AY49" s="87"/>
      <c r="AZ49" s="87"/>
      <c r="BA49" s="87"/>
      <c r="BB49" s="87"/>
      <c r="BC49" s="87"/>
      <c r="BD49" s="87"/>
      <c r="BE49" s="87"/>
      <c r="BF49" s="87"/>
      <c r="BG49" s="87"/>
    </row>
    <row r="50" spans="1:59" s="6" customFormat="1" ht="21.75" customHeight="1" thickBot="1" x14ac:dyDescent="0.3">
      <c r="A50" s="111"/>
      <c r="B50" s="100"/>
      <c r="C50" s="100"/>
      <c r="D50" s="100"/>
      <c r="E50" s="101"/>
      <c r="F50" s="5"/>
      <c r="G50" s="5"/>
      <c r="H50" s="220" t="s">
        <v>115</v>
      </c>
      <c r="I50" s="221"/>
      <c r="J50" s="71">
        <f>IF(SUM(C47*(669.8-61.35),C48*(654.5-61.35),C49*(721-61.35))&lt;50,0,SUM(C47*(669.8-61.35),C48*(654.5-61.35),C49*(721-61.35)))</f>
        <v>0</v>
      </c>
      <c r="K50" s="112"/>
      <c r="L50" s="82"/>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18.75" customHeight="1" thickBot="1" x14ac:dyDescent="0.25">
      <c r="A51" s="111"/>
      <c r="B51" s="359" t="s">
        <v>116</v>
      </c>
      <c r="C51" s="360"/>
      <c r="D51" s="361"/>
      <c r="E51" s="101"/>
      <c r="H51" s="100"/>
      <c r="I51" s="100"/>
      <c r="J51" s="100"/>
      <c r="K51" s="112"/>
      <c r="L51" s="82"/>
      <c r="M51" s="82"/>
      <c r="N51" s="82"/>
    </row>
    <row r="52" spans="1:59" s="6" customFormat="1" ht="19.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18.75" customHeight="1" thickBot="1" x14ac:dyDescent="0.25">
      <c r="A55" s="111"/>
      <c r="B55" s="362"/>
      <c r="C55" s="363"/>
      <c r="D55" s="364"/>
      <c r="E55" s="101"/>
      <c r="H55" s="100"/>
      <c r="I55" s="100"/>
      <c r="J55" s="108"/>
      <c r="K55" s="112"/>
    </row>
    <row r="56" spans="1:59" s="6" customFormat="1" ht="24.75" customHeight="1" x14ac:dyDescent="0.2">
      <c r="A56" s="111"/>
      <c r="B56" s="362"/>
      <c r="C56" s="363"/>
      <c r="D56" s="364"/>
      <c r="E56" s="101"/>
      <c r="H56" s="326" t="s">
        <v>83</v>
      </c>
      <c r="I56" s="327"/>
      <c r="J56" s="328"/>
      <c r="K56" s="112"/>
    </row>
    <row r="57" spans="1:59" s="6" customFormat="1" ht="16.5" customHeight="1" x14ac:dyDescent="0.2">
      <c r="A57" s="111"/>
      <c r="B57" s="362"/>
      <c r="C57" s="363"/>
      <c r="D57" s="364"/>
      <c r="E57" s="101"/>
      <c r="H57" s="388"/>
      <c r="I57" s="389"/>
      <c r="J57" s="390"/>
      <c r="K57" s="112"/>
    </row>
    <row r="58" spans="1:59" s="6" customFormat="1" ht="39" customHeight="1" thickBot="1" x14ac:dyDescent="0.25">
      <c r="A58" s="111"/>
      <c r="B58" s="365"/>
      <c r="C58" s="366"/>
      <c r="D58" s="367"/>
      <c r="E58" s="101"/>
      <c r="H58" s="391"/>
      <c r="I58" s="392"/>
      <c r="J58" s="393"/>
      <c r="K58" s="112"/>
    </row>
    <row r="59" spans="1:59" s="6" customFormat="1" ht="16.5" customHeight="1" thickBot="1" x14ac:dyDescent="0.25">
      <c r="A59" s="111"/>
      <c r="B59" s="101"/>
      <c r="C59" s="101"/>
      <c r="D59" s="101"/>
      <c r="E59" s="101"/>
      <c r="H59" s="101"/>
      <c r="I59" s="101"/>
      <c r="J59" s="101"/>
      <c r="K59" s="112"/>
    </row>
    <row r="60" spans="1:59" s="6" customFormat="1" ht="240.75" customHeight="1" thickBot="1" x14ac:dyDescent="0.25">
      <c r="A60" s="111"/>
      <c r="B60" s="381" t="s">
        <v>217</v>
      </c>
      <c r="C60" s="310"/>
      <c r="D60" s="311"/>
      <c r="E60" s="101"/>
      <c r="H60" s="339" t="s">
        <v>214</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algorithmName="SHA-512" hashValue="SMA2VgzYnNiSk4INCWIQaEyzKUfkSCk372neZuhK8k4lgFChqyXgjC+SqJ3DlQ6l3PJCUe850MTYMf61HFu+zA==" saltValue="Zh/5OEnqeYDpXJm1Szw8fA==" spinCount="100000" sheet="1" objects="1" scenarios="1"/>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7" right="0.7" top="0.78740157499999996" bottom="0.78740157499999996" header="0.3" footer="0.3"/>
  <pageSetup paperSize="9"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BG265"/>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04.25" customHeight="1" thickBot="1" x14ac:dyDescent="0.25">
      <c r="A2" s="104"/>
      <c r="B2" s="352" t="s">
        <v>207</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180</v>
      </c>
      <c r="C22" s="144">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4" t="s">
        <v>187</v>
      </c>
      <c r="C23" s="145">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190</v>
      </c>
      <c r="C24" s="169">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34" t="s">
        <v>185</v>
      </c>
      <c r="C25" s="225">
        <v>0</v>
      </c>
      <c r="D25" s="385"/>
      <c r="E25" s="100"/>
      <c r="F25" s="41"/>
      <c r="H25" s="259" t="s">
        <v>183</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188</v>
      </c>
      <c r="C26" s="242">
        <v>0</v>
      </c>
      <c r="D26" s="385"/>
      <c r="E26" s="100"/>
      <c r="F26" s="41"/>
      <c r="H26" s="259" t="s">
        <v>189</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5"/>
      <c r="E27" s="100"/>
      <c r="F27" s="41"/>
      <c r="H27" s="259" t="s">
        <v>186</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5"/>
      <c r="E28" s="100"/>
      <c r="F28" s="41"/>
      <c r="H28" s="259" t="s">
        <v>182</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5"/>
      <c r="E29" s="100"/>
      <c r="F29" s="41"/>
      <c r="H29" s="259" t="s">
        <v>191</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180</v>
      </c>
      <c r="C30" s="148">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4" t="s">
        <v>184</v>
      </c>
      <c r="C31" s="148">
        <v>0</v>
      </c>
      <c r="D31" s="385"/>
      <c r="E31" s="100"/>
      <c r="F31" s="41"/>
      <c r="H31" s="80" t="s">
        <v>22</v>
      </c>
      <c r="I31" s="164" t="s">
        <v>34</v>
      </c>
      <c r="J31" s="161">
        <f>PRODUCT(C28,5.5)</f>
        <v>0</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187</v>
      </c>
      <c r="C32" s="149">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86"/>
      <c r="E33" s="100"/>
      <c r="F33" s="41"/>
      <c r="H33" s="259" t="s">
        <v>192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86"/>
      <c r="E34" s="100"/>
      <c r="F34" s="41"/>
      <c r="H34" s="259" t="s">
        <v>193</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86"/>
      <c r="E35" s="100"/>
      <c r="F35" s="41"/>
      <c r="H35" s="259" t="s">
        <v>194</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180</v>
      </c>
      <c r="C36" s="146">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181</v>
      </c>
      <c r="C37" s="146">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188</v>
      </c>
      <c r="C38" s="147">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259" t="s">
        <v>195</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6" t="s">
        <v>119</v>
      </c>
      <c r="C40" s="382"/>
      <c r="D40" s="347"/>
      <c r="E40" s="100"/>
      <c r="F40" s="41"/>
      <c r="H40" s="259" t="s">
        <v>196</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48" t="s">
        <v>120</v>
      </c>
      <c r="C41" s="241" t="s">
        <v>4</v>
      </c>
      <c r="D41" s="240"/>
      <c r="E41" s="100"/>
      <c r="F41" s="8"/>
      <c r="G41" s="8"/>
      <c r="H41" s="259" t="s">
        <v>197</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58"/>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59" t="s">
        <v>117</v>
      </c>
      <c r="C51" s="360"/>
      <c r="D51" s="361"/>
      <c r="E51" s="101"/>
      <c r="H51" s="100"/>
      <c r="I51" s="100"/>
      <c r="J51" s="100"/>
      <c r="K51" s="112"/>
    </row>
    <row r="52" spans="1:59" s="6" customFormat="1" ht="18.7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21" customHeight="1" thickBot="1" x14ac:dyDescent="0.25">
      <c r="A55" s="111"/>
      <c r="B55" s="362"/>
      <c r="C55" s="363"/>
      <c r="D55" s="364"/>
      <c r="E55" s="101"/>
      <c r="H55" s="101"/>
      <c r="I55" s="101"/>
      <c r="J55" s="101"/>
      <c r="K55" s="112"/>
    </row>
    <row r="56" spans="1:59" s="6" customFormat="1" ht="24.75" customHeight="1" x14ac:dyDescent="0.2">
      <c r="A56" s="111"/>
      <c r="B56" s="362"/>
      <c r="C56" s="363"/>
      <c r="D56" s="364"/>
      <c r="E56" s="101"/>
      <c r="F56" s="101"/>
      <c r="G56" s="101"/>
      <c r="H56" s="372" t="s">
        <v>83</v>
      </c>
      <c r="I56" s="373"/>
      <c r="J56" s="374"/>
      <c r="K56" s="112"/>
    </row>
    <row r="57" spans="1:59" s="6" customFormat="1" ht="24.75" customHeight="1" x14ac:dyDescent="0.2">
      <c r="A57" s="111"/>
      <c r="B57" s="362"/>
      <c r="C57" s="363"/>
      <c r="D57" s="364"/>
      <c r="E57" s="101"/>
      <c r="F57" s="101"/>
      <c r="G57" s="101"/>
      <c r="H57" s="375"/>
      <c r="I57" s="376"/>
      <c r="J57" s="377"/>
      <c r="K57" s="112"/>
    </row>
    <row r="58" spans="1:59" s="6" customFormat="1" ht="24" customHeight="1" thickBot="1" x14ac:dyDescent="0.25">
      <c r="A58" s="111"/>
      <c r="B58" s="365"/>
      <c r="C58" s="366"/>
      <c r="D58" s="367"/>
      <c r="E58" s="101"/>
      <c r="H58" s="378"/>
      <c r="I58" s="379"/>
      <c r="J58" s="380"/>
      <c r="K58" s="112"/>
    </row>
    <row r="59" spans="1:59" s="6" customFormat="1" ht="16.5" customHeight="1" thickBot="1" x14ac:dyDescent="0.25">
      <c r="A59" s="111"/>
      <c r="B59" s="101"/>
      <c r="C59" s="101"/>
      <c r="D59" s="101"/>
      <c r="E59" s="101"/>
      <c r="H59" s="101"/>
      <c r="I59" s="101"/>
      <c r="J59" s="101"/>
      <c r="K59" s="112"/>
    </row>
    <row r="60" spans="1:59" s="6" customFormat="1" ht="183.75" customHeight="1" thickBot="1" x14ac:dyDescent="0.25">
      <c r="A60" s="111"/>
      <c r="B60" s="381" t="s">
        <v>206</v>
      </c>
      <c r="C60" s="310"/>
      <c r="D60" s="311"/>
      <c r="E60" s="101"/>
      <c r="H60" s="339" t="s">
        <v>210</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algorithmName="SHA-512" hashValue="NJ9OPBZ3Kkvt4XIgFFUM2U259Y3p9KztNQdplTb/LArayMgszc1ZiuHFag1g/PSo1aMEH+eIxJXDKzpSxV5GiA==" saltValue="9gu0YYxRUF9sZxmpnCsZxw==" spinCount="100000" sheet="1" formatCells="0" formatColumns="0" formatRows="0" insertColumns="0" insertRows="0" insertHyperlinks="0" deleteColumns="0" deleteRows="0" sort="0" autoFilter="0" pivotTables="0"/>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BG265"/>
  <sheetViews>
    <sheetView zoomScaleNormal="100" workbookViewId="0">
      <selection activeCell="B2" sqref="B2:J2"/>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04.25" customHeight="1" thickBot="1" x14ac:dyDescent="0.25">
      <c r="A2" s="104"/>
      <c r="B2" s="352" t="s">
        <v>208</v>
      </c>
      <c r="C2" s="309"/>
      <c r="D2" s="309"/>
      <c r="E2" s="309"/>
      <c r="F2" s="309"/>
      <c r="G2" s="309"/>
      <c r="H2" s="309"/>
      <c r="I2" s="309"/>
      <c r="J2" s="394"/>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80"/>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PRODUCT($C$10,5.13)</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80" t="s">
        <v>59</v>
      </c>
      <c r="I10" s="77"/>
      <c r="J10" s="24"/>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78" t="s">
        <v>46</v>
      </c>
      <c r="I11" s="77"/>
      <c r="J11" s="24">
        <f>PRODUCT($C$10,20.5)-J9</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180</v>
      </c>
      <c r="C22" s="144">
        <v>0</v>
      </c>
      <c r="D22" s="385"/>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4" t="s">
        <v>187</v>
      </c>
      <c r="C23" s="145">
        <v>0</v>
      </c>
      <c r="D23" s="385"/>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190</v>
      </c>
      <c r="C24" s="1">
        <v>0</v>
      </c>
      <c r="D24" s="385"/>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34" t="s">
        <v>185</v>
      </c>
      <c r="C25" s="225">
        <v>0</v>
      </c>
      <c r="D25" s="385"/>
      <c r="E25" s="100"/>
      <c r="F25" s="41"/>
      <c r="H25" s="259" t="s">
        <v>183</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188</v>
      </c>
      <c r="C26" s="242">
        <v>0</v>
      </c>
      <c r="D26" s="385"/>
      <c r="E26" s="100"/>
      <c r="F26" s="41"/>
      <c r="H26" s="259" t="s">
        <v>189</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5"/>
      <c r="E27" s="100"/>
      <c r="F27" s="41"/>
      <c r="H27" s="259" t="s">
        <v>186</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5"/>
      <c r="E28" s="100"/>
      <c r="F28" s="41"/>
      <c r="H28" s="259" t="s">
        <v>182</v>
      </c>
      <c r="I28" s="35" t="s">
        <v>123</v>
      </c>
      <c r="J28" s="161">
        <f>PRODUCT(C25,110)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5"/>
      <c r="E29" s="100"/>
      <c r="F29" s="41"/>
      <c r="H29" s="259" t="s">
        <v>191</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180</v>
      </c>
      <c r="C30" s="148">
        <v>0</v>
      </c>
      <c r="D30" s="385"/>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4" t="s">
        <v>184</v>
      </c>
      <c r="C31" s="148">
        <v>0</v>
      </c>
      <c r="D31" s="385"/>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187</v>
      </c>
      <c r="C32" s="149">
        <v>0</v>
      </c>
      <c r="D32" s="385"/>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86"/>
      <c r="E33" s="100"/>
      <c r="F33" s="41"/>
      <c r="H33" s="259" t="s">
        <v>192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86"/>
      <c r="E34" s="100"/>
      <c r="F34" s="41"/>
      <c r="H34" s="259" t="s">
        <v>193</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86"/>
      <c r="E35" s="100"/>
      <c r="F35" s="41"/>
      <c r="H35" s="259" t="s">
        <v>194</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180</v>
      </c>
      <c r="C36" s="146">
        <v>0</v>
      </c>
      <c r="D36" s="386"/>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181</v>
      </c>
      <c r="C37" s="146">
        <v>0</v>
      </c>
      <c r="D37" s="386"/>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188</v>
      </c>
      <c r="C38" s="147">
        <v>0</v>
      </c>
      <c r="D38" s="387"/>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0"/>
      <c r="B39" s="100"/>
      <c r="C39" s="100"/>
      <c r="D39" s="100"/>
      <c r="E39" s="100"/>
      <c r="F39" s="41"/>
      <c r="H39" s="259" t="s">
        <v>195</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0"/>
      <c r="B40" s="346" t="s">
        <v>119</v>
      </c>
      <c r="C40" s="382"/>
      <c r="D40" s="347"/>
      <c r="E40" s="100"/>
      <c r="F40" s="41"/>
      <c r="H40" s="259" t="s">
        <v>196</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1" customHeight="1" thickBot="1" x14ac:dyDescent="0.25">
      <c r="A41" s="100"/>
      <c r="B41" s="348" t="s">
        <v>120</v>
      </c>
      <c r="C41" s="241" t="s">
        <v>4</v>
      </c>
      <c r="D41" s="240"/>
      <c r="E41" s="100"/>
      <c r="F41" s="8"/>
      <c r="G41" s="8"/>
      <c r="H41" s="259" t="s">
        <v>197</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2.5" customHeight="1" thickBot="1" x14ac:dyDescent="0.25">
      <c r="A42" s="100"/>
      <c r="B42" s="358"/>
      <c r="C42" s="232">
        <f>SUM(C47:C49)</f>
        <v>0</v>
      </c>
      <c r="D42" s="239" t="s">
        <v>114</v>
      </c>
      <c r="E42" s="100"/>
      <c r="F42" s="41"/>
      <c r="G42" s="41"/>
      <c r="H42" s="84" t="s">
        <v>48</v>
      </c>
      <c r="I42" s="234"/>
      <c r="J42" s="235">
        <v>0</v>
      </c>
      <c r="K42" s="108"/>
      <c r="L42" s="102"/>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83" t="s">
        <v>86</v>
      </c>
      <c r="I43" s="236"/>
      <c r="J43" s="71">
        <f>IF(SUM(J22,J30,J36)&gt;0,SUM(J22:J42),SUM(J23:J29,J31:J35,J37:J41))</f>
        <v>0</v>
      </c>
      <c r="K43" s="108"/>
      <c r="L43" s="10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03"/>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s="6" customFormat="1" ht="23.25" customHeight="1" thickBot="1" x14ac:dyDescent="0.25">
      <c r="A47" s="111"/>
      <c r="B47" s="150" t="s">
        <v>110</v>
      </c>
      <c r="C47" s="225">
        <v>0</v>
      </c>
      <c r="D47" s="20"/>
      <c r="E47" s="101"/>
      <c r="F47" s="5"/>
      <c r="G47" s="5"/>
      <c r="H47" s="32" t="s">
        <v>49</v>
      </c>
      <c r="I47" s="38"/>
      <c r="J47" s="39">
        <f>SUM(PRODUCT(SUM(C19,-C20,-C21,-C22,-C23),5.11),PRODUCT(SUM(C27,-C28,-C29,-C30,-C31,-C32),2.28),PRODUCT(SUM(C33,-C34,-C35,-C36,-C37,-C38),19.89),0)</f>
        <v>0</v>
      </c>
      <c r="K47" s="112"/>
      <c r="L47" s="102">
        <f>J47*0.9</f>
        <v>0</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85"/>
      <c r="AN47" s="85"/>
      <c r="AO47" s="85"/>
      <c r="AP47" s="85"/>
      <c r="AQ47" s="85"/>
      <c r="AR47" s="85"/>
      <c r="AS47" s="85"/>
      <c r="AT47" s="85"/>
      <c r="AU47" s="85"/>
      <c r="AV47" s="85"/>
      <c r="AW47" s="85"/>
      <c r="AX47" s="85"/>
      <c r="AY47" s="85"/>
      <c r="AZ47" s="85"/>
      <c r="BA47" s="85"/>
      <c r="BB47" s="85"/>
      <c r="BC47" s="85"/>
      <c r="BD47" s="85"/>
      <c r="BE47" s="85"/>
      <c r="BF47" s="85"/>
      <c r="BG47" s="85"/>
    </row>
    <row r="48" spans="1:59" s="6" customFormat="1" ht="23.25" customHeight="1" thickBot="1" x14ac:dyDescent="0.3">
      <c r="A48" s="111"/>
      <c r="B48" s="134" t="s">
        <v>111</v>
      </c>
      <c r="C48" s="226">
        <v>0</v>
      </c>
      <c r="D48" s="21"/>
      <c r="E48" s="101"/>
      <c r="F48" s="5"/>
      <c r="G48" s="5"/>
      <c r="H48" s="83" t="s">
        <v>121</v>
      </c>
      <c r="I48" s="67"/>
      <c r="J48" s="71">
        <f>IF(L48&gt;L47,IF(L47&lt;0,0,L47),IF(L48&lt;0,0,L48))</f>
        <v>0</v>
      </c>
      <c r="K48" s="112"/>
      <c r="L48" s="102">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87"/>
      <c r="AN48" s="87"/>
      <c r="AO48" s="87"/>
      <c r="AP48" s="87"/>
      <c r="AQ48" s="87"/>
      <c r="AR48" s="87"/>
      <c r="AS48" s="87"/>
      <c r="AT48" s="87"/>
      <c r="AU48" s="87"/>
      <c r="AV48" s="87"/>
      <c r="AW48" s="87"/>
      <c r="AX48" s="87"/>
      <c r="AY48" s="87"/>
      <c r="AZ48" s="87"/>
      <c r="BA48" s="87"/>
      <c r="BB48" s="87"/>
      <c r="BC48" s="87"/>
      <c r="BD48" s="87"/>
      <c r="BE48" s="87"/>
      <c r="BF48" s="87"/>
      <c r="BG48" s="87"/>
    </row>
    <row r="49" spans="1:59" s="6" customFormat="1" ht="21" customHeight="1" thickBot="1" x14ac:dyDescent="0.25">
      <c r="A49" s="111"/>
      <c r="B49" s="137" t="s">
        <v>112</v>
      </c>
      <c r="C49" s="227">
        <v>0</v>
      </c>
      <c r="D49" s="223"/>
      <c r="E49" s="101"/>
      <c r="F49" s="5"/>
      <c r="G49" s="5"/>
      <c r="H49" s="100"/>
      <c r="I49" s="100"/>
      <c r="J49" s="100"/>
      <c r="K49" s="112"/>
      <c r="L49" s="87"/>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87"/>
      <c r="AN49" s="87"/>
      <c r="AO49" s="87"/>
      <c r="AP49" s="87"/>
      <c r="AQ49" s="87"/>
      <c r="AR49" s="87"/>
      <c r="AS49" s="87"/>
      <c r="AT49" s="87"/>
      <c r="AU49" s="87"/>
      <c r="AV49" s="87"/>
      <c r="AW49" s="87"/>
      <c r="AX49" s="87"/>
      <c r="AY49" s="87"/>
      <c r="AZ49" s="87"/>
      <c r="BA49" s="87"/>
      <c r="BB49" s="87"/>
      <c r="BC49" s="87"/>
      <c r="BD49" s="87"/>
      <c r="BE49" s="87"/>
      <c r="BF49" s="87"/>
      <c r="BG49" s="87"/>
    </row>
    <row r="50" spans="1:59" s="6" customFormat="1" ht="21.75" customHeight="1" thickBot="1" x14ac:dyDescent="0.3">
      <c r="A50" s="111"/>
      <c r="B50" s="100"/>
      <c r="C50" s="100"/>
      <c r="D50" s="100"/>
      <c r="E50" s="101"/>
      <c r="F50" s="5"/>
      <c r="G50" s="5"/>
      <c r="H50" s="220" t="s">
        <v>115</v>
      </c>
      <c r="I50" s="221"/>
      <c r="J50" s="71">
        <f>IF(SUM(C47*(669.8-61.35),C48*(654.5-61.35),C49*(721-61.35))&lt;50,0,SUM(C47*(669.8-61.35),C48*(654.5-61.35),C49*(721-61.35)))</f>
        <v>0</v>
      </c>
      <c r="K50" s="112"/>
      <c r="L50" s="82"/>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18.75" customHeight="1" thickBot="1" x14ac:dyDescent="0.25">
      <c r="A51" s="111"/>
      <c r="B51" s="359" t="s">
        <v>116</v>
      </c>
      <c r="C51" s="360"/>
      <c r="D51" s="361"/>
      <c r="E51" s="101"/>
      <c r="H51" s="100"/>
      <c r="I51" s="100"/>
      <c r="J51" s="100"/>
      <c r="K51" s="112"/>
      <c r="L51" s="82"/>
      <c r="M51" s="82"/>
      <c r="N51" s="82"/>
    </row>
    <row r="52" spans="1:59" s="6" customFormat="1" ht="19.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18.75" customHeight="1" thickBot="1" x14ac:dyDescent="0.25">
      <c r="A55" s="111"/>
      <c r="B55" s="362"/>
      <c r="C55" s="363"/>
      <c r="D55" s="364"/>
      <c r="E55" s="101"/>
      <c r="H55" s="100"/>
      <c r="I55" s="100"/>
      <c r="J55" s="108"/>
      <c r="K55" s="112"/>
    </row>
    <row r="56" spans="1:59" s="6" customFormat="1" ht="24.75" customHeight="1" x14ac:dyDescent="0.2">
      <c r="A56" s="111"/>
      <c r="B56" s="362"/>
      <c r="C56" s="363"/>
      <c r="D56" s="364"/>
      <c r="E56" s="101"/>
      <c r="H56" s="326" t="s">
        <v>83</v>
      </c>
      <c r="I56" s="327"/>
      <c r="J56" s="328"/>
      <c r="K56" s="112"/>
    </row>
    <row r="57" spans="1:59" s="6" customFormat="1" ht="16.5" customHeight="1" x14ac:dyDescent="0.2">
      <c r="A57" s="111"/>
      <c r="B57" s="362"/>
      <c r="C57" s="363"/>
      <c r="D57" s="364"/>
      <c r="E57" s="101"/>
      <c r="H57" s="388"/>
      <c r="I57" s="389"/>
      <c r="J57" s="390"/>
      <c r="K57" s="112"/>
    </row>
    <row r="58" spans="1:59" s="6" customFormat="1" ht="39" customHeight="1" thickBot="1" x14ac:dyDescent="0.25">
      <c r="A58" s="111"/>
      <c r="B58" s="365"/>
      <c r="C58" s="366"/>
      <c r="D58" s="367"/>
      <c r="E58" s="101"/>
      <c r="H58" s="391"/>
      <c r="I58" s="392"/>
      <c r="J58" s="393"/>
      <c r="K58" s="112"/>
    </row>
    <row r="59" spans="1:59" s="6" customFormat="1" ht="16.5" customHeight="1" thickBot="1" x14ac:dyDescent="0.25">
      <c r="A59" s="111"/>
      <c r="B59" s="101"/>
      <c r="C59" s="101"/>
      <c r="D59" s="101"/>
      <c r="E59" s="101"/>
      <c r="H59" s="101"/>
      <c r="I59" s="101"/>
      <c r="J59" s="101"/>
      <c r="K59" s="112"/>
    </row>
    <row r="60" spans="1:59" s="6" customFormat="1" ht="172.5" customHeight="1" thickBot="1" x14ac:dyDescent="0.25">
      <c r="A60" s="111"/>
      <c r="B60" s="381" t="s">
        <v>205</v>
      </c>
      <c r="C60" s="310"/>
      <c r="D60" s="311"/>
      <c r="E60" s="101"/>
      <c r="H60" s="339" t="s">
        <v>209</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algorithmName="SHA-512" hashValue="C2cP+iIIPYolVT5CK35v3l2n+gKOf4TyfQfSdTWmRNv0mcAHdOvSKTiOxp9oK5GEZ7fXaV9L/yVx9bXdPvMd6Q==" saltValue="l3CTfP9yXftBVIyMIkZC9g==" spinCount="100000" sheet="1" objects="1" scenarios="1"/>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7" right="0.7" top="0.78740157499999996" bottom="0.78740157499999996" header="0.3" footer="0.3"/>
  <pageSetup paperSize="9"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G265"/>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2" t="s">
        <v>176</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18.7</v>
      </c>
      <c r="D13" s="61">
        <f>L9</f>
        <v>18.7</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15.45</v>
      </c>
      <c r="D17" s="62">
        <f>L11</f>
        <v>15.45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260" t="s">
        <v>36</v>
      </c>
      <c r="C19" s="14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5"/>
      <c r="E22" s="100"/>
      <c r="F22" s="41"/>
      <c r="H22" s="262"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5"/>
      <c r="E23" s="100"/>
      <c r="F23" s="41"/>
      <c r="H23" s="259"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137</v>
      </c>
      <c r="C24" s="169">
        <v>0</v>
      </c>
      <c r="D24" s="385"/>
      <c r="E24" s="100"/>
      <c r="F24" s="41"/>
      <c r="H24" s="259"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5"/>
      <c r="E25" s="100"/>
      <c r="F25" s="41"/>
      <c r="H25" s="259"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5"/>
      <c r="E26" s="100"/>
      <c r="F26" s="41"/>
      <c r="H26" s="259"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260" t="s">
        <v>8</v>
      </c>
      <c r="C27" s="2">
        <v>0</v>
      </c>
      <c r="D27" s="385"/>
      <c r="E27" s="100"/>
      <c r="F27" s="41"/>
      <c r="H27" s="259"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5"/>
      <c r="E28" s="100"/>
      <c r="F28" s="41"/>
      <c r="H28" s="259"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5"/>
      <c r="E29" s="100"/>
      <c r="F29" s="41"/>
      <c r="H29" s="259"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5"/>
      <c r="E30" s="100"/>
      <c r="F30" s="41"/>
      <c r="H30" s="263"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5"/>
      <c r="E31" s="100"/>
      <c r="F31" s="41"/>
      <c r="H31" s="259" t="s">
        <v>22</v>
      </c>
      <c r="I31" s="164" t="s">
        <v>34</v>
      </c>
      <c r="J31" s="161">
        <f>PRODUCT(C28,5.5)</f>
        <v>0</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5"/>
      <c r="E32" s="100"/>
      <c r="F32" s="41"/>
      <c r="H32" s="259"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260" t="s">
        <v>9</v>
      </c>
      <c r="C33" s="182">
        <v>0</v>
      </c>
      <c r="D33" s="386"/>
      <c r="E33" s="100"/>
      <c r="F33" s="41"/>
      <c r="H33" s="259"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86"/>
      <c r="E34" s="100"/>
      <c r="F34" s="41"/>
      <c r="H34" s="259"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86"/>
      <c r="E35" s="100"/>
      <c r="F35" s="41"/>
      <c r="H35" s="259"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86"/>
      <c r="E36" s="100"/>
      <c r="F36" s="8"/>
      <c r="G36" s="8"/>
      <c r="H36" s="263"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86"/>
      <c r="E37" s="100"/>
      <c r="F37" s="41"/>
      <c r="H37" s="259"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87"/>
      <c r="E38" s="100"/>
      <c r="F38" s="41"/>
      <c r="H38" s="259"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259"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6" t="s">
        <v>119</v>
      </c>
      <c r="C40" s="382"/>
      <c r="D40" s="347"/>
      <c r="E40" s="100"/>
      <c r="F40" s="41"/>
      <c r="H40" s="259"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48" t="s">
        <v>120</v>
      </c>
      <c r="C41" s="241" t="s">
        <v>4</v>
      </c>
      <c r="D41" s="240"/>
      <c r="E41" s="100"/>
      <c r="F41" s="8"/>
      <c r="G41" s="8"/>
      <c r="H41" s="259"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58"/>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59" t="s">
        <v>117</v>
      </c>
      <c r="C51" s="360"/>
      <c r="D51" s="361"/>
      <c r="E51" s="101"/>
      <c r="H51" s="100"/>
      <c r="I51" s="100"/>
      <c r="J51" s="100"/>
      <c r="K51" s="112"/>
    </row>
    <row r="52" spans="1:59" s="6" customFormat="1" ht="18.7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21" customHeight="1" thickBot="1" x14ac:dyDescent="0.25">
      <c r="A55" s="111"/>
      <c r="B55" s="362"/>
      <c r="C55" s="363"/>
      <c r="D55" s="364"/>
      <c r="E55" s="101"/>
      <c r="H55" s="101"/>
      <c r="I55" s="101"/>
      <c r="J55" s="101"/>
      <c r="K55" s="112"/>
    </row>
    <row r="56" spans="1:59" s="6" customFormat="1" ht="24.75" customHeight="1" x14ac:dyDescent="0.2">
      <c r="A56" s="111"/>
      <c r="B56" s="362"/>
      <c r="C56" s="363"/>
      <c r="D56" s="364"/>
      <c r="E56" s="101"/>
      <c r="F56" s="101"/>
      <c r="G56" s="101"/>
      <c r="H56" s="372" t="s">
        <v>83</v>
      </c>
      <c r="I56" s="373"/>
      <c r="J56" s="374"/>
      <c r="K56" s="112"/>
    </row>
    <row r="57" spans="1:59" s="6" customFormat="1" ht="24.75" customHeight="1" x14ac:dyDescent="0.2">
      <c r="A57" s="111"/>
      <c r="B57" s="362"/>
      <c r="C57" s="363"/>
      <c r="D57" s="364"/>
      <c r="E57" s="101"/>
      <c r="F57" s="101"/>
      <c r="G57" s="101"/>
      <c r="H57" s="375"/>
      <c r="I57" s="376"/>
      <c r="J57" s="377"/>
      <c r="K57" s="112"/>
    </row>
    <row r="58" spans="1:59" s="6" customFormat="1" ht="24" customHeight="1" thickBot="1" x14ac:dyDescent="0.25">
      <c r="A58" s="111"/>
      <c r="B58" s="365"/>
      <c r="C58" s="366"/>
      <c r="D58" s="367"/>
      <c r="E58" s="101"/>
      <c r="H58" s="378"/>
      <c r="I58" s="379"/>
      <c r="J58" s="380"/>
      <c r="K58" s="112"/>
    </row>
    <row r="59" spans="1:59" s="6" customFormat="1" ht="16.5" customHeight="1" thickBot="1" x14ac:dyDescent="0.25">
      <c r="A59" s="111"/>
      <c r="B59" s="101"/>
      <c r="C59" s="101"/>
      <c r="D59" s="101"/>
      <c r="E59" s="101"/>
      <c r="H59" s="101"/>
      <c r="I59" s="101"/>
      <c r="J59" s="101"/>
      <c r="K59" s="112"/>
    </row>
    <row r="60" spans="1:59" s="6" customFormat="1" ht="183.75" customHeight="1" thickBot="1" x14ac:dyDescent="0.25">
      <c r="A60" s="111"/>
      <c r="B60" s="381" t="s">
        <v>172</v>
      </c>
      <c r="C60" s="310"/>
      <c r="D60" s="311"/>
      <c r="E60" s="101"/>
      <c r="H60" s="339" t="s">
        <v>178</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4">
    <mergeCell ref="B2:J2"/>
    <mergeCell ref="D19:D38"/>
    <mergeCell ref="B40:D40"/>
    <mergeCell ref="B41:B42"/>
    <mergeCell ref="B51:D58"/>
    <mergeCell ref="H53:I53"/>
    <mergeCell ref="H54:I54"/>
    <mergeCell ref="H56:J58"/>
    <mergeCell ref="B60:D60"/>
    <mergeCell ref="H60:J60"/>
    <mergeCell ref="H66:J82"/>
    <mergeCell ref="B5:B6"/>
    <mergeCell ref="C5:C6"/>
    <mergeCell ref="D5:D6"/>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DCADB"/>
  </sheetPr>
  <dimension ref="A1:BG265"/>
  <sheetViews>
    <sheetView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86.25" customHeight="1" thickBot="1" x14ac:dyDescent="0.25">
      <c r="A2" s="104"/>
      <c r="B2" s="352" t="s">
        <v>177</v>
      </c>
      <c r="C2" s="353"/>
      <c r="D2" s="353"/>
      <c r="E2" s="354"/>
      <c r="F2" s="354"/>
      <c r="G2" s="354"/>
      <c r="H2" s="354"/>
      <c r="I2" s="354"/>
      <c r="J2" s="355"/>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2" t="s">
        <v>3</v>
      </c>
      <c r="C5" s="344" t="s">
        <v>4</v>
      </c>
      <c r="D5" s="383"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3"/>
      <c r="C6" s="345"/>
      <c r="D6" s="315"/>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80"/>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PRODUCT($C$10,5.13)</f>
        <v>0</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80" t="s">
        <v>59</v>
      </c>
      <c r="I10" s="77"/>
      <c r="J10" s="24"/>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78" t="s">
        <v>46</v>
      </c>
      <c r="I11" s="77"/>
      <c r="J11" s="24">
        <f>PRODUCT($C$10,20.5)-J9</f>
        <v>0</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18.7</v>
      </c>
      <c r="D13" s="61">
        <f>L9</f>
        <v>18.7</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15.45</v>
      </c>
      <c r="D17" s="62">
        <f>L11</f>
        <v>15.45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260" t="s">
        <v>36</v>
      </c>
      <c r="C19" s="142">
        <v>0</v>
      </c>
      <c r="D19" s="384"/>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5"/>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5"/>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5"/>
      <c r="E22" s="100"/>
      <c r="F22" s="41"/>
      <c r="H22" s="262"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5"/>
      <c r="E23" s="100"/>
      <c r="F23" s="41"/>
      <c r="H23" s="259"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137</v>
      </c>
      <c r="C24" s="1">
        <v>0</v>
      </c>
      <c r="D24" s="385"/>
      <c r="E24" s="100"/>
      <c r="F24" s="41"/>
      <c r="H24" s="259"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5"/>
      <c r="E25" s="100"/>
      <c r="F25" s="41"/>
      <c r="H25" s="259"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5"/>
      <c r="E26" s="100"/>
      <c r="F26" s="41"/>
      <c r="H26" s="259"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260" t="s">
        <v>8</v>
      </c>
      <c r="C27" s="2">
        <v>0</v>
      </c>
      <c r="D27" s="385"/>
      <c r="E27" s="100"/>
      <c r="F27" s="41"/>
      <c r="H27" s="259"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5"/>
      <c r="E28" s="100"/>
      <c r="F28" s="41"/>
      <c r="H28" s="259" t="s">
        <v>133</v>
      </c>
      <c r="I28" s="35" t="s">
        <v>123</v>
      </c>
      <c r="J28" s="161">
        <f>PRODUCT(C25,110)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5"/>
      <c r="E29" s="100"/>
      <c r="F29" s="41"/>
      <c r="H29" s="259"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5"/>
      <c r="E30" s="100"/>
      <c r="F30" s="41"/>
      <c r="H30" s="263"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5"/>
      <c r="E31" s="100"/>
      <c r="F31" s="41"/>
      <c r="H31" s="259"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5"/>
      <c r="E32" s="100"/>
      <c r="F32" s="41"/>
      <c r="H32" s="259"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260" t="s">
        <v>9</v>
      </c>
      <c r="C33" s="182">
        <v>0</v>
      </c>
      <c r="D33" s="386"/>
      <c r="E33" s="100"/>
      <c r="F33" s="41"/>
      <c r="H33" s="259"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86"/>
      <c r="E34" s="100"/>
      <c r="F34" s="41"/>
      <c r="H34" s="259"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86"/>
      <c r="E35" s="100"/>
      <c r="F35" s="41"/>
      <c r="H35" s="259"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86"/>
      <c r="E36" s="100"/>
      <c r="F36" s="8"/>
      <c r="G36" s="8"/>
      <c r="H36" s="263"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86"/>
      <c r="E37" s="100"/>
      <c r="F37" s="41"/>
      <c r="H37" s="259"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87"/>
      <c r="E38" s="100"/>
      <c r="F38" s="41"/>
      <c r="H38" s="259"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0"/>
      <c r="B39" s="100"/>
      <c r="C39" s="100"/>
      <c r="D39" s="100"/>
      <c r="E39" s="100"/>
      <c r="F39" s="41"/>
      <c r="H39" s="259"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0"/>
      <c r="B40" s="346" t="s">
        <v>119</v>
      </c>
      <c r="C40" s="382"/>
      <c r="D40" s="347"/>
      <c r="E40" s="100"/>
      <c r="F40" s="41"/>
      <c r="H40" s="259"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1" customHeight="1" thickBot="1" x14ac:dyDescent="0.25">
      <c r="A41" s="100"/>
      <c r="B41" s="348" t="s">
        <v>120</v>
      </c>
      <c r="C41" s="241" t="s">
        <v>4</v>
      </c>
      <c r="D41" s="240"/>
      <c r="E41" s="100"/>
      <c r="F41" s="8"/>
      <c r="G41" s="8"/>
      <c r="H41" s="259"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2.5" customHeight="1" thickBot="1" x14ac:dyDescent="0.25">
      <c r="A42" s="100"/>
      <c r="B42" s="358"/>
      <c r="C42" s="232">
        <f>SUM(C47:C49)</f>
        <v>0</v>
      </c>
      <c r="D42" s="239" t="s">
        <v>114</v>
      </c>
      <c r="E42" s="100"/>
      <c r="F42" s="41"/>
      <c r="G42" s="41"/>
      <c r="H42" s="84" t="s">
        <v>48</v>
      </c>
      <c r="I42" s="234"/>
      <c r="J42" s="235">
        <v>0</v>
      </c>
      <c r="K42" s="108"/>
      <c r="L42" s="102"/>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83" t="s">
        <v>86</v>
      </c>
      <c r="I43" s="236"/>
      <c r="J43" s="71">
        <f>IF(SUM(J22,J30,J36)&gt;0,SUM(J22:J42),SUM(J23:J29,J31:J35,J37:J41))</f>
        <v>0</v>
      </c>
      <c r="K43" s="108"/>
      <c r="L43" s="10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03"/>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s="6" customFormat="1" ht="23.25" customHeight="1" thickBot="1" x14ac:dyDescent="0.25">
      <c r="A47" s="111"/>
      <c r="B47" s="150" t="s">
        <v>110</v>
      </c>
      <c r="C47" s="225">
        <v>0</v>
      </c>
      <c r="D47" s="20"/>
      <c r="E47" s="101"/>
      <c r="F47" s="5"/>
      <c r="G47" s="5"/>
      <c r="H47" s="32" t="s">
        <v>49</v>
      </c>
      <c r="I47" s="38"/>
      <c r="J47" s="39">
        <f>SUM(PRODUCT(SUM(C19,-C20,-C21,-C22,-C23),5.11),PRODUCT(SUM(C27,-C28,-C29,-C30,-C31,-C32),2.28),PRODUCT(SUM(C33,-C34,-C35,-C36,-C37,-C38),19.89),0)</f>
        <v>0</v>
      </c>
      <c r="K47" s="112"/>
      <c r="L47" s="102">
        <f>J47*0.9</f>
        <v>0</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85"/>
      <c r="AN47" s="85"/>
      <c r="AO47" s="85"/>
      <c r="AP47" s="85"/>
      <c r="AQ47" s="85"/>
      <c r="AR47" s="85"/>
      <c r="AS47" s="85"/>
      <c r="AT47" s="85"/>
      <c r="AU47" s="85"/>
      <c r="AV47" s="85"/>
      <c r="AW47" s="85"/>
      <c r="AX47" s="85"/>
      <c r="AY47" s="85"/>
      <c r="AZ47" s="85"/>
      <c r="BA47" s="85"/>
      <c r="BB47" s="85"/>
      <c r="BC47" s="85"/>
      <c r="BD47" s="85"/>
      <c r="BE47" s="85"/>
      <c r="BF47" s="85"/>
      <c r="BG47" s="85"/>
    </row>
    <row r="48" spans="1:59" s="6" customFormat="1" ht="23.25" customHeight="1" thickBot="1" x14ac:dyDescent="0.3">
      <c r="A48" s="111"/>
      <c r="B48" s="134" t="s">
        <v>111</v>
      </c>
      <c r="C48" s="226">
        <v>0</v>
      </c>
      <c r="D48" s="21"/>
      <c r="E48" s="101"/>
      <c r="F48" s="5"/>
      <c r="G48" s="5"/>
      <c r="H48" s="83" t="s">
        <v>121</v>
      </c>
      <c r="I48" s="67"/>
      <c r="J48" s="71">
        <f>IF(L48&gt;L47,IF(L47&lt;0,0,L47),IF(L48&lt;0,0,L48))</f>
        <v>0</v>
      </c>
      <c r="K48" s="112"/>
      <c r="L48" s="102">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87"/>
      <c r="AN48" s="87"/>
      <c r="AO48" s="87"/>
      <c r="AP48" s="87"/>
      <c r="AQ48" s="87"/>
      <c r="AR48" s="87"/>
      <c r="AS48" s="87"/>
      <c r="AT48" s="87"/>
      <c r="AU48" s="87"/>
      <c r="AV48" s="87"/>
      <c r="AW48" s="87"/>
      <c r="AX48" s="87"/>
      <c r="AY48" s="87"/>
      <c r="AZ48" s="87"/>
      <c r="BA48" s="87"/>
      <c r="BB48" s="87"/>
      <c r="BC48" s="87"/>
      <c r="BD48" s="87"/>
      <c r="BE48" s="87"/>
      <c r="BF48" s="87"/>
      <c r="BG48" s="87"/>
    </row>
    <row r="49" spans="1:59" s="6" customFormat="1" ht="21" customHeight="1" thickBot="1" x14ac:dyDescent="0.25">
      <c r="A49" s="111"/>
      <c r="B49" s="137" t="s">
        <v>112</v>
      </c>
      <c r="C49" s="227">
        <v>0</v>
      </c>
      <c r="D49" s="223"/>
      <c r="E49" s="101"/>
      <c r="F49" s="5"/>
      <c r="G49" s="5"/>
      <c r="H49" s="100"/>
      <c r="I49" s="100"/>
      <c r="J49" s="100"/>
      <c r="K49" s="112"/>
      <c r="L49" s="87"/>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87"/>
      <c r="AN49" s="87"/>
      <c r="AO49" s="87"/>
      <c r="AP49" s="87"/>
      <c r="AQ49" s="87"/>
      <c r="AR49" s="87"/>
      <c r="AS49" s="87"/>
      <c r="AT49" s="87"/>
      <c r="AU49" s="87"/>
      <c r="AV49" s="87"/>
      <c r="AW49" s="87"/>
      <c r="AX49" s="87"/>
      <c r="AY49" s="87"/>
      <c r="AZ49" s="87"/>
      <c r="BA49" s="87"/>
      <c r="BB49" s="87"/>
      <c r="BC49" s="87"/>
      <c r="BD49" s="87"/>
      <c r="BE49" s="87"/>
      <c r="BF49" s="87"/>
      <c r="BG49" s="87"/>
    </row>
    <row r="50" spans="1:59" s="6" customFormat="1" ht="21.75" customHeight="1" thickBot="1" x14ac:dyDescent="0.3">
      <c r="A50" s="111"/>
      <c r="B50" s="100"/>
      <c r="C50" s="100"/>
      <c r="D50" s="100"/>
      <c r="E50" s="101"/>
      <c r="F50" s="5"/>
      <c r="G50" s="5"/>
      <c r="H50" s="220" t="s">
        <v>115</v>
      </c>
      <c r="I50" s="221"/>
      <c r="J50" s="71">
        <f>IF(SUM(C47*(669.8-61.35),C48*(654.5-61.35),C49*(721-61.35))&lt;50,0,SUM(C47*(669.8-61.35),C48*(654.5-61.35),C49*(721-61.35)))</f>
        <v>0</v>
      </c>
      <c r="K50" s="112"/>
      <c r="L50" s="82"/>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18.75" customHeight="1" thickBot="1" x14ac:dyDescent="0.25">
      <c r="A51" s="111"/>
      <c r="B51" s="359" t="s">
        <v>116</v>
      </c>
      <c r="C51" s="360"/>
      <c r="D51" s="361"/>
      <c r="E51" s="101"/>
      <c r="H51" s="100"/>
      <c r="I51" s="100"/>
      <c r="J51" s="100"/>
      <c r="K51" s="112"/>
      <c r="L51" s="82"/>
      <c r="M51" s="82"/>
      <c r="N51" s="82"/>
    </row>
    <row r="52" spans="1:59" s="6" customFormat="1" ht="19.5" customHeight="1" thickBot="1" x14ac:dyDescent="0.25">
      <c r="A52" s="111"/>
      <c r="B52" s="362"/>
      <c r="C52" s="363"/>
      <c r="D52" s="364"/>
      <c r="E52" s="101"/>
      <c r="H52" s="175" t="s">
        <v>31</v>
      </c>
      <c r="I52" s="138"/>
      <c r="J52" s="189">
        <f>SUM(J9,J14,J17,J18,J43,J48,J50)</f>
        <v>0</v>
      </c>
      <c r="K52" s="112"/>
    </row>
    <row r="53" spans="1:59" s="6" customFormat="1" ht="19.5" customHeight="1" x14ac:dyDescent="0.2">
      <c r="A53" s="111"/>
      <c r="B53" s="362"/>
      <c r="C53" s="363"/>
      <c r="D53" s="364"/>
      <c r="E53" s="101"/>
      <c r="H53" s="368" t="s">
        <v>171</v>
      </c>
      <c r="I53" s="369"/>
      <c r="J53" s="129">
        <f>SUM(C7*20.5,C19*20.45,C24*25,C27*3.66,C33*35.04)</f>
        <v>0</v>
      </c>
      <c r="K53" s="112"/>
    </row>
    <row r="54" spans="1:59" s="6" customFormat="1" ht="19.5" customHeight="1" thickBot="1" x14ac:dyDescent="0.25">
      <c r="A54" s="111"/>
      <c r="B54" s="362"/>
      <c r="C54" s="363"/>
      <c r="D54" s="364"/>
      <c r="E54" s="101"/>
      <c r="H54" s="370" t="s">
        <v>51</v>
      </c>
      <c r="I54" s="371"/>
      <c r="J54" s="89">
        <f>J53-J52+J50</f>
        <v>0</v>
      </c>
      <c r="K54" s="112"/>
    </row>
    <row r="55" spans="1:59" s="6" customFormat="1" ht="18.75" customHeight="1" thickBot="1" x14ac:dyDescent="0.25">
      <c r="A55" s="111"/>
      <c r="B55" s="362"/>
      <c r="C55" s="363"/>
      <c r="D55" s="364"/>
      <c r="E55" s="101"/>
      <c r="H55" s="100"/>
      <c r="I55" s="100"/>
      <c r="J55" s="108"/>
      <c r="K55" s="112"/>
    </row>
    <row r="56" spans="1:59" s="6" customFormat="1" ht="24.75" customHeight="1" x14ac:dyDescent="0.2">
      <c r="A56" s="111"/>
      <c r="B56" s="362"/>
      <c r="C56" s="363"/>
      <c r="D56" s="364"/>
      <c r="E56" s="101"/>
      <c r="H56" s="326" t="s">
        <v>83</v>
      </c>
      <c r="I56" s="327"/>
      <c r="J56" s="328"/>
      <c r="K56" s="112"/>
    </row>
    <row r="57" spans="1:59" s="6" customFormat="1" ht="16.5" customHeight="1" x14ac:dyDescent="0.2">
      <c r="A57" s="111"/>
      <c r="B57" s="362"/>
      <c r="C57" s="363"/>
      <c r="D57" s="364"/>
      <c r="E57" s="101"/>
      <c r="H57" s="388"/>
      <c r="I57" s="389"/>
      <c r="J57" s="390"/>
      <c r="K57" s="112"/>
    </row>
    <row r="58" spans="1:59" s="6" customFormat="1" ht="39" customHeight="1" thickBot="1" x14ac:dyDescent="0.25">
      <c r="A58" s="111"/>
      <c r="B58" s="365"/>
      <c r="C58" s="366"/>
      <c r="D58" s="367"/>
      <c r="E58" s="101"/>
      <c r="H58" s="391"/>
      <c r="I58" s="392"/>
      <c r="J58" s="393"/>
      <c r="K58" s="112"/>
    </row>
    <row r="59" spans="1:59" s="6" customFormat="1" ht="16.5" customHeight="1" thickBot="1" x14ac:dyDescent="0.25">
      <c r="A59" s="111"/>
      <c r="B59" s="101"/>
      <c r="C59" s="101"/>
      <c r="D59" s="101"/>
      <c r="E59" s="101"/>
      <c r="H59" s="101"/>
      <c r="I59" s="101"/>
      <c r="J59" s="101"/>
      <c r="K59" s="112"/>
    </row>
    <row r="60" spans="1:59" s="6" customFormat="1" ht="172.5" customHeight="1" thickBot="1" x14ac:dyDescent="0.25">
      <c r="A60" s="111"/>
      <c r="B60" s="381" t="s">
        <v>172</v>
      </c>
      <c r="C60" s="310"/>
      <c r="D60" s="311"/>
      <c r="E60" s="101"/>
      <c r="H60" s="339" t="s">
        <v>135</v>
      </c>
      <c r="I60" s="356"/>
      <c r="J60" s="357"/>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7"/>
      <c r="I66" s="308"/>
      <c r="J66" s="308"/>
      <c r="K66" s="9"/>
    </row>
    <row r="67" spans="1:11" s="6" customFormat="1" x14ac:dyDescent="0.2">
      <c r="A67" s="9"/>
      <c r="B67" s="152"/>
      <c r="C67" s="152"/>
      <c r="D67" s="152"/>
      <c r="E67" s="9"/>
      <c r="F67" s="7"/>
      <c r="G67" s="7"/>
      <c r="H67" s="308"/>
      <c r="I67" s="308"/>
      <c r="J67" s="308"/>
      <c r="K67" s="9"/>
    </row>
    <row r="68" spans="1:11" s="6" customFormat="1" x14ac:dyDescent="0.2">
      <c r="A68" s="8"/>
      <c r="B68" s="152"/>
      <c r="C68" s="152"/>
      <c r="D68" s="152"/>
      <c r="E68" s="8"/>
      <c r="H68" s="308"/>
      <c r="I68" s="308"/>
      <c r="J68" s="308"/>
    </row>
    <row r="69" spans="1:11" s="6" customFormat="1" x14ac:dyDescent="0.2">
      <c r="H69" s="308"/>
      <c r="I69" s="308"/>
      <c r="J69" s="308"/>
    </row>
    <row r="70" spans="1:11" s="6" customFormat="1" x14ac:dyDescent="0.2">
      <c r="H70" s="308"/>
      <c r="I70" s="308"/>
      <c r="J70" s="308"/>
    </row>
    <row r="71" spans="1:11" s="6" customFormat="1" x14ac:dyDescent="0.2">
      <c r="H71" s="308"/>
      <c r="I71" s="308"/>
      <c r="J71" s="308"/>
    </row>
    <row r="72" spans="1:11" s="6" customFormat="1" x14ac:dyDescent="0.2">
      <c r="H72" s="308"/>
      <c r="I72" s="308"/>
      <c r="J72" s="308"/>
    </row>
    <row r="73" spans="1:11" s="6" customFormat="1" x14ac:dyDescent="0.2">
      <c r="H73" s="308"/>
      <c r="I73" s="308"/>
      <c r="J73" s="308"/>
    </row>
    <row r="74" spans="1:11" s="6" customFormat="1" x14ac:dyDescent="0.2">
      <c r="H74" s="308"/>
      <c r="I74" s="308"/>
      <c r="J74" s="308"/>
    </row>
    <row r="75" spans="1:11" s="6" customFormat="1" x14ac:dyDescent="0.2">
      <c r="H75" s="308"/>
      <c r="I75" s="308"/>
      <c r="J75" s="308"/>
    </row>
    <row r="76" spans="1:11" s="6" customFormat="1" x14ac:dyDescent="0.2">
      <c r="H76" s="308"/>
      <c r="I76" s="308"/>
      <c r="J76" s="308"/>
    </row>
    <row r="77" spans="1:11" s="6" customFormat="1" x14ac:dyDescent="0.2">
      <c r="H77" s="308"/>
      <c r="I77" s="308"/>
      <c r="J77" s="308"/>
    </row>
    <row r="78" spans="1:11" s="6" customFormat="1" x14ac:dyDescent="0.2">
      <c r="H78" s="308"/>
      <c r="I78" s="308"/>
      <c r="J78" s="308"/>
    </row>
    <row r="79" spans="1:11" s="6" customFormat="1" x14ac:dyDescent="0.2">
      <c r="H79" s="308"/>
      <c r="I79" s="308"/>
      <c r="J79" s="308"/>
    </row>
    <row r="80" spans="1:11" s="6" customFormat="1" x14ac:dyDescent="0.2">
      <c r="H80" s="308"/>
      <c r="I80" s="308"/>
      <c r="J80" s="308"/>
    </row>
    <row r="81" spans="8:10" s="6" customFormat="1" x14ac:dyDescent="0.2">
      <c r="H81" s="308"/>
      <c r="I81" s="308"/>
      <c r="J81" s="308"/>
    </row>
    <row r="82" spans="8:10" s="6" customFormat="1" x14ac:dyDescent="0.2">
      <c r="H82" s="308"/>
      <c r="I82" s="308"/>
      <c r="J82" s="308"/>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7" right="0.7" top="0.78740157499999996" bottom="0.78740157499999996"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15</vt:i4>
      </vt:variant>
    </vt:vector>
  </HeadingPairs>
  <TitlesOfParts>
    <vt:vector size="35" baseType="lpstr">
      <vt:lpstr>Vergleich 2024 zu 2023</vt:lpstr>
      <vt:lpstr>Ökosteuer 2024</vt:lpstr>
      <vt:lpstr>Ökosteuer 2024 (ohne Sockel)</vt:lpstr>
      <vt:lpstr>Ökosteuer 2023</vt:lpstr>
      <vt:lpstr>Ökosteuer 2023 (ohne Sockel)</vt:lpstr>
      <vt:lpstr>Ökosteuer 2019</vt:lpstr>
      <vt:lpstr>Ökosteuer 2019 (ohne Sockel)</vt:lpstr>
      <vt:lpstr>Ökosteuer 2017</vt:lpstr>
      <vt:lpstr>Ökosteuer 2017 (ohne Sockel)</vt:lpstr>
      <vt:lpstr>Jahresvergleich 2017 und 2018</vt:lpstr>
      <vt:lpstr>Vergleichsrechner 2017</vt:lpstr>
      <vt:lpstr>Vergleichsrechner 2018</vt:lpstr>
      <vt:lpstr>Ökosteuer 2015</vt:lpstr>
      <vt:lpstr>Ökosteuer 2015 (ohne Sockel)</vt:lpstr>
      <vt:lpstr>Jahresvergleich 2014 und 2015</vt:lpstr>
      <vt:lpstr>Ökosteuer 2014</vt:lpstr>
      <vt:lpstr>Ökosteuer 2012</vt:lpstr>
      <vt:lpstr>Ökosteuer 2012 ohne Sockel</vt:lpstr>
      <vt:lpstr>Vergleichsrechner 2014</vt:lpstr>
      <vt:lpstr>Tabelle1</vt:lpstr>
      <vt:lpstr>'Jahresvergleich 2014 und 2015'!Druckbereich</vt:lpstr>
      <vt:lpstr>'Jahresvergleich 2017 und 2018'!Druckbereich</vt:lpstr>
      <vt:lpstr>'Ökosteuer 2012'!Druckbereich</vt:lpstr>
      <vt:lpstr>'Ökosteuer 2012 ohne Sockel'!Druckbereich</vt:lpstr>
      <vt:lpstr>'Ökosteuer 2014'!Druckbereich</vt:lpstr>
      <vt:lpstr>'Ökosteuer 2015'!Druckbereich</vt:lpstr>
      <vt:lpstr>'Ökosteuer 2017'!Druckbereich</vt:lpstr>
      <vt:lpstr>'Ökosteuer 2019'!Druckbereich</vt:lpstr>
      <vt:lpstr>'Ökosteuer 2023'!Druckbereich</vt:lpstr>
      <vt:lpstr>'Ökosteuer 2024'!Druckbereich</vt:lpstr>
      <vt:lpstr>'Ökosteuer 2024 (ohne Sockel)'!Druckbereich</vt:lpstr>
      <vt:lpstr>'Vergleich 2024 zu 2023'!Druckbereich</vt:lpstr>
      <vt:lpstr>'Vergleichsrechner 2014'!Druckbereich</vt:lpstr>
      <vt:lpstr>'Vergleichsrechner 2017'!Druckbereich</vt:lpstr>
      <vt:lpstr>'Vergleichsrechner 2018'!Druckbereich</vt:lpstr>
    </vt:vector>
  </TitlesOfParts>
  <Company>IHK Lippe zu Detmold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Carl</dc:creator>
  <cp:lastModifiedBy>Kaymer, Sylvia</cp:lastModifiedBy>
  <cp:lastPrinted>2013-01-03T15:41:30Z</cp:lastPrinted>
  <dcterms:created xsi:type="dcterms:W3CDTF">1999-06-11T13:05:19Z</dcterms:created>
  <dcterms:modified xsi:type="dcterms:W3CDTF">2024-02-06T09:34:25Z</dcterms:modified>
</cp:coreProperties>
</file>