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omments3.xml" ContentType="application/vnd.openxmlformats-officedocument.spreadsheetml.comments+xml"/>
  <Override PartName="/xl/drawings/drawing4.xml" ContentType="application/vnd.openxmlformats-officedocument.drawing+xml"/>
  <Override PartName="/xl/comments4.xml" ContentType="application/vnd.openxmlformats-officedocument.spreadsheetml.comments+xml"/>
  <Override PartName="/xl/drawings/drawing5.xml" ContentType="application/vnd.openxmlformats-officedocument.drawing+xml"/>
  <Override PartName="/xl/comments5.xml" ContentType="application/vnd.openxmlformats-officedocument.spreadsheetml.comments+xml"/>
  <Override PartName="/xl/drawings/drawing6.xml" ContentType="application/vnd.openxmlformats-officedocument.drawing+xml"/>
  <Override PartName="/xl/comments6.xml" ContentType="application/vnd.openxmlformats-officedocument.spreadsheetml.comments+xml"/>
  <Override PartName="/xl/drawings/drawing7.xml" ContentType="application/vnd.openxmlformats-officedocument.drawing+xml"/>
  <Override PartName="/xl/comments7.xml" ContentType="application/vnd.openxmlformats-officedocument.spreadsheetml.comments+xml"/>
  <Override PartName="/xl/drawings/drawing8.xml" ContentType="application/vnd.openxmlformats-officedocument.drawing+xml"/>
  <Override PartName="/xl/comments8.xml" ContentType="application/vnd.openxmlformats-officedocument.spreadsheetml.comments+xml"/>
  <Override PartName="/xl/drawings/drawing9.xml" ContentType="application/vnd.openxmlformats-officedocument.drawing+xml"/>
  <Override PartName="/xl/comments9.xml" ContentType="application/vnd.openxmlformats-officedocument.spreadsheetml.comments+xml"/>
  <Override PartName="/xl/drawings/drawing10.xml" ContentType="application/vnd.openxmlformats-officedocument.drawing+xml"/>
  <Override PartName="/xl/comments10.xml" ContentType="application/vnd.openxmlformats-officedocument.spreadsheetml.comments+xml"/>
  <Override PartName="/xl/drawings/drawing11.xml" ContentType="application/vnd.openxmlformats-officedocument.drawing+xml"/>
  <Override PartName="/xl/comments11.xml" ContentType="application/vnd.openxmlformats-officedocument.spreadsheetml.comments+xml"/>
  <Override PartName="/xl/drawings/drawing12.xml" ContentType="application/vnd.openxmlformats-officedocument.drawing+xml"/>
  <Override PartName="/xl/drawings/drawing13.xml" ContentType="application/vnd.openxmlformats-officedocument.drawing+xml"/>
  <Override PartName="/xl/comments12.xml" ContentType="application/vnd.openxmlformats-officedocument.spreadsheetml.comments+xml"/>
  <Override PartName="/xl/drawings/drawing14.xml" ContentType="application/vnd.openxmlformats-officedocument.drawing+xml"/>
  <Override PartName="/xl/comments13.xml" ContentType="application/vnd.openxmlformats-officedocument.spreadsheetml.comments+xml"/>
  <Override PartName="/xl/drawings/drawing15.xml" ContentType="application/vnd.openxmlformats-officedocument.drawing+xml"/>
  <Override PartName="/xl/comments14.xml" ContentType="application/vnd.openxmlformats-officedocument.spreadsheetml.comments+xml"/>
  <Override PartName="/xl/drawings/drawing16.xml" ContentType="application/vnd.openxmlformats-officedocument.drawing+xml"/>
  <Override PartName="/xl/comments15.xml" ContentType="application/vnd.openxmlformats-officedocument.spreadsheetml.comments+xml"/>
  <Override PartName="/xl/drawings/drawing17.xml" ContentType="application/vnd.openxmlformats-officedocument.drawing+xml"/>
  <Override PartName="/xl/drawings/drawing18.xml" ContentType="application/vnd.openxmlformats-officedocument.drawing+xml"/>
  <Override PartName="/xl/comments16.xml" ContentType="application/vnd.openxmlformats-officedocument.spreadsheetml.comments+xml"/>
  <Override PartName="/xl/drawings/drawing19.xml" ContentType="application/vnd.openxmlformats-officedocument.drawing+xml"/>
  <Override PartName="/xl/comments17.xml" ContentType="application/vnd.openxmlformats-officedocument.spreadsheetml.comments+xml"/>
  <Override PartName="/xl/drawings/drawing20.xml" ContentType="application/vnd.openxmlformats-officedocument.drawing+xml"/>
  <Override PartName="/xl/comments18.xml" ContentType="application/vnd.openxmlformats-officedocument.spreadsheetml.comments+xml"/>
  <Override PartName="/xl/drawings/drawing21.xml" ContentType="application/vnd.openxmlformats-officedocument.drawing+xml"/>
  <Override PartName="/xl/comments19.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howInkAnnotation="0" codeName="DieseArbeitsmappe" defaultThemeVersion="124226"/>
  <mc:AlternateContent xmlns:mc="http://schemas.openxmlformats.org/markup-compatibility/2006">
    <mc:Choice Requires="x15">
      <x15ac:absPath xmlns:x15ac="http://schemas.microsoft.com/office/spreadsheetml/2010/11/ac" url="T:\I-Industrie\I-05 Energie\I-05-010 - IHK-Werkzeuge\Energie- und Stromsteuerrechner\"/>
    </mc:Choice>
  </mc:AlternateContent>
  <xr:revisionPtr revIDLastSave="0" documentId="13_ncr:1_{04E9BD13-7347-44EA-88BF-09B3B73C16E0}" xr6:coauthVersionLast="47" xr6:coauthVersionMax="47" xr10:uidLastSave="{00000000-0000-0000-0000-000000000000}"/>
  <workbookProtection workbookAlgorithmName="SHA-512" workbookHashValue="qeRv83agEXUuwZiPdUaEqPM8CmzD0QA4vPpefNnBUeIXrx4H70IOgEqiUgoSG4Q7+U+FKDiqauvIwXDcQ/pNKg==" workbookSaltValue="9vQDJ2TlmfPeP5yqfGmwCA==" workbookSpinCount="100000" lockStructure="1"/>
  <bookViews>
    <workbookView xWindow="-120" yWindow="-120" windowWidth="29040" windowHeight="15720" firstSheet="1" activeTab="1" xr2:uid="{00000000-000D-0000-FFFF-FFFF00000000}"/>
  </bookViews>
  <sheets>
    <sheet name="Vergleich 2024 zu 2023" sheetId="73" state="hidden" r:id="rId1"/>
    <sheet name="Ökosteuer 2025" sheetId="74" r:id="rId2"/>
    <sheet name="Ökosteuer 2025 (ohne Sockel)" sheetId="75" r:id="rId3"/>
    <sheet name="Ökosteuer 2024" sheetId="70" r:id="rId4"/>
    <sheet name="Ökosteuer 2024 (ohne Sockel)" sheetId="72" r:id="rId5"/>
    <sheet name="Ökosteuer 2023" sheetId="66" state="hidden" r:id="rId6"/>
    <sheet name="Ökosteuer 2023 (ohne Sockel)" sheetId="67" state="hidden" r:id="rId7"/>
    <sheet name="Ökosteuer 2019" sheetId="60" state="hidden" r:id="rId8"/>
    <sheet name="Ökosteuer 2019 (ohne Sockel)" sheetId="61" state="hidden" r:id="rId9"/>
    <sheet name="Ökosteuer 2017" sheetId="53" state="hidden" r:id="rId10"/>
    <sheet name="Ökosteuer 2017 (ohne Sockel)" sheetId="57" state="hidden" r:id="rId11"/>
    <sheet name="Jahresvergleich 2017 und 2018" sheetId="55" state="hidden" r:id="rId12"/>
    <sheet name="Vergleichsrechner 2017" sheetId="58" state="hidden" r:id="rId13"/>
    <sheet name="Vergleichsrechner 2018" sheetId="59" state="hidden" r:id="rId14"/>
    <sheet name="Ökosteuer 2015" sheetId="37" state="hidden" r:id="rId15"/>
    <sheet name="Ökosteuer 2015 (ohne Sockel)" sheetId="51" state="hidden" r:id="rId16"/>
    <sheet name="Jahresvergleich 2014 und 2015" sheetId="38" state="hidden" r:id="rId17"/>
    <sheet name="Ökosteuer 2014" sheetId="35" state="hidden" r:id="rId18"/>
    <sheet name="Ökosteuer 2012" sheetId="34" state="hidden" r:id="rId19"/>
    <sheet name="Ökosteuer 2012 ohne Sockel" sheetId="31" state="hidden" r:id="rId20"/>
    <sheet name="Vergleichsrechner 2014" sheetId="49" state="hidden" r:id="rId21"/>
    <sheet name="Tabelle1" sheetId="52" state="hidden" r:id="rId22"/>
  </sheets>
  <definedNames>
    <definedName name="_xlnm.Print_Area" localSheetId="16">'Jahresvergleich 2014 und 2015'!$A$1:$D$22</definedName>
    <definedName name="_xlnm.Print_Area" localSheetId="11">'Jahresvergleich 2017 und 2018'!$A$1:$J$22</definedName>
    <definedName name="_xlnm.Print_Area" localSheetId="18">'Ökosteuer 2012'!$A$1:$J$58</definedName>
    <definedName name="_xlnm.Print_Area" localSheetId="19">'Ökosteuer 2012 ohne Sockel'!$A$1:$J$58</definedName>
    <definedName name="_xlnm.Print_Area" localSheetId="17">'Ökosteuer 2014'!$A$1:$J$60</definedName>
    <definedName name="_xlnm.Print_Area" localSheetId="14">'Ökosteuer 2015'!$A$1:$J$60</definedName>
    <definedName name="_xlnm.Print_Area" localSheetId="9">'Ökosteuer 2017'!$A$1:$J$60</definedName>
    <definedName name="_xlnm.Print_Area" localSheetId="7">'Ökosteuer 2019'!$A$1:$J$60</definedName>
    <definedName name="_xlnm.Print_Area" localSheetId="5">'Ökosteuer 2023'!$A$1:$J$60</definedName>
    <definedName name="_xlnm.Print_Area" localSheetId="3">'Ökosteuer 2024'!$A$1:$I$48</definedName>
    <definedName name="_xlnm.Print_Area" localSheetId="4">'Ökosteuer 2024 (ohne Sockel)'!$A$1:$I$47</definedName>
    <definedName name="_xlnm.Print_Area" localSheetId="1">'Ökosteuer 2025'!$A$1:$I$47</definedName>
    <definedName name="_xlnm.Print_Area" localSheetId="2">'Ökosteuer 2025 (ohne Sockel)'!$A$1:$I$47</definedName>
    <definedName name="_xlnm.Print_Area" localSheetId="0">'Vergleich 2024 zu 2023'!$A$1:$I$47</definedName>
    <definedName name="_xlnm.Print_Area" localSheetId="20">'Vergleichsrechner 2014'!$A$1:$J$60</definedName>
    <definedName name="_xlnm.Print_Area" localSheetId="12">'Vergleichsrechner 2017'!$A$1:$J$60</definedName>
    <definedName name="_xlnm.Print_Area" localSheetId="13">'Vergleichsrechner 2018'!$A$1:$J$60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18" i="72" l="1"/>
  <c r="I18" i="70"/>
  <c r="I18" i="75"/>
  <c r="I18" i="74"/>
  <c r="I39" i="75"/>
  <c r="I36" i="75"/>
  <c r="C36" i="75"/>
  <c r="I32" i="75"/>
  <c r="I31" i="75"/>
  <c r="I30" i="75"/>
  <c r="I29" i="75"/>
  <c r="I28" i="75"/>
  <c r="I27" i="75"/>
  <c r="I26" i="75"/>
  <c r="I25" i="75"/>
  <c r="I24" i="75"/>
  <c r="I23" i="75"/>
  <c r="I22" i="75"/>
  <c r="I21" i="75"/>
  <c r="I20" i="75"/>
  <c r="I19" i="75"/>
  <c r="I17" i="75"/>
  <c r="I16" i="75"/>
  <c r="I34" i="75" s="1"/>
  <c r="I12" i="75"/>
  <c r="I11" i="75"/>
  <c r="C10" i="75"/>
  <c r="I10" i="75" s="1"/>
  <c r="I7" i="75"/>
  <c r="I9" i="75" s="1"/>
  <c r="I39" i="74"/>
  <c r="I36" i="74"/>
  <c r="C36" i="74"/>
  <c r="I32" i="74"/>
  <c r="I31" i="74"/>
  <c r="I30" i="74"/>
  <c r="I29" i="74"/>
  <c r="I28" i="74"/>
  <c r="I27" i="74"/>
  <c r="I26" i="74"/>
  <c r="I25" i="74"/>
  <c r="I24" i="74"/>
  <c r="I23" i="74"/>
  <c r="I22" i="74"/>
  <c r="I21" i="74"/>
  <c r="I20" i="74"/>
  <c r="I19" i="74"/>
  <c r="I17" i="74"/>
  <c r="I16" i="74"/>
  <c r="I12" i="74"/>
  <c r="I11" i="74"/>
  <c r="C10" i="74"/>
  <c r="I10" i="74" s="1"/>
  <c r="I8" i="74"/>
  <c r="I7" i="74"/>
  <c r="I9" i="74" s="1"/>
  <c r="I10" i="72"/>
  <c r="I39" i="72"/>
  <c r="I39" i="70"/>
  <c r="J36" i="73"/>
  <c r="J12" i="73"/>
  <c r="J39" i="73"/>
  <c r="J32" i="73"/>
  <c r="J31" i="73"/>
  <c r="J30" i="73"/>
  <c r="J29" i="73"/>
  <c r="J28" i="73"/>
  <c r="J27" i="73"/>
  <c r="J26" i="73"/>
  <c r="J25" i="73"/>
  <c r="J24" i="73"/>
  <c r="J23" i="73"/>
  <c r="J22" i="73"/>
  <c r="J21" i="73"/>
  <c r="J20" i="73"/>
  <c r="J19" i="73"/>
  <c r="J18" i="73"/>
  <c r="J17" i="73"/>
  <c r="J16" i="73"/>
  <c r="J8" i="73"/>
  <c r="C40" i="73"/>
  <c r="C39" i="73"/>
  <c r="C38" i="73"/>
  <c r="C30" i="73"/>
  <c r="I32" i="73" s="1"/>
  <c r="C29" i="73"/>
  <c r="I31" i="73" s="1"/>
  <c r="C28" i="73"/>
  <c r="C27" i="73"/>
  <c r="C26" i="73"/>
  <c r="C25" i="73"/>
  <c r="C24" i="73"/>
  <c r="I26" i="73" s="1"/>
  <c r="C23" i="73"/>
  <c r="I25" i="73" s="1"/>
  <c r="C22" i="73"/>
  <c r="I24" i="73" s="1"/>
  <c r="C21" i="73"/>
  <c r="C20" i="73"/>
  <c r="C19" i="73"/>
  <c r="C18" i="73"/>
  <c r="C17" i="73"/>
  <c r="C16" i="73"/>
  <c r="C15" i="73"/>
  <c r="I18" i="73" s="1"/>
  <c r="C14" i="73"/>
  <c r="C9" i="73"/>
  <c r="I12" i="73" s="1"/>
  <c r="C8" i="73"/>
  <c r="I11" i="73" s="1"/>
  <c r="C7" i="73"/>
  <c r="I36" i="73"/>
  <c r="C36" i="73"/>
  <c r="I30" i="73"/>
  <c r="I29" i="73"/>
  <c r="I27" i="73"/>
  <c r="I22" i="73"/>
  <c r="I19" i="73"/>
  <c r="I8" i="73"/>
  <c r="I34" i="72"/>
  <c r="I36" i="72"/>
  <c r="C36" i="72"/>
  <c r="I32" i="72"/>
  <c r="I31" i="72"/>
  <c r="I30" i="72"/>
  <c r="I29" i="72"/>
  <c r="I28" i="72"/>
  <c r="I27" i="72"/>
  <c r="I26" i="72"/>
  <c r="I25" i="72"/>
  <c r="I24" i="72"/>
  <c r="I23" i="72"/>
  <c r="I22" i="72"/>
  <c r="I21" i="72"/>
  <c r="I20" i="72"/>
  <c r="I19" i="72"/>
  <c r="I17" i="72"/>
  <c r="I16" i="72"/>
  <c r="I12" i="72"/>
  <c r="I11" i="72"/>
  <c r="C10" i="72"/>
  <c r="I7" i="72"/>
  <c r="I9" i="72" s="1"/>
  <c r="I36" i="70"/>
  <c r="I8" i="70"/>
  <c r="I32" i="70"/>
  <c r="I31" i="70"/>
  <c r="I30" i="70"/>
  <c r="I29" i="70"/>
  <c r="I26" i="70"/>
  <c r="I28" i="70"/>
  <c r="I27" i="70"/>
  <c r="I23" i="70"/>
  <c r="I17" i="70"/>
  <c r="I16" i="70"/>
  <c r="C36" i="70"/>
  <c r="J53" i="66"/>
  <c r="I19" i="70"/>
  <c r="I20" i="70"/>
  <c r="I21" i="70"/>
  <c r="I22" i="70"/>
  <c r="I24" i="70"/>
  <c r="I25" i="70"/>
  <c r="I12" i="70"/>
  <c r="I11" i="70"/>
  <c r="C10" i="70"/>
  <c r="I7" i="70" s="1"/>
  <c r="J53" i="67"/>
  <c r="J50" i="67"/>
  <c r="L47" i="67"/>
  <c r="J47" i="67"/>
  <c r="C42" i="67"/>
  <c r="J41" i="67"/>
  <c r="J40" i="67"/>
  <c r="J39" i="67"/>
  <c r="J38" i="67"/>
  <c r="J37" i="67"/>
  <c r="J36" i="67"/>
  <c r="J35" i="67"/>
  <c r="J34" i="67"/>
  <c r="J33" i="67"/>
  <c r="J32" i="67"/>
  <c r="J31" i="67"/>
  <c r="J30" i="67"/>
  <c r="J29" i="67"/>
  <c r="J28" i="67"/>
  <c r="J27" i="67"/>
  <c r="J26" i="67"/>
  <c r="J25" i="67"/>
  <c r="J24" i="67"/>
  <c r="J23" i="67"/>
  <c r="J22" i="67"/>
  <c r="J43" i="67" s="1"/>
  <c r="J18" i="67"/>
  <c r="J17" i="67"/>
  <c r="L11" i="67"/>
  <c r="D17" i="67" s="1"/>
  <c r="D14" i="67" s="1"/>
  <c r="L10" i="67"/>
  <c r="D16" i="67" s="1"/>
  <c r="D15" i="67" s="1"/>
  <c r="C10" i="67"/>
  <c r="L9" i="67"/>
  <c r="D13" i="67" s="1"/>
  <c r="J9" i="67"/>
  <c r="J50" i="66"/>
  <c r="J47" i="66"/>
  <c r="L47" i="66" s="1"/>
  <c r="C42" i="66"/>
  <c r="J41" i="66"/>
  <c r="J40" i="66"/>
  <c r="J39" i="66"/>
  <c r="J38" i="66"/>
  <c r="J37" i="66"/>
  <c r="J36" i="66"/>
  <c r="J35" i="66"/>
  <c r="J34" i="66"/>
  <c r="J33" i="66"/>
  <c r="J32" i="66"/>
  <c r="J31" i="66"/>
  <c r="J30" i="66"/>
  <c r="J29" i="66"/>
  <c r="J28" i="66"/>
  <c r="J27" i="66"/>
  <c r="J26" i="66"/>
  <c r="J25" i="66"/>
  <c r="J24" i="66"/>
  <c r="J23" i="66"/>
  <c r="L43" i="66" s="1"/>
  <c r="J22" i="66"/>
  <c r="J18" i="66"/>
  <c r="J17" i="66"/>
  <c r="J11" i="73" s="1"/>
  <c r="L11" i="66"/>
  <c r="D17" i="66" s="1"/>
  <c r="D14" i="66" s="1"/>
  <c r="L10" i="66"/>
  <c r="D16" i="66" s="1"/>
  <c r="D15" i="66" s="1"/>
  <c r="C10" i="66"/>
  <c r="L9" i="66"/>
  <c r="D13" i="66" s="1"/>
  <c r="I38" i="75" l="1"/>
  <c r="I40" i="75" s="1"/>
  <c r="I34" i="74"/>
  <c r="I10" i="70"/>
  <c r="I38" i="74"/>
  <c r="I40" i="74" s="1"/>
  <c r="I20" i="73"/>
  <c r="M43" i="66"/>
  <c r="J43" i="66"/>
  <c r="J34" i="73" s="1"/>
  <c r="I17" i="73"/>
  <c r="J7" i="66"/>
  <c r="J9" i="66" s="1"/>
  <c r="J9" i="73" s="1"/>
  <c r="I28" i="73"/>
  <c r="I23" i="73"/>
  <c r="I39" i="73"/>
  <c r="I21" i="73"/>
  <c r="I16" i="73"/>
  <c r="C10" i="73"/>
  <c r="I38" i="72"/>
  <c r="I40" i="72" s="1"/>
  <c r="I34" i="70"/>
  <c r="I9" i="70"/>
  <c r="D11" i="66"/>
  <c r="D12" i="66"/>
  <c r="D12" i="67"/>
  <c r="D11" i="67"/>
  <c r="D18" i="67" s="1"/>
  <c r="J12" i="67" s="1"/>
  <c r="N43" i="66"/>
  <c r="J11" i="67"/>
  <c r="J10" i="66" l="1"/>
  <c r="J11" i="66" s="1"/>
  <c r="L13" i="66" s="1"/>
  <c r="J7" i="73"/>
  <c r="I34" i="73"/>
  <c r="I7" i="73"/>
  <c r="I9" i="73" s="1"/>
  <c r="I38" i="70"/>
  <c r="I40" i="70" s="1"/>
  <c r="L48" i="67"/>
  <c r="J48" i="67" s="1"/>
  <c r="L13" i="67"/>
  <c r="J13" i="67"/>
  <c r="L15" i="67" s="1"/>
  <c r="D18" i="66"/>
  <c r="I38" i="73" l="1"/>
  <c r="I40" i="73" s="1"/>
  <c r="J12" i="66"/>
  <c r="J13" i="66"/>
  <c r="L15" i="66" s="1"/>
  <c r="L48" i="66"/>
  <c r="J48" i="66" s="1"/>
  <c r="J35" i="73" s="1"/>
  <c r="J14" i="67"/>
  <c r="L17" i="67"/>
  <c r="J53" i="61"/>
  <c r="J50" i="61"/>
  <c r="J47" i="61"/>
  <c r="L47" i="61" s="1"/>
  <c r="C42" i="61"/>
  <c r="J41" i="61"/>
  <c r="J40" i="61"/>
  <c r="J39" i="61"/>
  <c r="J38" i="61"/>
  <c r="J37" i="61"/>
  <c r="J36" i="61"/>
  <c r="J35" i="61"/>
  <c r="J34" i="61"/>
  <c r="J33" i="61"/>
  <c r="J32" i="61"/>
  <c r="J31" i="61"/>
  <c r="J30" i="61"/>
  <c r="J29" i="61"/>
  <c r="J28" i="61"/>
  <c r="J27" i="61"/>
  <c r="J26" i="61"/>
  <c r="J25" i="61"/>
  <c r="J24" i="61"/>
  <c r="J23" i="61"/>
  <c r="J22" i="61"/>
  <c r="J18" i="61"/>
  <c r="J17" i="61"/>
  <c r="L11" i="61"/>
  <c r="D17" i="61" s="1"/>
  <c r="D14" i="61" s="1"/>
  <c r="L10" i="61"/>
  <c r="D16" i="61" s="1"/>
  <c r="D15" i="61" s="1"/>
  <c r="C10" i="61"/>
  <c r="J9" i="61" s="1"/>
  <c r="L9" i="61"/>
  <c r="D13" i="61" s="1"/>
  <c r="J53" i="60"/>
  <c r="J50" i="60"/>
  <c r="J47" i="60"/>
  <c r="L47" i="60" s="1"/>
  <c r="C42" i="60"/>
  <c r="J41" i="60"/>
  <c r="J40" i="60"/>
  <c r="J39" i="60"/>
  <c r="J38" i="60"/>
  <c r="J37" i="60"/>
  <c r="J36" i="60"/>
  <c r="J35" i="60"/>
  <c r="J34" i="60"/>
  <c r="J33" i="60"/>
  <c r="J32" i="60"/>
  <c r="J31" i="60"/>
  <c r="J30" i="60"/>
  <c r="J29" i="60"/>
  <c r="J28" i="60"/>
  <c r="J27" i="60"/>
  <c r="J26" i="60"/>
  <c r="J25" i="60"/>
  <c r="J24" i="60"/>
  <c r="M43" i="60" s="1"/>
  <c r="J23" i="60"/>
  <c r="L43" i="60" s="1"/>
  <c r="J22" i="60"/>
  <c r="N43" i="60" s="1"/>
  <c r="J18" i="60"/>
  <c r="J17" i="60"/>
  <c r="L11" i="60"/>
  <c r="D17" i="60" s="1"/>
  <c r="D14" i="60" s="1"/>
  <c r="L10" i="60"/>
  <c r="D16" i="60" s="1"/>
  <c r="D15" i="60" s="1"/>
  <c r="C10" i="60"/>
  <c r="J7" i="60" s="1"/>
  <c r="J9" i="60" s="1"/>
  <c r="L9" i="60"/>
  <c r="D13" i="60" s="1"/>
  <c r="J15" i="67" l="1"/>
  <c r="J52" i="67"/>
  <c r="J54" i="67" s="1"/>
  <c r="L17" i="66"/>
  <c r="J14" i="66"/>
  <c r="J10" i="73" s="1"/>
  <c r="J38" i="73" s="1"/>
  <c r="J40" i="73" s="1"/>
  <c r="J10" i="60"/>
  <c r="J11" i="60" s="1"/>
  <c r="J43" i="61"/>
  <c r="J11" i="61"/>
  <c r="D11" i="61"/>
  <c r="D12" i="61"/>
  <c r="L13" i="60"/>
  <c r="D12" i="60"/>
  <c r="D11" i="60"/>
  <c r="J43" i="60"/>
  <c r="C49" i="59"/>
  <c r="C48" i="59"/>
  <c r="C42" i="59" s="1"/>
  <c r="C47" i="59"/>
  <c r="C38" i="59"/>
  <c r="C37" i="59"/>
  <c r="J40" i="59" s="1"/>
  <c r="C36" i="59"/>
  <c r="C35" i="59"/>
  <c r="C34" i="59"/>
  <c r="C33" i="59"/>
  <c r="C32" i="59"/>
  <c r="C31" i="59"/>
  <c r="C30" i="59"/>
  <c r="C29" i="59"/>
  <c r="J32" i="59" s="1"/>
  <c r="C28" i="59"/>
  <c r="C27" i="59"/>
  <c r="C26" i="59"/>
  <c r="J29" i="59" s="1"/>
  <c r="C25" i="59"/>
  <c r="J28" i="59" s="1"/>
  <c r="C24" i="59"/>
  <c r="C23" i="59"/>
  <c r="C22" i="59"/>
  <c r="J25" i="59" s="1"/>
  <c r="C21" i="59"/>
  <c r="C20" i="59"/>
  <c r="C19" i="59"/>
  <c r="C15" i="59"/>
  <c r="C14" i="59"/>
  <c r="C12" i="59"/>
  <c r="C11" i="59"/>
  <c r="C9" i="59"/>
  <c r="J18" i="59" s="1"/>
  <c r="D9" i="55" s="1"/>
  <c r="C8" i="59"/>
  <c r="J17" i="59" s="1"/>
  <c r="D8" i="55" s="1"/>
  <c r="C7" i="59"/>
  <c r="C49" i="58"/>
  <c r="C48" i="58"/>
  <c r="J50" i="58" s="1"/>
  <c r="I16" i="55" s="1"/>
  <c r="C47" i="58"/>
  <c r="C38" i="58"/>
  <c r="C37" i="58"/>
  <c r="C36" i="58"/>
  <c r="J39" i="58" s="1"/>
  <c r="C35" i="58"/>
  <c r="C34" i="58"/>
  <c r="J37" i="58" s="1"/>
  <c r="C33" i="58"/>
  <c r="C32" i="58"/>
  <c r="J35" i="58" s="1"/>
  <c r="C31" i="58"/>
  <c r="C30" i="58"/>
  <c r="J33" i="58" s="1"/>
  <c r="C29" i="58"/>
  <c r="C28" i="58"/>
  <c r="J31" i="58" s="1"/>
  <c r="C27" i="58"/>
  <c r="C26" i="58"/>
  <c r="J29" i="58" s="1"/>
  <c r="C25" i="58"/>
  <c r="C24" i="58"/>
  <c r="C23" i="58"/>
  <c r="C22" i="58"/>
  <c r="J25" i="58" s="1"/>
  <c r="C21" i="58"/>
  <c r="C20" i="58"/>
  <c r="J23" i="58" s="1"/>
  <c r="C19" i="58"/>
  <c r="C15" i="58"/>
  <c r="C14" i="58"/>
  <c r="C12" i="58"/>
  <c r="C11" i="58"/>
  <c r="C9" i="58"/>
  <c r="C8" i="58"/>
  <c r="C7" i="58"/>
  <c r="J16" i="55"/>
  <c r="J15" i="55"/>
  <c r="J14" i="55"/>
  <c r="J9" i="55"/>
  <c r="J8" i="55"/>
  <c r="J37" i="59"/>
  <c r="J33" i="59"/>
  <c r="J26" i="59"/>
  <c r="J38" i="59"/>
  <c r="J41" i="59"/>
  <c r="J39" i="59"/>
  <c r="J35" i="59"/>
  <c r="J34" i="59"/>
  <c r="J31" i="59"/>
  <c r="J27" i="59"/>
  <c r="J23" i="59"/>
  <c r="L11" i="59"/>
  <c r="D17" i="59" s="1"/>
  <c r="L10" i="59"/>
  <c r="D16" i="59" s="1"/>
  <c r="L9" i="59"/>
  <c r="D13" i="59" s="1"/>
  <c r="J41" i="58"/>
  <c r="J32" i="58"/>
  <c r="J28" i="58"/>
  <c r="J24" i="58"/>
  <c r="J26" i="58"/>
  <c r="J18" i="58"/>
  <c r="I9" i="55" s="1"/>
  <c r="J17" i="58"/>
  <c r="I8" i="55" s="1"/>
  <c r="J40" i="58"/>
  <c r="J38" i="58"/>
  <c r="J34" i="58"/>
  <c r="D16" i="58"/>
  <c r="L11" i="58"/>
  <c r="D17" i="58" s="1"/>
  <c r="L10" i="58"/>
  <c r="L9" i="58"/>
  <c r="D13" i="58" s="1"/>
  <c r="J53" i="57"/>
  <c r="J50" i="57"/>
  <c r="J47" i="57"/>
  <c r="L47" i="57" s="1"/>
  <c r="C42" i="57"/>
  <c r="J41" i="57"/>
  <c r="J40" i="57"/>
  <c r="J39" i="57"/>
  <c r="J38" i="57"/>
  <c r="J37" i="57"/>
  <c r="J36" i="57"/>
  <c r="J35" i="57"/>
  <c r="J34" i="57"/>
  <c r="J33" i="57"/>
  <c r="J32" i="57"/>
  <c r="J31" i="57"/>
  <c r="J30" i="57"/>
  <c r="J29" i="57"/>
  <c r="J28" i="57"/>
  <c r="J27" i="57"/>
  <c r="J26" i="57"/>
  <c r="J25" i="57"/>
  <c r="J24" i="57"/>
  <c r="J23" i="57"/>
  <c r="J22" i="57"/>
  <c r="J43" i="57" s="1"/>
  <c r="J18" i="57"/>
  <c r="J17" i="57"/>
  <c r="L11" i="57"/>
  <c r="D17" i="57" s="1"/>
  <c r="D14" i="57" s="1"/>
  <c r="L10" i="57"/>
  <c r="D16" i="57" s="1"/>
  <c r="D15" i="57" s="1"/>
  <c r="C10" i="57"/>
  <c r="J9" i="57" s="1"/>
  <c r="L9" i="57"/>
  <c r="D13" i="57" s="1"/>
  <c r="J6" i="55"/>
  <c r="J15" i="66" l="1"/>
  <c r="J52" i="66"/>
  <c r="J54" i="66" s="1"/>
  <c r="J27" i="58"/>
  <c r="J13" i="61"/>
  <c r="L15" i="61" s="1"/>
  <c r="L13" i="61"/>
  <c r="D18" i="61"/>
  <c r="J12" i="61" s="1"/>
  <c r="D18" i="60"/>
  <c r="J12" i="55"/>
  <c r="J47" i="59"/>
  <c r="L47" i="59" s="1"/>
  <c r="D14" i="59"/>
  <c r="D15" i="59"/>
  <c r="D11" i="59"/>
  <c r="D12" i="59"/>
  <c r="J53" i="59"/>
  <c r="J50" i="59"/>
  <c r="D16" i="55" s="1"/>
  <c r="L43" i="59"/>
  <c r="D15" i="55" s="1"/>
  <c r="J30" i="59"/>
  <c r="J36" i="59"/>
  <c r="C10" i="59"/>
  <c r="J22" i="59"/>
  <c r="J24" i="59"/>
  <c r="M43" i="59" s="1"/>
  <c r="D14" i="55" s="1"/>
  <c r="C42" i="58"/>
  <c r="J36" i="58"/>
  <c r="J30" i="58"/>
  <c r="L43" i="58"/>
  <c r="I15" i="55" s="1"/>
  <c r="M43" i="58"/>
  <c r="I14" i="55" s="1"/>
  <c r="J53" i="58"/>
  <c r="J22" i="58"/>
  <c r="J47" i="58"/>
  <c r="L47" i="58" s="1"/>
  <c r="D15" i="58"/>
  <c r="D14" i="58"/>
  <c r="C10" i="58"/>
  <c r="J7" i="58" s="1"/>
  <c r="J9" i="58" s="1"/>
  <c r="I6" i="55" s="1"/>
  <c r="D12" i="58"/>
  <c r="D11" i="58"/>
  <c r="D11" i="57"/>
  <c r="D12" i="57"/>
  <c r="J11" i="57"/>
  <c r="L20" i="55"/>
  <c r="L18" i="55"/>
  <c r="L16" i="55"/>
  <c r="J53" i="53"/>
  <c r="J50" i="53"/>
  <c r="C16" i="55" s="1"/>
  <c r="J47" i="53"/>
  <c r="L47" i="53" s="1"/>
  <c r="C42" i="53"/>
  <c r="J41" i="53"/>
  <c r="J40" i="53"/>
  <c r="J39" i="53"/>
  <c r="J38" i="53"/>
  <c r="J37" i="53"/>
  <c r="J36" i="53"/>
  <c r="J35" i="53"/>
  <c r="J34" i="53"/>
  <c r="J33" i="53"/>
  <c r="J32" i="53"/>
  <c r="J31" i="53"/>
  <c r="J30" i="53"/>
  <c r="J29" i="53"/>
  <c r="J28" i="53"/>
  <c r="J27" i="53"/>
  <c r="J26" i="53"/>
  <c r="J25" i="53"/>
  <c r="J24" i="53"/>
  <c r="J23" i="53"/>
  <c r="L43" i="53" s="1"/>
  <c r="C15" i="55" s="1"/>
  <c r="J22" i="53"/>
  <c r="J18" i="53"/>
  <c r="C9" i="55" s="1"/>
  <c r="J17" i="53"/>
  <c r="C8" i="55" s="1"/>
  <c r="L11" i="53"/>
  <c r="D17" i="53"/>
  <c r="D14" i="53" s="1"/>
  <c r="L10" i="53"/>
  <c r="D16" i="53" s="1"/>
  <c r="D15" i="53" s="1"/>
  <c r="C10" i="53"/>
  <c r="L9" i="53"/>
  <c r="D13" i="53" s="1"/>
  <c r="F18" i="38"/>
  <c r="F20" i="38"/>
  <c r="C49" i="49"/>
  <c r="J50" i="49" s="1"/>
  <c r="C16" i="38" s="1"/>
  <c r="C48" i="49"/>
  <c r="C47" i="49"/>
  <c r="C38" i="49"/>
  <c r="C37" i="49"/>
  <c r="J40" i="49" s="1"/>
  <c r="C36" i="49"/>
  <c r="C35" i="49"/>
  <c r="C34" i="49"/>
  <c r="C33" i="49"/>
  <c r="C32" i="49"/>
  <c r="C31" i="49"/>
  <c r="C30" i="49"/>
  <c r="C29" i="49"/>
  <c r="C28" i="49"/>
  <c r="C27" i="49"/>
  <c r="C26" i="49"/>
  <c r="C25" i="49"/>
  <c r="J28" i="49" s="1"/>
  <c r="C24" i="49"/>
  <c r="C23" i="49"/>
  <c r="C22" i="49"/>
  <c r="C21" i="49"/>
  <c r="J24" i="49" s="1"/>
  <c r="C20" i="49"/>
  <c r="C19" i="49"/>
  <c r="C15" i="49"/>
  <c r="C14" i="49"/>
  <c r="C12" i="49"/>
  <c r="C11" i="49"/>
  <c r="C9" i="49"/>
  <c r="C8" i="49"/>
  <c r="J17" i="49" s="1"/>
  <c r="C7" i="49"/>
  <c r="J53" i="51"/>
  <c r="J50" i="51"/>
  <c r="J47" i="51"/>
  <c r="L47" i="51" s="1"/>
  <c r="C42" i="51"/>
  <c r="J41" i="51"/>
  <c r="J40" i="51"/>
  <c r="J39" i="51"/>
  <c r="J38" i="51"/>
  <c r="J37" i="51"/>
  <c r="J36" i="51"/>
  <c r="J35" i="51"/>
  <c r="J34" i="51"/>
  <c r="J33" i="51"/>
  <c r="J32" i="51"/>
  <c r="J31" i="51"/>
  <c r="J30" i="51"/>
  <c r="J29" i="51"/>
  <c r="J28" i="51"/>
  <c r="J27" i="51"/>
  <c r="J26" i="51"/>
  <c r="J25" i="51"/>
  <c r="J24" i="51"/>
  <c r="J23" i="51"/>
  <c r="J22" i="51"/>
  <c r="J18" i="51"/>
  <c r="J17" i="51"/>
  <c r="L11" i="51"/>
  <c r="D17" i="51" s="1"/>
  <c r="D14" i="51" s="1"/>
  <c r="L10" i="51"/>
  <c r="D16" i="51" s="1"/>
  <c r="D15" i="51" s="1"/>
  <c r="C10" i="51"/>
  <c r="J9" i="51" s="1"/>
  <c r="L9" i="51"/>
  <c r="D13" i="51" s="1"/>
  <c r="J41" i="49"/>
  <c r="J39" i="49"/>
  <c r="J37" i="49"/>
  <c r="J35" i="49"/>
  <c r="J33" i="49"/>
  <c r="J32" i="49"/>
  <c r="J31" i="49"/>
  <c r="J29" i="49"/>
  <c r="J27" i="49"/>
  <c r="J25" i="49"/>
  <c r="J23" i="49"/>
  <c r="J18" i="49"/>
  <c r="C9" i="38" s="1"/>
  <c r="L11" i="49"/>
  <c r="D17" i="49"/>
  <c r="D14" i="49"/>
  <c r="L10" i="49"/>
  <c r="D16" i="49" s="1"/>
  <c r="D15" i="49" s="1"/>
  <c r="L9" i="49"/>
  <c r="D13" i="49" s="1"/>
  <c r="D12" i="49" s="1"/>
  <c r="F16" i="38"/>
  <c r="J53" i="37"/>
  <c r="J50" i="37"/>
  <c r="D16" i="38" s="1"/>
  <c r="J47" i="37"/>
  <c r="L47" i="37" s="1"/>
  <c r="C42" i="37"/>
  <c r="C42" i="49" s="1"/>
  <c r="J41" i="37"/>
  <c r="J40" i="37"/>
  <c r="J39" i="37"/>
  <c r="J38" i="37"/>
  <c r="J37" i="37"/>
  <c r="J36" i="37"/>
  <c r="J35" i="37"/>
  <c r="J34" i="37"/>
  <c r="J33" i="37"/>
  <c r="J32" i="37"/>
  <c r="J31" i="37"/>
  <c r="J30" i="37"/>
  <c r="J29" i="37"/>
  <c r="J28" i="37"/>
  <c r="J27" i="37"/>
  <c r="J26" i="37"/>
  <c r="J25" i="37"/>
  <c r="J24" i="37"/>
  <c r="J23" i="37"/>
  <c r="L43" i="37" s="1"/>
  <c r="J22" i="37"/>
  <c r="J18" i="37"/>
  <c r="D9" i="38" s="1"/>
  <c r="J17" i="37"/>
  <c r="D8" i="38" s="1"/>
  <c r="L11" i="37"/>
  <c r="D17" i="37" s="1"/>
  <c r="D14" i="37" s="1"/>
  <c r="L10" i="37"/>
  <c r="D16" i="37"/>
  <c r="D15" i="37" s="1"/>
  <c r="C10" i="37"/>
  <c r="J7" i="37" s="1"/>
  <c r="J9" i="37" s="1"/>
  <c r="L9" i="37"/>
  <c r="D13" i="37" s="1"/>
  <c r="J53" i="35"/>
  <c r="J50" i="35"/>
  <c r="J47" i="35"/>
  <c r="L47" i="35" s="1"/>
  <c r="C42" i="35"/>
  <c r="J41" i="35"/>
  <c r="J40" i="35"/>
  <c r="J39" i="35"/>
  <c r="J38" i="35"/>
  <c r="J37" i="35"/>
  <c r="J36" i="35"/>
  <c r="J35" i="35"/>
  <c r="J34" i="35"/>
  <c r="J33" i="35"/>
  <c r="J32" i="35"/>
  <c r="J31" i="35"/>
  <c r="J30" i="35"/>
  <c r="J29" i="35"/>
  <c r="J28" i="35"/>
  <c r="J27" i="35"/>
  <c r="J26" i="35"/>
  <c r="J25" i="35"/>
  <c r="J24" i="35"/>
  <c r="J23" i="35"/>
  <c r="L43" i="35" s="1"/>
  <c r="J22" i="35"/>
  <c r="J18" i="35"/>
  <c r="J17" i="35"/>
  <c r="L11" i="35"/>
  <c r="D17" i="35"/>
  <c r="D14" i="35" s="1"/>
  <c r="L10" i="35"/>
  <c r="D16" i="35"/>
  <c r="D15" i="35" s="1"/>
  <c r="C10" i="35"/>
  <c r="J10" i="35" s="1"/>
  <c r="J11" i="35" s="1"/>
  <c r="L9" i="35"/>
  <c r="D13" i="35"/>
  <c r="J55" i="34"/>
  <c r="J52" i="34"/>
  <c r="J50" i="34"/>
  <c r="J42" i="34"/>
  <c r="J41" i="34"/>
  <c r="J40" i="34"/>
  <c r="J39" i="34"/>
  <c r="J38" i="34"/>
  <c r="J37" i="34"/>
  <c r="J36" i="34"/>
  <c r="J35" i="34"/>
  <c r="J34" i="34"/>
  <c r="J33" i="34"/>
  <c r="J32" i="34"/>
  <c r="J31" i="34"/>
  <c r="J30" i="34"/>
  <c r="J29" i="34"/>
  <c r="J28" i="34"/>
  <c r="J48" i="34"/>
  <c r="J47" i="34"/>
  <c r="J52" i="31"/>
  <c r="J50" i="31"/>
  <c r="J48" i="31"/>
  <c r="J47" i="31"/>
  <c r="J42" i="31"/>
  <c r="J41" i="31"/>
  <c r="J40" i="31"/>
  <c r="J39" i="31"/>
  <c r="J38" i="31"/>
  <c r="J37" i="31"/>
  <c r="J36" i="31"/>
  <c r="J35" i="31"/>
  <c r="J34" i="31"/>
  <c r="J33" i="31"/>
  <c r="J32" i="31"/>
  <c r="J31" i="31"/>
  <c r="J30" i="31"/>
  <c r="J29" i="31"/>
  <c r="J28" i="31"/>
  <c r="J27" i="31"/>
  <c r="J26" i="31"/>
  <c r="J27" i="34"/>
  <c r="J26" i="34"/>
  <c r="C45" i="31"/>
  <c r="C45" i="34"/>
  <c r="J55" i="31"/>
  <c r="J25" i="34"/>
  <c r="J24" i="34"/>
  <c r="J23" i="34"/>
  <c r="J18" i="34"/>
  <c r="J17" i="34"/>
  <c r="L11" i="34"/>
  <c r="D17" i="34" s="1"/>
  <c r="D14" i="34" s="1"/>
  <c r="L46" i="34" s="1"/>
  <c r="L10" i="34"/>
  <c r="D16" i="34" s="1"/>
  <c r="D15" i="34" s="1"/>
  <c r="C10" i="34"/>
  <c r="L9" i="34"/>
  <c r="D13" i="34" s="1"/>
  <c r="J23" i="31"/>
  <c r="J25" i="31"/>
  <c r="J24" i="31"/>
  <c r="J18" i="31"/>
  <c r="J17" i="31"/>
  <c r="L11" i="31"/>
  <c r="D17" i="31" s="1"/>
  <c r="D14" i="31" s="1"/>
  <c r="L46" i="31" s="1"/>
  <c r="L45" i="31"/>
  <c r="L10" i="31"/>
  <c r="D16" i="31" s="1"/>
  <c r="D15" i="31" s="1"/>
  <c r="C10" i="31"/>
  <c r="J9" i="31" s="1"/>
  <c r="J11" i="31" s="1"/>
  <c r="L9" i="31"/>
  <c r="D13" i="31" s="1"/>
  <c r="J7" i="34"/>
  <c r="J9" i="34" s="1"/>
  <c r="J10" i="34"/>
  <c r="J11" i="34" s="1"/>
  <c r="L45" i="34"/>
  <c r="D11" i="35"/>
  <c r="D12" i="35"/>
  <c r="D11" i="53" l="1"/>
  <c r="D12" i="53"/>
  <c r="D11" i="37"/>
  <c r="D12" i="37"/>
  <c r="D18" i="37" s="1"/>
  <c r="J13" i="37" s="1"/>
  <c r="L15" i="37" s="1"/>
  <c r="J44" i="34"/>
  <c r="J7" i="35"/>
  <c r="J9" i="35" s="1"/>
  <c r="M43" i="35"/>
  <c r="D18" i="57"/>
  <c r="J12" i="57" s="1"/>
  <c r="C10" i="49"/>
  <c r="M43" i="53"/>
  <c r="C14" i="55" s="1"/>
  <c r="J14" i="61"/>
  <c r="L17" i="61"/>
  <c r="L48" i="61"/>
  <c r="J48" i="61" s="1"/>
  <c r="J12" i="60"/>
  <c r="J13" i="60"/>
  <c r="L15" i="60" s="1"/>
  <c r="L48" i="60"/>
  <c r="J48" i="60" s="1"/>
  <c r="D18" i="59"/>
  <c r="J12" i="59" s="1"/>
  <c r="J10" i="58"/>
  <c r="J11" i="58" s="1"/>
  <c r="L13" i="58" s="1"/>
  <c r="J7" i="59"/>
  <c r="J9" i="59" s="1"/>
  <c r="D6" i="55" s="1"/>
  <c r="J43" i="59"/>
  <c r="N43" i="59"/>
  <c r="D12" i="55" s="1"/>
  <c r="N43" i="58"/>
  <c r="I12" i="55" s="1"/>
  <c r="J43" i="58"/>
  <c r="D18" i="58"/>
  <c r="J12" i="58" s="1"/>
  <c r="L13" i="57"/>
  <c r="J7" i="53"/>
  <c r="J9" i="53" s="1"/>
  <c r="J22" i="49"/>
  <c r="J7" i="49"/>
  <c r="J9" i="49" s="1"/>
  <c r="C6" i="38" s="1"/>
  <c r="J10" i="49"/>
  <c r="J11" i="49" s="1"/>
  <c r="L13" i="49" s="1"/>
  <c r="D6" i="38"/>
  <c r="J10" i="37"/>
  <c r="J11" i="37" s="1"/>
  <c r="L13" i="37" s="1"/>
  <c r="J53" i="49"/>
  <c r="D11" i="31"/>
  <c r="D12" i="31"/>
  <c r="J43" i="35"/>
  <c r="D15" i="38"/>
  <c r="D18" i="35"/>
  <c r="J12" i="35" s="1"/>
  <c r="J44" i="31"/>
  <c r="N43" i="35"/>
  <c r="M43" i="37"/>
  <c r="L43" i="49"/>
  <c r="D12" i="51"/>
  <c r="D11" i="51"/>
  <c r="D18" i="53"/>
  <c r="J11" i="51"/>
  <c r="D11" i="49"/>
  <c r="D18" i="49" s="1"/>
  <c r="J12" i="49" s="1"/>
  <c r="J26" i="49"/>
  <c r="J47" i="49"/>
  <c r="J34" i="49"/>
  <c r="J30" i="49"/>
  <c r="J38" i="49"/>
  <c r="J36" i="49"/>
  <c r="J13" i="35"/>
  <c r="L15" i="35" s="1"/>
  <c r="L13" i="35"/>
  <c r="D12" i="34"/>
  <c r="D11" i="34"/>
  <c r="D18" i="34" s="1"/>
  <c r="J12" i="34" s="1"/>
  <c r="N43" i="37"/>
  <c r="J43" i="37"/>
  <c r="C8" i="38"/>
  <c r="J43" i="51"/>
  <c r="N43" i="53"/>
  <c r="C12" i="55" s="1"/>
  <c r="J43" i="53"/>
  <c r="J13" i="57" l="1"/>
  <c r="L15" i="57" s="1"/>
  <c r="J13" i="49"/>
  <c r="L15" i="49" s="1"/>
  <c r="D18" i="51"/>
  <c r="J12" i="51" s="1"/>
  <c r="L48" i="57"/>
  <c r="J48" i="57" s="1"/>
  <c r="J52" i="61"/>
  <c r="J54" i="61" s="1"/>
  <c r="J15" i="61"/>
  <c r="J14" i="60"/>
  <c r="L17" i="60"/>
  <c r="J10" i="53"/>
  <c r="J11" i="53" s="1"/>
  <c r="L48" i="53" s="1"/>
  <c r="J48" i="53" s="1"/>
  <c r="C13" i="55" s="1"/>
  <c r="C6" i="55"/>
  <c r="J10" i="59"/>
  <c r="J11" i="59" s="1"/>
  <c r="L13" i="59" s="1"/>
  <c r="J13" i="58"/>
  <c r="L15" i="58" s="1"/>
  <c r="L17" i="58" s="1"/>
  <c r="L48" i="58"/>
  <c r="J48" i="58" s="1"/>
  <c r="I13" i="55" s="1"/>
  <c r="L17" i="57"/>
  <c r="J14" i="57"/>
  <c r="J13" i="55"/>
  <c r="J43" i="49"/>
  <c r="N43" i="49"/>
  <c r="C12" i="38"/>
  <c r="L17" i="37"/>
  <c r="J14" i="37"/>
  <c r="J12" i="37"/>
  <c r="L48" i="37"/>
  <c r="J48" i="37" s="1"/>
  <c r="L48" i="49"/>
  <c r="L47" i="49"/>
  <c r="M43" i="49"/>
  <c r="J12" i="53"/>
  <c r="C15" i="38"/>
  <c r="D18" i="31"/>
  <c r="L48" i="35"/>
  <c r="J48" i="35" s="1"/>
  <c r="L49" i="34"/>
  <c r="J49" i="34" s="1"/>
  <c r="L48" i="51"/>
  <c r="J48" i="51" s="1"/>
  <c r="L13" i="51"/>
  <c r="J13" i="51"/>
  <c r="L15" i="51" s="1"/>
  <c r="J13" i="34"/>
  <c r="L15" i="34" s="1"/>
  <c r="D14" i="38"/>
  <c r="L17" i="49"/>
  <c r="J14" i="49"/>
  <c r="D12" i="38"/>
  <c r="L17" i="35"/>
  <c r="J14" i="35"/>
  <c r="J52" i="60" l="1"/>
  <c r="J54" i="60" s="1"/>
  <c r="J15" i="60"/>
  <c r="L13" i="53"/>
  <c r="J13" i="53"/>
  <c r="L15" i="53" s="1"/>
  <c r="L17" i="53" s="1"/>
  <c r="L48" i="59"/>
  <c r="J48" i="59" s="1"/>
  <c r="D13" i="55" s="1"/>
  <c r="J13" i="59"/>
  <c r="L15" i="59" s="1"/>
  <c r="L17" i="59" s="1"/>
  <c r="J14" i="58"/>
  <c r="J15" i="57"/>
  <c r="J52" i="57"/>
  <c r="J54" i="57" s="1"/>
  <c r="J7" i="55"/>
  <c r="J15" i="35"/>
  <c r="J52" i="35"/>
  <c r="J54" i="35" s="1"/>
  <c r="C7" i="38"/>
  <c r="J15" i="49"/>
  <c r="C14" i="38"/>
  <c r="D13" i="38"/>
  <c r="L17" i="34"/>
  <c r="J14" i="34"/>
  <c r="J12" i="31"/>
  <c r="J13" i="31"/>
  <c r="L15" i="31" s="1"/>
  <c r="L49" i="31"/>
  <c r="J49" i="31" s="1"/>
  <c r="J48" i="49"/>
  <c r="J15" i="37"/>
  <c r="J52" i="37"/>
  <c r="J54" i="37" s="1"/>
  <c r="D7" i="38"/>
  <c r="L17" i="51"/>
  <c r="J14" i="51"/>
  <c r="D18" i="38" l="1"/>
  <c r="J14" i="53"/>
  <c r="C7" i="55" s="1"/>
  <c r="C18" i="55" s="1"/>
  <c r="J52" i="58"/>
  <c r="J54" i="58" s="1"/>
  <c r="I7" i="55"/>
  <c r="I18" i="55" s="1"/>
  <c r="J14" i="59"/>
  <c r="D7" i="55" s="1"/>
  <c r="J15" i="58"/>
  <c r="J18" i="55"/>
  <c r="J52" i="53"/>
  <c r="J54" i="53" s="1"/>
  <c r="C13" i="38"/>
  <c r="C18" i="38" s="1"/>
  <c r="D20" i="38" s="1"/>
  <c r="J54" i="34"/>
  <c r="J56" i="34" s="1"/>
  <c r="J15" i="34"/>
  <c r="J52" i="49"/>
  <c r="J54" i="49" s="1"/>
  <c r="J52" i="51"/>
  <c r="J54" i="51" s="1"/>
  <c r="J15" i="51"/>
  <c r="J14" i="31"/>
  <c r="L17" i="31"/>
  <c r="J15" i="53" l="1"/>
  <c r="J15" i="59"/>
  <c r="J52" i="59"/>
  <c r="J54" i="59" s="1"/>
  <c r="J20" i="55"/>
  <c r="D18" i="55"/>
  <c r="D20" i="55" s="1"/>
  <c r="J54" i="31"/>
  <c r="J56" i="31" s="1"/>
  <c r="J15" i="3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10D5F5BE-F959-4DDC-A85B-12AF5BFD41F6}">
      <text>
        <r>
          <rPr>
            <b/>
            <sz val="8"/>
            <color indexed="81"/>
            <rFont val="Tahoma"/>
            <family val="2"/>
          </rPr>
          <t xml:space="preserve">Steuerbefreiung (§ 9 StromStG): 
</t>
        </r>
        <r>
          <rPr>
            <sz val="8"/>
            <color indexed="81"/>
            <rFont val="Tahoma"/>
            <family val="2"/>
          </rPr>
          <t xml:space="preserve">(1) Von der Steuer befreit ist Strom
1. Strom, der in Anlagen mit einer elektrischen Nennleistung von mehr als zwei
    Megawatt aus erneuerbaren Energieträgern erzeugt und vom Betreiber der 
    Anlage am Ort der Erzeugung zum Selbstverbrauch entnommen wird; (Achtung siehe (1a))
2. Strom, der zur Stromerzeugung entnommen wird;
3. Strom, der in Anlagen mit einer elektrischen Nennleistung von bis zu zwei Megawatt aus       
    erneuerbaren Energieträgern oder in hocheffizienten KWK-Anlagen mit einer
    elektrischen Nennleistung von bis zu zwei Megawatt erzeugt wird und der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
6. Strom, der in Anlagen mit einer elektrischen Nennleistung von bis zu zwei
    Megawatt erzeugt und am Ort der Erzeugung verwendet wird, sofern die Anlagen 
    weder mittel- noch unmittelbar an das Netz der allgemeinen Versorgung mit 
    Strom angeschlossen sind und zur Stromerzeugung nachweislich versteuerte 
    Energieerzeugnisse eingesetzt werden.
(1a) Strom ist </t>
        </r>
        <r>
          <rPr>
            <b/>
            <sz val="8"/>
            <color indexed="81"/>
            <rFont val="Tahoma"/>
            <family val="2"/>
          </rPr>
          <t>nicht</t>
        </r>
        <r>
          <rPr>
            <sz val="8"/>
            <color indexed="81"/>
            <rFont val="Tahoma"/>
            <family val="2"/>
          </rPr>
          <t xml:space="preserve"> nach Absatz 1 Nummer 1 von der Steuer befreit, wenn er in ein Netz der allgemeinen Versorgung mit Strom eingespeist wird. Ein Einspeisen liegt auch dann vor, wenn Strom lediglich kaufmännisch-bilanziell weitergegeben und infolge dessen als eingespeist behandelt wird.</t>
        </r>
      </text>
    </comment>
    <comment ref="B9" authorId="0" shapeId="0" xr:uid="{98796486-3AFA-4179-B60F-DF494079FA26}">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4.für chemische Reduktionsverfahren
entnommen hat.
(2) Erlass-, erstattungs- oder vergütungsberechtigt ist das Unternehmen des Produzierenden Gewerbes, das den Strom entnommen hat.</t>
        </r>
      </text>
    </comment>
    <comment ref="G9" authorId="1" shapeId="0" xr:uid="{84857513-F4E8-4F64-B6BB-30CB6B8FF38E}">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6C572341-9179-4451-9FAC-249CB2C405CA}">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Die Steuerentlastung wird nicht für Strom gewährt, der für Elektromobilität verwendet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G10" authorId="0" shapeId="0" xr:uid="{C02C0ECC-7F8E-4D95-93A6-4940A4D250A0}">
      <text>
        <r>
          <rPr>
            <b/>
            <sz val="8"/>
            <color indexed="81"/>
            <rFont val="Tahoma"/>
            <family val="2"/>
          </rPr>
          <t xml:space="preserve">§ 10 StromStG
</t>
        </r>
        <r>
          <rPr>
            <sz val="8"/>
            <color indexed="81"/>
            <rFont val="Tahoma"/>
            <family val="2"/>
          </rPr>
          <t>(1) Die Steuer für nachweislich versteuerten Strom, den ein Unternehmen des Produzierenden Gewerbes für betriebliche Zwecke, ausgenommen solche nach § 9 Absatz 2 oder Absatz 3, entnommen hat, wird auf Antrag nach Maßgabe der nachfolgenden Absätze erlassen, erstattet oder vergütet, soweit die Steuer im Kalenderjahr den Betrag von 1.000 Euro übersteigt. Eine nach § 9b mögliche Steuerentlastung wird dabei abgezogen. Die Steuer 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Erlass-, erstattungs- oder vergütungsberechtigt ist das Unternehmen des Produzierenden Gewerbes, das den Strom entnommen hat. Die Steuerentlastung wird nicht für Strom gewährt, der für Elektromobilität verwendet wird.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können anstelle der in Satz 1 Nummer 1 genannten Energie- und Umweltmanagementsysteme alternative Systeme zur Verbesserung der Energieeffizienz betreiben, die den Anforderungen der DIN EN 16247-1, Ausgabe Oktober 2012, entsprechen; kleine und mittlere Unternehmen sind solche im Sinn der Empfehlung 2003/361/EG der Kommission vom 6. Mai 2003 betreffend die Definition der Kleinstunternehmen sowie der kleinen und mittleren Unternehmen (ABl. L 124 vom 20.5.2003, S. 36) in der jeweils geltenden Fassung.
(4) Abweichend von Absatz 3 wird die Steuer erlassen, erstattet oder vergütet
(...)
3. für das Antragsjahr 2023, wenn das Unternehmen nachweist, dass es im Antragsjahr die Voraussetzungen nach Absatz 3 Satz 1 Nummer 1 erfüllt und mit dem Antrag die Bereitschaft erklärt, alle in dem jeweiligen System des Absatzes 3 Satz 1 Nummer 1 als wirtschaftlich vorteilhaft identifizierten Endenergieeinsparmaßnahmen umzusetzen.
(5) Für Unternehmen, die nach dem 31. Dezember 2013 neu gegründet werden, gilt Absatz 4 mit der Maßgabe, dass 
(...)
2. ab dem Antragsjahr 2015 die Voraussetzungen des Absatzes 3 Satz 1 Nummer 2 erfüllt sind; (...) Satz 1 Nummer 2 gilt nicht für das Jahr 2023.</t>
        </r>
      </text>
    </comment>
    <comment ref="H11" authorId="0" shapeId="0" xr:uid="{FEFEF8E2-853A-4DD8-A5E0-C49BCB2378E9}">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H12" authorId="0" shapeId="0" xr:uid="{1E599A4D-A9BC-4D44-A7BE-057DB415D8EF}">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4" authorId="1" shapeId="0" xr:uid="{FBF25AE6-4A92-40C3-AD80-4355D9B2D1A5}">
      <text>
        <r>
          <rPr>
            <sz val="8"/>
            <color indexed="81"/>
            <rFont val="Tahoma"/>
            <family val="2"/>
          </rPr>
          <t xml:space="preserve">Wenn Schweröl zum Steuersatz von 61,35 Euro versteuert worden ist und zum Verheizen verwendet wird, bitte hier eintragen. 
</t>
        </r>
      </text>
    </comment>
    <comment ref="B15" authorId="0" shapeId="0" xr:uid="{B7CA1D08-6103-4ED8-980E-26AA6D1C9138}">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16" authorId="0" shapeId="0" xr:uid="{FBBD3002-A027-42CD-87E7-203BCAAEAD8F}">
      <text>
        <r>
          <rPr>
            <b/>
            <sz val="8"/>
            <color indexed="81"/>
            <rFont val="Arial"/>
            <family val="2"/>
          </rPr>
          <t>§ 53 Steuerentlastung für die Stromerzeugung</t>
        </r>
        <r>
          <rPr>
            <sz val="8"/>
            <color indexed="81"/>
            <rFont val="Arial"/>
            <family val="2"/>
          </rPr>
          <t xml:space="preserve">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r>
          <rPr>
            <b/>
            <sz val="8"/>
            <color indexed="81"/>
            <rFont val="Arial"/>
            <family val="2"/>
          </rPr>
          <t xml:space="preserve">
</t>
        </r>
      </text>
    </comment>
    <comment ref="G16" authorId="1" shapeId="0" xr:uid="{B707DD34-C4EE-4043-B7BE-5D8A3BEC0985}">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17" authorId="0" shapeId="0" xr:uid="{5B501EFD-5DE3-43B8-906C-E31907CCF469}">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19" authorId="0" shapeId="0" xr:uid="{0C1AB0AE-61F0-4E69-A97D-E22F281C8038}">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0" authorId="0" shapeId="0" xr:uid="{AFF2C700-8B85-44F8-95EC-E86738A1279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2" authorId="0" shapeId="0" xr:uid="{B41EAD9A-6C21-4DF3-9CFB-367C142713D2}">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3" authorId="0" shapeId="0" xr:uid="{36E90761-18AC-409B-9AA6-ADCBFC5E30AE}">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G23" authorId="1" shapeId="0" xr:uid="{E131CA7A-CDEC-455A-BEE8-0EED73EFD40D}">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
</t>
        </r>
      </text>
    </comment>
    <comment ref="B24" authorId="0" shapeId="0" xr:uid="{6CB18AA3-58D1-4892-8784-B13C8950CF24}">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5" authorId="0" shapeId="0" xr:uid="{076EF779-A28A-41C7-8081-312E78483C36}">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7" authorId="0" shapeId="0" xr:uid="{CF49588F-9D71-4A1F-A410-BEBA77699DFB}">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8" authorId="0" shapeId="0" xr:uid="{6E7AE83B-F89F-42FD-84C5-21C8DCC98972}">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G28" authorId="1" shapeId="0" xr:uid="{2B759CD4-3B9A-42BE-9D6B-F93FF56833F9}">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29" authorId="0" shapeId="0" xr:uid="{BE851A2D-C13E-4B07-BD99-96354A48DCAD}">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0" authorId="0" shapeId="0" xr:uid="{7DB6D3E4-25D7-408C-B854-98763176EEB7}">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5" authorId="1" shapeId="0" xr:uid="{5CFFF784-F396-440E-BB86-2F0626452E9E}">
      <text>
        <r>
          <rPr>
            <b/>
            <sz val="8"/>
            <color indexed="81"/>
            <rFont val="Tahoma"/>
            <family val="2"/>
          </rPr>
          <t xml:space="preserve">§ 49 Steuerentlastung für zum Verheizen oder in begünstigten Anlagen verwendete Energieerzeugnisse
</t>
        </r>
        <r>
          <rPr>
            <sz val="8"/>
            <color indexed="81"/>
            <rFont val="Tahoma"/>
            <family val="2"/>
          </rPr>
          <t>(...)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G35" authorId="2" shapeId="0" xr:uid="{221F2FE7-A5E4-4D0D-8900-2A6A68D0F694}">
      <text>
        <r>
          <rPr>
            <b/>
            <sz val="8"/>
            <color indexed="81"/>
            <rFont val="Tahoma"/>
            <family val="2"/>
          </rPr>
          <t xml:space="preserve">§ 55 Steuerentlastung für Unternehmen in Sonderfällen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
(4) Eine Steuerentlastung nach den Absätzen 1 und 2 wird gewährt, wenn
1.  das Unternehmen für das Antragsjahr nachweist, dass es
     a) ein Energiemanagementsystem betrieben hat, das den Anforderungen der DIN EN ISO 
         50001, Ausgabe Dezember 2011 oder Ausgabe Dezember 2018, entspricht, oder
     b) eine registrierte Organisation nach Artikel 13 der Verordnung (EG) Nr. 1221/2009 des 
         Europäischen Parlaments und des Rates vom 25. November 2009 über die freiwillige 
         Teilnahme von Organisationen an einem Gemeinschaftssystem für Umweltmanagement 
         und Umweltbetriebsprüfung und zur Aufhebung der Verordnung (EG) Nr. 761/2001,           
         (...), und
2. die Bundesregierung
    a) festgestellt hat, dass mindestens der nach der Anlage zu § 55 für das Antragsjahr 
        vorgesehene Zielwert für eine Reduzierung der Energieintensität erreicht wurde; (...)
    b) die Feststellung nach Buchstabe a im Bundesgesetzblatt bekannt gemacht hat.
Kleine und mittlere Unternehmen können anstelle der in Satz 1 Nummer 1 genannten Energie- und Umweltmanagementsysteme alternative Systeme zur Verbesserung der Energieeffizienz betreiben, die den Anforderungen der DIN EN 16247-1, Ausgabe Oktober 2012, entsprechen; (...)
(5) Abweichend von Absatz 4 wird die Steuerentlastung gewährt
(...)
3. für das Antragsjahr 2023, wenn das Unternehmen nachweist, dass es im Antragsjahr die          
    Voraussetzungen nach Absatz 4 Satz 1 Nummer 1 erfüllt und mit dem Antrag die 
    Bereitschaft erklärt, alle in dem jeweiligen System des Absatzes 4 Satz 1 Nummer 1 als 
    wirtschaftlich vorteilhaft identifizierten Endenergieeinsparmaßnahmen umzusetzen.
Für kleine und mittlere Unternehmen gilt Absatz 4 Satz 2 entsprechend.
(6) Für Unternehmen, die nach dem 31. Dezember 2013 neu gegründet werden, gilt Absatz 5 mit der Maßgabe, dass
(...)
2. ab dem Antragsjahr 2015 die Voraussetzungen des Absatzes 4 Satz 1 Nummer 2 erfüllt 
    sind; (...). Satz 1 Nummer 2 gilt nicht für das Antragsjahr 2023.
(...)</t>
        </r>
      </text>
    </comment>
    <comment ref="B38" authorId="0" shapeId="0" xr:uid="{5E4773BC-E381-483B-AA9A-375A939CA6A5}">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39" authorId="0" shapeId="0" xr:uid="{01C75708-092B-4CBE-B570-503751821BBD}">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40" authorId="0" shapeId="0" xr:uid="{B11BBBA8-A016-4167-B686-089851EF52FC}">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00000000-0006-0000-0400-000001000000}">
      <text>
        <r>
          <rPr>
            <b/>
            <sz val="8"/>
            <color indexed="81"/>
            <rFont val="Tahoma"/>
            <family val="2"/>
          </rPr>
          <t xml:space="preserve">Steuerbefreiung (§ 9 StromStG): 
</t>
        </r>
        <r>
          <rPr>
            <sz val="8"/>
            <color indexed="81"/>
            <rFont val="Tahoma"/>
            <family val="2"/>
          </rPr>
          <t>Von der Steuer befreit ist Strom
1. Strom aus erneuerbaren Energieträgern, wenn dieser aus einem ausschließlich mit Strom aus 
    erneuerbaren Energieträgern gespeisten Netz oder einer entsprechenden Leitung entnommen 
    wird;
2. Strom, der zur Stromerzeugung entnommen wird;
3. Strom, der in Anlagen mit einer elektrischen Nennleistung von bis zu zwei Megawatt erzeugt
    wird und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t>
        </r>
      </text>
    </comment>
    <comment ref="B9" authorId="0" shapeId="0" xr:uid="{00000000-0006-0000-04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4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4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4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die Jahre 2016 und 2017 18,7 % (Arbeitgeberanteil: 9,35 %).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4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die Jahre 2016 und 2017 18,7 %. Der anrechenbare Rentenbeitrag darf nicht höher als 19,5 % sein.
</t>
        </r>
      </text>
    </comment>
    <comment ref="H13" authorId="0" shapeId="0" xr:uid="{00000000-0006-0000-04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4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die Jahre 2016 und 2017 24,8 %; der Arbeitgeberanteil beträgt 15,45 %.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t>
        </r>
        <r>
          <rPr>
            <b/>
            <sz val="8"/>
            <color indexed="81"/>
            <rFont val="Tahoma"/>
            <family val="2"/>
          </rPr>
          <t xml:space="preserve"> 
</t>
        </r>
        <r>
          <rPr>
            <sz val="8"/>
            <color indexed="81"/>
            <rFont val="Tahoma"/>
            <family val="2"/>
          </rPr>
          <t xml:space="preserve">
</t>
        </r>
      </text>
    </comment>
    <comment ref="H14" authorId="0" shapeId="0" xr:uid="{00000000-0006-0000-04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t>
        </r>
      </text>
    </comment>
    <comment ref="B15" authorId="0" shapeId="0" xr:uid="{00000000-0006-0000-04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die Jahre 2016 und 2017 24,8 %.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I17" authorId="0" shapeId="0" xr:uid="{00000000-0006-0000-04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4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4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4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4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400-000010000000}">
      <text>
        <r>
          <rPr>
            <b/>
            <sz val="8"/>
            <color indexed="81"/>
            <rFont val="Arial"/>
            <family val="2"/>
          </rPr>
          <t>§ 53 Steuerentlastung für die Stromerzeugung in Anlagen mit einer elektrischen Nennleistung von mehr als zwei Megawatt</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2" authorId="0" shapeId="0" xr:uid="{00000000-0006-0000-0400-000011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(2)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22" authorId="1" shapeId="0" xr:uid="{00000000-0006-0000-04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400-000013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5" authorId="0" shapeId="0" xr:uid="{00000000-0006-0000-0400-000014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4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400-000016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29" authorId="0" shapeId="0" xr:uid="{00000000-0006-0000-0400-000017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29" authorId="1" shapeId="0" xr:uid="{00000000-0006-0000-0400-000018000000}">
      <text>
        <r>
          <rPr>
            <sz val="8"/>
            <color indexed="81"/>
            <rFont val="Tahoma"/>
            <family val="2"/>
          </rPr>
          <t>Aufgrund des Mindeststeuersatzes der EU gilt laut Erlass vom 18.12.2012 abweichend von § 53b Absatz 2 Nr. 2 eine Steuerermäßigung von nur 4,00 Euro/1000 kg.</t>
        </r>
      </text>
    </comment>
    <comment ref="B30" authorId="0" shapeId="0" xr:uid="{00000000-0006-0000-0400-000019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0" authorId="1" shapeId="0" xr:uid="{00000000-0006-0000-0400-00001A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400-00001B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2" authorId="0" shapeId="0" xr:uid="{00000000-0006-0000-0400-00001C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400-00001D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5" authorId="0" shapeId="0" xr:uid="{00000000-0006-0000-0400-00001E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6" authorId="0" shapeId="0" xr:uid="{00000000-0006-0000-0400-00001F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6" authorId="1" shapeId="0" xr:uid="{00000000-0006-0000-0400-000020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400-000021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8" authorId="0" shapeId="0" xr:uid="{00000000-0006-0000-0400-000022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1" shapeId="0" xr:uid="{00000000-0006-0000-04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400-000024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400-000025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400-000026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400-000027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48" authorId="0" shapeId="0" xr:uid="{00000000-0006-0000-0400-000028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400-000029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00000000-0006-0000-0400-00002A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3" authorId="2" shapeId="0" xr:uid="{00000000-0006-0000-0400-00002B000000}">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00000000-0006-0000-0500-000001000000}">
      <text>
        <r>
          <rPr>
            <b/>
            <sz val="8"/>
            <color indexed="81"/>
            <rFont val="Tahoma"/>
            <family val="2"/>
          </rPr>
          <t xml:space="preserve">Steuerbefreiung (§ 9 StromStG): 
</t>
        </r>
        <r>
          <rPr>
            <sz val="8"/>
            <color indexed="81"/>
            <rFont val="Tahoma"/>
            <family val="2"/>
          </rPr>
          <t>Von der Steuer befreit ist Strom
1. Strom aus erneuerbaren Energieträgern, wenn dieser aus einem ausschließlich mit Strom aus 
    erneuerbaren Energieträgern gespeisten Netz oder einer entsprechenden Leitung entnommen 
    wird;
2. Strom, der zur Stromerzeugung entnommen wird;
3. Strom, der in Anlagen mit einer elektrischen Nennleistung von bis zu zwei Megawatt erzeugt
    wird und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t>
        </r>
      </text>
    </comment>
    <comment ref="B9" authorId="0" shapeId="0" xr:uid="{00000000-0006-0000-05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500-000003000000}">
      <text>
        <r>
          <rPr>
            <sz val="8"/>
            <color indexed="81"/>
            <rFont val="Tahoma"/>
            <family val="2"/>
          </rPr>
          <t>(2) Die Steuerentlastung beträgt 5,13 Euro für eine Megawattstunde.</t>
        </r>
      </text>
    </comment>
    <comment ref="B10" authorId="0" shapeId="0" xr:uid="{00000000-0006-0000-05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5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die Jahre 2016 und 2017 18,7 % (Arbeitgeberanteil: 9,35 %).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5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die Jahre 2016 und 2017 18,7 %. Der anrechenbare Rentenbeitrag darf nicht höher als 19,5 % sein.
</t>
        </r>
      </text>
    </comment>
    <comment ref="H13" authorId="0" shapeId="0" xr:uid="{00000000-0006-0000-05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5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die Jahre 2016 und 2017 24,8 %; der Arbeitgeberanteil beträgt 15,45 %.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H14" authorId="0" shapeId="0" xr:uid="{00000000-0006-0000-05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t>
        </r>
        <r>
          <rPr>
            <sz val="8"/>
            <color indexed="81"/>
            <rFont val="Tahoma"/>
            <family val="2"/>
          </rPr>
          <t>(3)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t>
        </r>
      </text>
    </comment>
    <comment ref="B15" authorId="0" shapeId="0" xr:uid="{00000000-0006-0000-05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die Jahre 2016 und 2017 24,8 %.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I17" authorId="0" shapeId="0" xr:uid="{00000000-0006-0000-05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5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5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5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5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500-000010000000}">
      <text>
        <r>
          <rPr>
            <b/>
            <sz val="8"/>
            <color indexed="81"/>
            <rFont val="Arial"/>
            <family val="2"/>
          </rPr>
          <t>§ 53 Steuerentlastung für die Stromerzeugung in Anlagen mit einer elektrischen Nennleistung von mehr als zwei Megawatt</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2" authorId="0" shapeId="0" xr:uid="{00000000-0006-0000-0500-000011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(2)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22" authorId="1" shapeId="0" xr:uid="{00000000-0006-0000-05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500-000013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5" authorId="0" shapeId="0" xr:uid="{00000000-0006-0000-0500-000014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5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500-000016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29" authorId="0" shapeId="0" xr:uid="{00000000-0006-0000-0500-000017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29" authorId="1" shapeId="0" xr:uid="{00000000-0006-0000-0500-000018000000}">
      <text>
        <r>
          <rPr>
            <sz val="8"/>
            <color indexed="81"/>
            <rFont val="Tahoma"/>
            <family val="2"/>
          </rPr>
          <t>Aufgrund des Mindeststeuersatzes der EU gilt laut Erlass vom 18.12.2012 abweichend von § 53b Absatz 2 Nr. 2 eine Steuerermäßigung von nur 4,00 Euro/1000 kg.</t>
        </r>
      </text>
    </comment>
    <comment ref="B30" authorId="0" shapeId="0" xr:uid="{00000000-0006-0000-0500-000019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0" authorId="1" shapeId="0" xr:uid="{00000000-0006-0000-0500-00001A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500-00001B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2" authorId="0" shapeId="0" xr:uid="{00000000-0006-0000-0500-00001C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500-00001D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5" authorId="0" shapeId="0" xr:uid="{00000000-0006-0000-0500-00001E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6" authorId="0" shapeId="0" xr:uid="{00000000-0006-0000-0500-00001F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6" authorId="1" shapeId="0" xr:uid="{00000000-0006-0000-0500-000020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500-000021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8" authorId="0" shapeId="0" xr:uid="{00000000-0006-0000-0500-000022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1" shapeId="0" xr:uid="{00000000-0006-0000-05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500-000024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500-000025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500-000026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500-000027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t>
        </r>
      </text>
    </comment>
    <comment ref="B48" authorId="0" shapeId="0" xr:uid="{00000000-0006-0000-0500-000028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500-000029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00000000-0006-0000-0500-00002A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3" authorId="2" shapeId="0" xr:uid="{00000000-0006-0000-0500-00002B000000}">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00000000-0006-0000-0700-000001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1 (2)),
- Strom aus eigenen Anlagen mit einer Nennleistung bis 2 MW zum
  Eigenverbrauch (Abs. 1 (3)),
- Strom aus Notstromaggregaten (Abs. 1 (4))</t>
        </r>
      </text>
    </comment>
    <comment ref="B9" authorId="0" shapeId="0" xr:uid="{00000000-0006-0000-07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7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7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7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die Jahre 2016 und 2017 18,7 % (Arbeitgeberanteil: 9,35 %).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7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die Jahre 2016 und 2017 18,7 %. Der anrechenbare Rentenbeitrag darf nicht höher als 19,5 % sein.
</t>
        </r>
      </text>
    </comment>
    <comment ref="H13" authorId="0" shapeId="0" xr:uid="{00000000-0006-0000-07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7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die Jahre 2016 und 2017 24,8 %; der Arbeitgeberanteil beträgt 15,45 %.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t>
        </r>
        <r>
          <rPr>
            <b/>
            <sz val="8"/>
            <color indexed="81"/>
            <rFont val="Tahoma"/>
            <family val="2"/>
          </rPr>
          <t xml:space="preserve"> 
</t>
        </r>
        <r>
          <rPr>
            <sz val="8"/>
            <color indexed="81"/>
            <rFont val="Tahoma"/>
            <family val="2"/>
          </rPr>
          <t xml:space="preserve">
</t>
        </r>
      </text>
    </comment>
    <comment ref="H14" authorId="0" shapeId="0" xr:uid="{00000000-0006-0000-07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t>
        </r>
      </text>
    </comment>
    <comment ref="B15" authorId="0" shapeId="0" xr:uid="{00000000-0006-0000-07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die Jahre 2016 und 2017 24,8 %.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I17" authorId="0" shapeId="0" xr:uid="{00000000-0006-0000-07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7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7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7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7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700-000010000000}">
      <text>
        <r>
          <rPr>
            <b/>
            <sz val="8"/>
            <color indexed="81"/>
            <rFont val="Arial"/>
            <family val="2"/>
          </rPr>
          <t>§ 53 Steuerentlastung für die Stromerzeugung in Anlagen mit einer elektrischen Nennleistung von mehr als zwei Megawatt</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2" authorId="0" shapeId="0" xr:uid="{00000000-0006-0000-0700-000011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(2)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22" authorId="1" shapeId="0" xr:uid="{00000000-0006-0000-07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700-000013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5" authorId="0" shapeId="0" xr:uid="{00000000-0006-0000-0700-000014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7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700-000016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29" authorId="0" shapeId="0" xr:uid="{00000000-0006-0000-0700-000017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29" authorId="1" shapeId="0" xr:uid="{00000000-0006-0000-0700-000018000000}">
      <text>
        <r>
          <rPr>
            <sz val="8"/>
            <color indexed="81"/>
            <rFont val="Tahoma"/>
            <family val="2"/>
          </rPr>
          <t>Aufgrund des Mindeststeuersatzes der EU gilt laut Erlass vom 18.12.2012 abweichend von § 53b Absatz 2 Nr. 2 eine Steuerermäßigung von nur 4,00 Euro/1000 kg.</t>
        </r>
      </text>
    </comment>
    <comment ref="B30" authorId="0" shapeId="0" xr:uid="{00000000-0006-0000-0700-000019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0" authorId="1" shapeId="0" xr:uid="{00000000-0006-0000-0700-00001A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700-00001B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2" authorId="0" shapeId="0" xr:uid="{00000000-0006-0000-0700-00001C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700-00001D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5" authorId="0" shapeId="0" xr:uid="{00000000-0006-0000-0700-00001E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6" authorId="0" shapeId="0" xr:uid="{00000000-0006-0000-0700-00001F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6" authorId="1" shapeId="0" xr:uid="{00000000-0006-0000-0700-000020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700-000021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8" authorId="0" shapeId="0" xr:uid="{00000000-0006-0000-0700-000022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1" shapeId="0" xr:uid="{00000000-0006-0000-07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700-000024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700-000025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700-000026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700-000027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48" authorId="0" shapeId="0" xr:uid="{00000000-0006-0000-0700-000028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700-000029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00000000-0006-0000-0700-00002A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3" authorId="2" shapeId="0" xr:uid="{00000000-0006-0000-0700-00002B000000}">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00000000-0006-0000-0800-000001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1 (2)),
- Strom aus eigenen Anlagen mit einer Nennleistung bis 2 MW zum
  Eigenverbrauch (Abs. 1 (3)),
- Strom aus Notstromaggregaten (Abs. 1 (4))</t>
        </r>
      </text>
    </comment>
    <comment ref="B9" authorId="0" shapeId="0" xr:uid="{00000000-0006-0000-08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8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8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8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die Jahre 2016 und 2017 18,7 % (Arbeitgeberanteil: 9,35 %).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8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die Jahre 2016 und 2017 18,7 %. Der anrechenbare Rentenbeitrag darf nicht höher als 19,5 % sein.
</t>
        </r>
      </text>
    </comment>
    <comment ref="H13" authorId="0" shapeId="0" xr:uid="{00000000-0006-0000-08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8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die Jahre 2016 und 2017 24,8 %; der Arbeitgeberanteil beträgt 15,45 %.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t>
        </r>
        <r>
          <rPr>
            <b/>
            <sz val="8"/>
            <color indexed="81"/>
            <rFont val="Tahoma"/>
            <family val="2"/>
          </rPr>
          <t xml:space="preserve"> 
</t>
        </r>
        <r>
          <rPr>
            <sz val="8"/>
            <color indexed="81"/>
            <rFont val="Tahoma"/>
            <family val="2"/>
          </rPr>
          <t xml:space="preserve">
</t>
        </r>
      </text>
    </comment>
    <comment ref="H14" authorId="0" shapeId="0" xr:uid="{00000000-0006-0000-08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t>
        </r>
      </text>
    </comment>
    <comment ref="B15" authorId="0" shapeId="0" xr:uid="{00000000-0006-0000-08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die Jahre 2016 und 2017 24,8 %.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I17" authorId="0" shapeId="0" xr:uid="{00000000-0006-0000-08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8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8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8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8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800-000010000000}">
      <text>
        <r>
          <rPr>
            <b/>
            <sz val="8"/>
            <color indexed="81"/>
            <rFont val="Arial"/>
            <family val="2"/>
          </rPr>
          <t>§ 53 Steuerentlastung für die Stromerzeugung in Anlagen mit einer elektrischen Nennleistung von mehr als zwei Megawatt</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2" authorId="0" shapeId="0" xr:uid="{00000000-0006-0000-0800-000011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(2)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22" authorId="1" shapeId="0" xr:uid="{00000000-0006-0000-08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800-000013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5" authorId="0" shapeId="0" xr:uid="{00000000-0006-0000-0800-000014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8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800-000016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29" authorId="0" shapeId="0" xr:uid="{00000000-0006-0000-0800-000017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29" authorId="1" shapeId="0" xr:uid="{00000000-0006-0000-0800-000018000000}">
      <text>
        <r>
          <rPr>
            <sz val="8"/>
            <color indexed="81"/>
            <rFont val="Tahoma"/>
            <family val="2"/>
          </rPr>
          <t>Aufgrund des Mindeststeuersatzes der EU gilt laut Erlass vom 18.12.2012 abweichend von § 53b Absatz 2 Nr. 2 eine Steuerermäßigung von nur 4,00 Euro/1000 kg.</t>
        </r>
      </text>
    </comment>
    <comment ref="B30" authorId="0" shapeId="0" xr:uid="{00000000-0006-0000-0800-000019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0" authorId="1" shapeId="0" xr:uid="{00000000-0006-0000-0800-00001A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800-00001B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2" authorId="0" shapeId="0" xr:uid="{00000000-0006-0000-0800-00001C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800-00001D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5" authorId="0" shapeId="0" xr:uid="{00000000-0006-0000-0800-00001E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6" authorId="0" shapeId="0" xr:uid="{00000000-0006-0000-0800-00001F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6" authorId="1" shapeId="0" xr:uid="{00000000-0006-0000-0800-000020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800-000021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8" authorId="0" shapeId="0" xr:uid="{00000000-0006-0000-0800-000022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1" shapeId="0" xr:uid="{00000000-0006-0000-08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800-000024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800-000025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800-000026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800-000027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48" authorId="0" shapeId="0" xr:uid="{00000000-0006-0000-0800-000028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800-000029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00000000-0006-0000-0800-00002A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3" authorId="2" shapeId="0" xr:uid="{00000000-0006-0000-0800-00002B000000}">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comments14.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00000000-0006-0000-0900-000001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1 (2)),
- Strom aus eigenen Anlagen mit einer Nennleistung bis 2 MW zum
  Eigenverbrauch (Abs. 1 (3)),
- Strom aus Notstromaggregaten (Abs. 1 (4))</t>
        </r>
      </text>
    </comment>
    <comment ref="B9" authorId="0" shapeId="0" xr:uid="{00000000-0006-0000-09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9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9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9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das Jahr 2015 18,7 % (Arbeitgeberanteil: 9,35 %).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9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2015 18,7 %. Der anrechenbare Rentenbeitrag darf nicht höher als 19,5 % sein.</t>
        </r>
        <r>
          <rPr>
            <sz val="8"/>
            <color indexed="81"/>
            <rFont val="Tahoma"/>
            <family val="2"/>
          </rPr>
          <t xml:space="preserve">
</t>
        </r>
      </text>
    </comment>
    <comment ref="H13" authorId="0" shapeId="0" xr:uid="{00000000-0006-0000-09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9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das Jahr 2015 24,8 %; der Arbeitgeberanteil beträgt 15,45 %.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t>
        </r>
        <r>
          <rPr>
            <b/>
            <sz val="8"/>
            <color indexed="81"/>
            <rFont val="Tahoma"/>
            <family val="2"/>
          </rPr>
          <t xml:space="preserve"> 
</t>
        </r>
        <r>
          <rPr>
            <sz val="8"/>
            <color indexed="81"/>
            <rFont val="Tahoma"/>
            <family val="2"/>
          </rPr>
          <t xml:space="preserve">
</t>
        </r>
      </text>
    </comment>
    <comment ref="H14" authorId="0" shapeId="0" xr:uid="{00000000-0006-0000-09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t>
        </r>
      </text>
    </comment>
    <comment ref="B15" authorId="0" shapeId="0" xr:uid="{00000000-0006-0000-09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2015 24,8 %.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r>
          <rPr>
            <sz val="8"/>
            <color indexed="81"/>
            <rFont val="Tahoma"/>
            <family val="2"/>
          </rPr>
          <t xml:space="preserve">
</t>
        </r>
      </text>
    </comment>
    <comment ref="I17" authorId="0" shapeId="0" xr:uid="{00000000-0006-0000-09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9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9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9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9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900-000010000000}">
      <text>
        <r>
          <rPr>
            <b/>
            <sz val="8"/>
            <color indexed="81"/>
            <rFont val="Arial"/>
            <family val="2"/>
          </rPr>
          <t>§ 53 Steuerentlastung für die Stromerzeugung in Anlagen mit einer elektrischen Nennleistung von mehr als zwei Megawatt</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2" authorId="0" shapeId="0" xr:uid="{00000000-0006-0000-0900-000011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22" authorId="1" shapeId="0" xr:uid="{00000000-0006-0000-09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900-000013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5" authorId="0" shapeId="0" xr:uid="{00000000-0006-0000-0900-000014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9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900-000016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29" authorId="0" shapeId="0" xr:uid="{00000000-0006-0000-0900-000017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29" authorId="1" shapeId="0" xr:uid="{00000000-0006-0000-0900-000018000000}">
      <text>
        <r>
          <rPr>
            <sz val="8"/>
            <color indexed="81"/>
            <rFont val="Tahoma"/>
            <family val="2"/>
          </rPr>
          <t>Aufgrund des Mindeststeuersatzes der EU gilt laut Erlass vom 18.12.2012 abweichend von § 53b Absatz 2 Nr. 2 eine Steuerermäßigung von nur 4,00 Euro/1000 kg.</t>
        </r>
      </text>
    </comment>
    <comment ref="B30" authorId="0" shapeId="0" xr:uid="{00000000-0006-0000-0900-000019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0" authorId="1" shapeId="0" xr:uid="{00000000-0006-0000-0900-00001A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900-00001B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2" authorId="0" shapeId="0" xr:uid="{00000000-0006-0000-0900-00001C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900-00001D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5" authorId="0" shapeId="0" xr:uid="{00000000-0006-0000-0900-00001E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6" authorId="0" shapeId="0" xr:uid="{00000000-0006-0000-0900-00001F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6" authorId="1" shapeId="0" xr:uid="{00000000-0006-0000-0900-000020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900-000021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8" authorId="0" shapeId="0" xr:uid="{00000000-0006-0000-0900-000022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1" shapeId="0" xr:uid="{00000000-0006-0000-09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900-000024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900-000025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900-000026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900-000027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48" authorId="0" shapeId="0" xr:uid="{00000000-0006-0000-0900-000028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900-000029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00000000-0006-0000-0900-00002A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3" authorId="2" shapeId="0" xr:uid="{00000000-0006-0000-0900-00002B000000}">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comments15.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00000000-0006-0000-0A00-000001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1 (2)),
- Strom aus eigenen Anlagen mit einer Nennleistung bis 2 MW zum
  Eigenverbrauch (Abs. 1 (3)),
- Strom aus Notstromaggregaten (Abs. 1 (4))</t>
        </r>
      </text>
    </comment>
    <comment ref="B9" authorId="0" shapeId="0" xr:uid="{00000000-0006-0000-0A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A00-000003000000}">
      <text>
        <r>
          <rPr>
            <sz val="8"/>
            <color indexed="81"/>
            <rFont val="Tahoma"/>
            <family val="2"/>
          </rPr>
          <t>(2) Die Steuerentlastung beträgt 5,13 Euro für eine Megawattstunde.</t>
        </r>
      </text>
    </comment>
    <comment ref="B10" authorId="0" shapeId="0" xr:uid="{00000000-0006-0000-0A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A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das Jahr 2015 18,7 % (Arbeitgeberanteil: 9,35 %).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A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2015 18,7 %. Der anrechenbare Rentenbeitrag darf nicht höher als 19,5 % sein.</t>
        </r>
        <r>
          <rPr>
            <sz val="8"/>
            <color indexed="81"/>
            <rFont val="Tahoma"/>
            <family val="2"/>
          </rPr>
          <t xml:space="preserve">
</t>
        </r>
      </text>
    </comment>
    <comment ref="H13" authorId="0" shapeId="0" xr:uid="{00000000-0006-0000-0A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A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das Jahr 2015 24,8 %; der Arbeitgeberanteil beträgt 15,45 %.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 </t>
        </r>
        <r>
          <rPr>
            <sz val="8"/>
            <color indexed="81"/>
            <rFont val="Tahoma"/>
            <family val="2"/>
          </rPr>
          <t xml:space="preserve">
</t>
        </r>
      </text>
    </comment>
    <comment ref="H14" authorId="0" shapeId="0" xr:uid="{00000000-0006-0000-0A00-000009000000}">
      <text>
        <r>
          <rPr>
            <b/>
            <sz val="8"/>
            <color indexed="81"/>
            <rFont val="Tahoma"/>
            <family val="2"/>
          </rPr>
          <t>§ 10 StromStG</t>
        </r>
        <r>
          <rPr>
            <sz val="8"/>
            <color indexed="81"/>
            <rFont val="Tahoma"/>
            <family val="2"/>
          </rPr>
          <t xml:space="preserve">
(1)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t>
        </r>
      </text>
    </comment>
    <comment ref="B15" authorId="0" shapeId="0" xr:uid="{00000000-0006-0000-0A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2015 24,8 %.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r>
          <rPr>
            <sz val="8"/>
            <color indexed="81"/>
            <rFont val="Tahoma"/>
            <family val="2"/>
          </rPr>
          <t xml:space="preserve">
</t>
        </r>
      </text>
    </comment>
    <comment ref="I17" authorId="0" shapeId="0" xr:uid="{00000000-0006-0000-0A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A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A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A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A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A00-000010000000}">
      <text>
        <r>
          <rPr>
            <b/>
            <sz val="8"/>
            <color indexed="81"/>
            <rFont val="Arial"/>
            <family val="2"/>
          </rPr>
          <t>§ 53 Steuerentlastung für die Stromerzeugung in Anlagen mit einer elektrischen Nennleistung von mehr als zwei Megawatt</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2" authorId="0" shapeId="0" xr:uid="{00000000-0006-0000-0A00-000011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22" authorId="1" shapeId="0" xr:uid="{00000000-0006-0000-0A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A00-000013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5" authorId="0" shapeId="0" xr:uid="{00000000-0006-0000-0A00-000014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A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A00-000016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29" authorId="0" shapeId="0" xr:uid="{00000000-0006-0000-0A00-000017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29" authorId="1" shapeId="0" xr:uid="{00000000-0006-0000-0A00-000018000000}">
      <text>
        <r>
          <rPr>
            <sz val="8"/>
            <color indexed="81"/>
            <rFont val="Tahoma"/>
            <family val="2"/>
          </rPr>
          <t xml:space="preserve">Aufgrund des Mindeststeuersatzes der EU gilt laut Erlass vom 18.12.2012 abweichend von § 53b Absatz 2 Nr. 2 eine Steuerermäßigung von nur 4,00 Euro/1000 kg.
</t>
        </r>
      </text>
    </comment>
    <comment ref="B30" authorId="0" shapeId="0" xr:uid="{00000000-0006-0000-0A00-000019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0" authorId="1" shapeId="0" xr:uid="{00000000-0006-0000-0A00-00001A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A00-00001B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2" authorId="0" shapeId="0" xr:uid="{00000000-0006-0000-0A00-00001C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A00-00001D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5" authorId="0" shapeId="0" xr:uid="{00000000-0006-0000-0A00-00001E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6" authorId="0" shapeId="0" xr:uid="{00000000-0006-0000-0A00-00001F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6" authorId="1" shapeId="0" xr:uid="{00000000-0006-0000-0A00-000020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A00-000021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8" authorId="0" shapeId="0" xr:uid="{00000000-0006-0000-0A00-000022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1" shapeId="0" xr:uid="{00000000-0006-0000-0A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A00-000024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A00-000025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A00-000026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A00-000027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t>
        </r>
      </text>
    </comment>
    <comment ref="B48" authorId="0" shapeId="0" xr:uid="{00000000-0006-0000-0A00-000028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A00-000029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00000000-0006-0000-0A00-00002A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3" authorId="2" shapeId="0" xr:uid="{00000000-0006-0000-0A00-00002B000000}">
      <text>
        <r>
          <rPr>
            <b/>
            <sz val="8"/>
            <color indexed="81"/>
            <rFont val="Tahoma"/>
            <family val="2"/>
          </rPr>
          <t>Hinweis:</t>
        </r>
        <r>
          <rPr>
            <sz val="8"/>
            <color indexed="81"/>
            <rFont val="Tahoma"/>
            <family val="2"/>
          </rPr>
          <t xml:space="preserve">
Die hier angewandten Steuersätze der Energiesteuer stellen die "Ökosteuersätze" dar und nicht die vollen Energiesteuersätze, die auch den früheren Mineralölsteueranteil enthalten.
</t>
        </r>
      </text>
    </comment>
  </commentList>
</comments>
</file>

<file path=xl/comments16.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s>
  <commentList>
    <comment ref="B8" authorId="0" shapeId="0" xr:uid="{00000000-0006-0000-0C00-000001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1 (2)),
- Strom aus eigenen Anlagen mit einer Nennleistung bis 2 MW zum
  Eigenverbrauch (Abs. 1 (3)),
- Strom aus Notstromaggregaten (Abs. 1 (4))</t>
        </r>
      </text>
    </comment>
    <comment ref="B9" authorId="0" shapeId="0" xr:uid="{00000000-0006-0000-0C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C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C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C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das Jahr 2014 18,9 % (Arbeitgeberanteil: 9,45 %).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text>
    </comment>
    <comment ref="B12" authorId="0" shapeId="0" xr:uid="{00000000-0006-0000-0C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2014 18,9 %. Der anrechenbare Rentenbeitrag darf nicht höher als 19,5 % sein.</t>
        </r>
        <r>
          <rPr>
            <sz val="8"/>
            <color indexed="81"/>
            <rFont val="Tahoma"/>
            <family val="2"/>
          </rPr>
          <t xml:space="preserve">
</t>
        </r>
      </text>
    </comment>
    <comment ref="H13" authorId="0" shapeId="0" xr:uid="{00000000-0006-0000-0C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C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das Jahr 2014 25,1 %; der Arbeitgeberanteil beträgt 15,65 %.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t>
        </r>
        <r>
          <rPr>
            <b/>
            <sz val="8"/>
            <color indexed="81"/>
            <rFont val="Tahoma"/>
            <family val="2"/>
          </rPr>
          <t xml:space="preserve"> 
</t>
        </r>
        <r>
          <rPr>
            <sz val="8"/>
            <color indexed="81"/>
            <rFont val="Tahoma"/>
            <family val="2"/>
          </rPr>
          <t xml:space="preserve">
</t>
        </r>
      </text>
    </comment>
    <comment ref="H14" authorId="0" shapeId="0" xr:uid="{00000000-0006-0000-0C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t>
        </r>
        <r>
          <rPr>
            <b/>
            <sz val="8"/>
            <color indexed="81"/>
            <rFont val="Tahoma"/>
            <family val="2"/>
          </rPr>
          <t xml:space="preserve">Hinweis - Der folgende Auszug aus dem Gesetzestext ist geküzt und mit eigenen Ergänzungen versehen, die den Regelungsbezug zu den Antragsjahren 2013 und 2014 verdeutlichen:
</t>
        </r>
        <r>
          <rPr>
            <sz val="8"/>
            <color indexed="81"/>
            <rFont val="Tahoma"/>
            <family val="2"/>
          </rPr>
          <t xml:space="preserve">
(3-9) Eine Steuerentlastung in den Antragsjahren 2013 und 2014 wird gewährt, wenn das Unternehmen nachweist, dass es im Antragsjahr oder früher  mit der Einführung
- eines Energiemanagementsystems nach DIN EN ISO 50001 oder 
- eines Umweltmanagementsystems nach EMAS (EU-Ökoaudit) bzw.
- als kleines und mittleres Unternehmen mit der Einführung eines alternativen Energiecontrollings entsprechend den Anforderungen der DIN EN 16247-1 
begonnen hat. (...) 
</t>
        </r>
        <r>
          <rPr>
            <b/>
            <sz val="8"/>
            <color indexed="81"/>
            <rFont val="Tahoma"/>
            <family val="2"/>
          </rPr>
          <t>Die Art des Nachweises wird über eine zu erlassende Rechtsverordnung dargestellt werden.</t>
        </r>
        <r>
          <rPr>
            <sz val="8"/>
            <color indexed="81"/>
            <rFont val="Tahoma"/>
            <family val="2"/>
          </rPr>
          <t xml:space="preserve">
</t>
        </r>
      </text>
    </comment>
    <comment ref="B15" authorId="0" shapeId="0" xr:uid="{00000000-0006-0000-0C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2014 25,1 %.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r>
          <rPr>
            <sz val="8"/>
            <color indexed="81"/>
            <rFont val="Tahoma"/>
            <family val="2"/>
          </rPr>
          <t xml:space="preserve">
</t>
        </r>
      </text>
    </comment>
    <comment ref="I17" authorId="0" shapeId="0" xr:uid="{00000000-0006-0000-0C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C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C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C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C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C00-000010000000}">
      <text>
        <r>
          <rPr>
            <b/>
            <sz val="8"/>
            <color indexed="81"/>
            <rFont val="Arial"/>
            <family val="2"/>
          </rPr>
          <t>§ 53 Steuerentlastung für die Stromerzeugung in Anlagen mit einer elektrischen Nennleistung von mehr als zwei Megawatt</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2" authorId="0" shapeId="0" xr:uid="{00000000-0006-0000-0C00-000011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22" authorId="1" shapeId="0" xr:uid="{00000000-0006-0000-0C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C00-000013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5" authorId="0" shapeId="0" xr:uid="{00000000-0006-0000-0C00-000014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C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C00-000016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29" authorId="0" shapeId="0" xr:uid="{00000000-0006-0000-0C00-000017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29" authorId="1" shapeId="0" xr:uid="{00000000-0006-0000-0C00-000018000000}">
      <text>
        <r>
          <rPr>
            <sz val="8"/>
            <color indexed="81"/>
            <rFont val="Tahoma"/>
            <family val="2"/>
          </rPr>
          <t>Aufgrund des Mindeststeuersatzes der EU gilt laut Erlass vom 18.12.2012 abweichend von § 53b Absatz 2 Nr. 2 eine Steuerermäßigung von nur 4,00 Euro/1000 kg.</t>
        </r>
      </text>
    </comment>
    <comment ref="B30" authorId="0" shapeId="0" xr:uid="{00000000-0006-0000-0C00-000019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0" authorId="1" shapeId="0" xr:uid="{00000000-0006-0000-0C00-00001A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C00-00001B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2" authorId="0" shapeId="0" xr:uid="{00000000-0006-0000-0C00-00001C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C00-00001D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5" authorId="0" shapeId="0" xr:uid="{00000000-0006-0000-0C00-00001E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6" authorId="0" shapeId="0" xr:uid="{00000000-0006-0000-0C00-00001F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6" authorId="1" shapeId="0" xr:uid="{00000000-0006-0000-0C00-000020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C00-000021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8" authorId="0" shapeId="0" xr:uid="{00000000-0006-0000-0C00-000022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1" shapeId="0" xr:uid="{00000000-0006-0000-0C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C00-000024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C00-000025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C00-000026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C00-000027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48" authorId="0" shapeId="0" xr:uid="{00000000-0006-0000-0C00-000028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C00-000029000000}">
      <text>
        <r>
          <rPr>
            <b/>
            <sz val="8"/>
            <color indexed="81"/>
            <rFont val="Tahoma"/>
            <family val="2"/>
          </rPr>
          <t xml:space="preserve">Erlass, Erstattung oder Vergütung in Sonderfällen § 55 EnergieStG
</t>
        </r>
        <r>
          <rPr>
            <sz val="8"/>
            <color indexed="81"/>
            <rFont val="Tahoma"/>
            <family val="2"/>
          </rPr>
          <t xml:space="preserve">(1)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t>
        </r>
        <r>
          <rPr>
            <b/>
            <sz val="8"/>
            <color indexed="81"/>
            <rFont val="Tahoma"/>
            <family val="2"/>
          </rPr>
          <t xml:space="preserve">Hinweis - Der folgende Auszug aus dem Gesetzestext ist geküzt und mit eigenen Ergänzungen versehen, die den Regelungsbezug zu den Antragsjahren 2013 und 2014 verdeutlichen:
</t>
        </r>
        <r>
          <rPr>
            <sz val="8"/>
            <color indexed="81"/>
            <rFont val="Tahoma"/>
            <family val="2"/>
          </rPr>
          <t xml:space="preserve">
(4-9) Eine Steuerentlastung in den Antragsjahren 2013 und 2014 wird gewährt, wenn das Unternehmen nachweist, dass es im Antragsjahr oder früher  mit der Einführung
- eines Energiemanagementsystems nach DIN EN ISO 50001 oder 
- eines Umweltmanagementsystems nach EMAS (EU-Ökoaudit) bzw.
- als kleines und mittleres Unternehmen mit der Einführung eines alternativen Energiecontrollings entsprechend den Anforderungen der DIN EN 16247-1 
begonnen hat. (...) 
</t>
        </r>
        <r>
          <rPr>
            <b/>
            <sz val="8"/>
            <color indexed="81"/>
            <rFont val="Tahoma"/>
            <family val="2"/>
          </rPr>
          <t>Die Art des Nachweises wird über eine zu erlassende Rechtsverordnung dargestellt werden.</t>
        </r>
        <r>
          <rPr>
            <sz val="8"/>
            <color indexed="81"/>
            <rFont val="Tahoma"/>
            <family val="2"/>
          </rPr>
          <t xml:space="preserve">
(10) Entlastungsberechtigt ist das Unternehmen des Produzierenden Gewerbes, das die Energieerzeugnisse verwendet hat.</t>
        </r>
      </text>
    </comment>
    <comment ref="B49" authorId="0" shapeId="0" xr:uid="{00000000-0006-0000-0C00-00002A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List>
</comments>
</file>

<file path=xl/comments17.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s>
  <commentList>
    <comment ref="B8" authorId="0" shapeId="0" xr:uid="{00000000-0006-0000-0D00-000001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text>
    </comment>
    <comment ref="B9" authorId="0" shapeId="0" xr:uid="{00000000-0006-0000-0D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D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D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D00-000005000000}">
      <text>
        <r>
          <rPr>
            <b/>
            <sz val="8"/>
            <color indexed="81"/>
            <rFont val="Tahoma"/>
            <family val="2"/>
          </rPr>
          <t>Bitte hier den aktuellen Arbeitgeberanteil an der allgemeinen Rentenversicherung (halber Beitrag) eintragen.</t>
        </r>
        <r>
          <rPr>
            <sz val="8"/>
            <color indexed="81"/>
            <rFont val="Tahoma"/>
            <family val="2"/>
          </rPr>
          <t xml:space="preserve">
Der</t>
        </r>
        <r>
          <rPr>
            <b/>
            <sz val="8"/>
            <color indexed="81"/>
            <rFont val="Tahoma"/>
            <family val="2"/>
          </rPr>
          <t xml:space="preserve"> allgemeine </t>
        </r>
        <r>
          <rPr>
            <sz val="8"/>
            <color indexed="81"/>
            <rFont val="Tahoma"/>
            <family val="2"/>
          </rPr>
          <t xml:space="preserve">Rentenversicherungsbeitrag beträgt für das Jahr 2012 19,6 %. Der anrechenbare Rentenbeitrag nicht höher als 19,5 % sein </t>
        </r>
        <r>
          <rPr>
            <b/>
            <sz val="8"/>
            <color indexed="81"/>
            <rFont val="Tahoma"/>
            <family val="2"/>
          </rPr>
          <t>(-&gt; anrechenbarer Arbeitgeberanteil: 9,75 %)</t>
        </r>
        <r>
          <rPr>
            <sz val="8"/>
            <color indexed="81"/>
            <rFont val="Tahoma"/>
            <family val="2"/>
          </rPr>
          <t xml:space="preserve">. Die Absenkung des Arbeitgeberanteils an den </t>
        </r>
        <r>
          <rPr>
            <b/>
            <sz val="8"/>
            <color indexed="81"/>
            <rFont val="Tahoma"/>
            <family val="2"/>
          </rPr>
          <t xml:space="preserve">allgemeinen </t>
        </r>
        <r>
          <rPr>
            <sz val="8"/>
            <color indexed="81"/>
            <rFont val="Tahoma"/>
            <family val="2"/>
          </rPr>
          <t xml:space="preserve">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D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2012 19,6 %. Der anrechenbare Rentenbeitrag nicht höher als 19,5 % sein </t>
        </r>
        <r>
          <rPr>
            <b/>
            <sz val="8"/>
            <color indexed="81"/>
            <rFont val="Tahoma"/>
            <family val="2"/>
          </rPr>
          <t>(-&gt; als Arbeitgeberbeitrag voll anrechenbarer Rentenbeitrag: 19,5 %)</t>
        </r>
        <r>
          <rPr>
            <sz val="8"/>
            <color indexed="81"/>
            <rFont val="Tahoma"/>
            <family val="2"/>
          </rPr>
          <t xml:space="preserve">. </t>
        </r>
        <r>
          <rPr>
            <b/>
            <sz val="8"/>
            <color indexed="81"/>
            <rFont val="Tahoma"/>
            <family val="2"/>
          </rPr>
          <t xml:space="preserve">
</t>
        </r>
        <r>
          <rPr>
            <sz val="8"/>
            <color indexed="81"/>
            <rFont val="Tahoma"/>
            <family val="2"/>
          </rPr>
          <t xml:space="preserve">
</t>
        </r>
      </text>
    </comment>
    <comment ref="H13" authorId="0" shapeId="0" xr:uid="{00000000-0006-0000-0D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D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2012 26,0 %. Der anrechenbare Rentenbeitrag nicht höher als 25,9 % sein </t>
        </r>
        <r>
          <rPr>
            <b/>
            <sz val="8"/>
            <color indexed="81"/>
            <rFont val="Tahoma"/>
            <family val="2"/>
          </rPr>
          <t>(-&gt; anrechenbarer Arbeitgeberanteil: 16,15 %).</t>
        </r>
        <r>
          <rPr>
            <sz val="8"/>
            <color indexed="81"/>
            <rFont val="Tahoma"/>
            <family val="2"/>
          </rPr>
          <t xml:space="preserve"> Die Absenkung des Arbeitgeberanteils an den knappschaftlichen Rentenversicherungsbeiträgen bezieht sich auf die Arbeitgeberbeiträge zur knappschaftlichen Rentenversicherung  im Jahr 1998 (26,9%) unter Anwendung der Beitragssätze des aktuellen Steuerjahres (§ 10 (2) StromStG).</t>
        </r>
        <r>
          <rPr>
            <b/>
            <sz val="8"/>
            <color indexed="81"/>
            <rFont val="Tahoma"/>
            <family val="2"/>
          </rPr>
          <t xml:space="preserve"> 
</t>
        </r>
        <r>
          <rPr>
            <sz val="8"/>
            <color indexed="81"/>
            <rFont val="Tahoma"/>
            <family val="2"/>
          </rPr>
          <t xml:space="preserve">
</t>
        </r>
      </text>
    </comment>
    <comment ref="H14" authorId="0" shapeId="0" xr:uid="{00000000-0006-0000-0D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t>
        </r>
        <r>
          <rPr>
            <b/>
            <sz val="8"/>
            <color indexed="81"/>
            <rFont val="Tahoma"/>
            <family val="2"/>
          </rPr>
          <t xml:space="preserve">Hinweis - Der folgende Auszug aus dem Gesetzestext ist geküzt und mit eigenen Ergänzungen versehen, die den Regelungsbezug zu den Antragsjahren 2013 und 2014 verdeutlichen:
</t>
        </r>
        <r>
          <rPr>
            <sz val="8"/>
            <color indexed="81"/>
            <rFont val="Tahoma"/>
            <family val="2"/>
          </rPr>
          <t xml:space="preserve">
(3-9) Eine Steuerentlastung in den Antragsjahren 2013 und 2014 wird gewährt, wenn das Unternehmen nachweist, dass es im Antragsjahr oder früher  mit der Einführung
- eines Energiemanagementsystems nach DIN EN ISO 50001 oder 
- eines Umweltmanagementsystems nach EMAS (EU-Ökoaudit) bzw.
- als kleines und mittleres Unternehmen mit der Einführung eines alternativen Energiecontrollings entsprechend den Anforderungen der DIN EN 16247-1 
begonnen hat. (...) 
</t>
        </r>
        <r>
          <rPr>
            <b/>
            <sz val="8"/>
            <color indexed="81"/>
            <rFont val="Tahoma"/>
            <family val="2"/>
          </rPr>
          <t>Die Art des Nachweises wird über eine zu erlassende Rechtsverordnung dargestellt werden.</t>
        </r>
        <r>
          <rPr>
            <sz val="8"/>
            <color indexed="81"/>
            <rFont val="Tahoma"/>
            <family val="2"/>
          </rPr>
          <t xml:space="preserve">
</t>
        </r>
      </text>
    </comment>
    <comment ref="B15" authorId="0" shapeId="0" xr:uid="{00000000-0006-0000-0D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2012 26,0 %. Der anrechenbare Rentenbeitrag nicht höher als 25,9 % sein </t>
        </r>
        <r>
          <rPr>
            <b/>
            <sz val="8"/>
            <color indexed="81"/>
            <rFont val="Tahoma"/>
            <family val="2"/>
          </rPr>
          <t>(-&gt; als Arbeitgeberbeitrag voll anrechenbarer Rentenversicherungsbeitrag: 25,9 %)</t>
        </r>
        <r>
          <rPr>
            <sz val="8"/>
            <color indexed="81"/>
            <rFont val="Tahoma"/>
            <family val="2"/>
          </rPr>
          <t xml:space="preserve">. Die Absenkung des Arbeitgeberanteils an den knappschaftlichen Rentenversicherungsbeiträgen bezieht sich auf die Arbeitgeberbeiträge zur knappschaftlichen Rentenversicherung  im Jahr 1998 (26,9%) unter Anwendung der Beitragssätze des aktuellen Steuerjahres (§ 10 (2) StromStG). </t>
        </r>
        <r>
          <rPr>
            <sz val="8"/>
            <color indexed="81"/>
            <rFont val="Tahoma"/>
            <family val="2"/>
          </rPr>
          <t xml:space="preserve">
</t>
        </r>
      </text>
    </comment>
    <comment ref="I17" authorId="0" shapeId="0" xr:uid="{00000000-0006-0000-0D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D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D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D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D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D00-000010000000}">
      <text>
        <r>
          <rPr>
            <b/>
            <sz val="8"/>
            <color indexed="81"/>
            <rFont val="Arial"/>
            <family val="2"/>
          </rPr>
          <t>§ 53 Steuerentlastung für die Stromerzeugung und die gekoppelte Erzeugung von Kraft und Wärme</t>
        </r>
        <r>
          <rPr>
            <sz val="8"/>
            <color indexed="81"/>
            <rFont val="Arial"/>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
</t>
        </r>
      </text>
    </comment>
    <comment ref="B22" authorId="0" shapeId="0" xr:uid="{00000000-0006-0000-0D00-000011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3" authorId="0" shapeId="0" xr:uid="{00000000-0006-0000-0D00-000012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r>
          <rPr>
            <b/>
            <sz val="8"/>
            <color indexed="81"/>
            <rFont val="Arial"/>
            <family val="2"/>
          </rPr>
          <t xml:space="preserve">
</t>
        </r>
      </text>
    </comment>
    <comment ref="H23" authorId="1" shapeId="0" xr:uid="{00000000-0006-0000-0D00-000013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4" authorId="0" shapeId="0" xr:uid="{00000000-0006-0000-0D00-000014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D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7" authorId="0" shapeId="0" xr:uid="{00000000-0006-0000-0D00-000016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9" authorId="0" shapeId="0" xr:uid="{00000000-0006-0000-0D00-000017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0" authorId="0" shapeId="0" xr:uid="{00000000-0006-0000-0D00-000018000000}">
      <text>
        <r>
          <rPr>
            <b/>
            <sz val="8"/>
            <color indexed="81"/>
            <rFont val="Arial"/>
            <family val="2"/>
          </rPr>
          <t>§ 53 Steuerentlastung für die Stromerzeugung und die gekoppelte Erzeugung von Kraft und Wärme</t>
        </r>
        <r>
          <rPr>
            <sz val="8"/>
            <color indexed="81"/>
            <rFont val="Arial"/>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
</t>
        </r>
      </text>
    </comment>
    <comment ref="H30" authorId="1" shapeId="0" xr:uid="{00000000-0006-0000-0D00-000019000000}">
      <text>
        <r>
          <rPr>
            <sz val="8"/>
            <color indexed="81"/>
            <rFont val="Tahoma"/>
            <family val="2"/>
          </rPr>
          <t>Aufgrund des Mindeststeuersatzes der EU gilt laut Erlass vom 18.12.2012 abweichend von § 53b Absatz 2 Nr. 2 rückwirkend ab 1.4.2012 eine Steuerermäßigung von nur 4,00 Euro/1000 kg.</t>
        </r>
      </text>
    </comment>
    <comment ref="B31" authorId="0" shapeId="0" xr:uid="{00000000-0006-0000-0D00-00001A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31" authorId="1" shapeId="0" xr:uid="{00000000-0006-0000-0D00-00001B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2" authorId="0" shapeId="0" xr:uid="{00000000-0006-0000-0D00-00001C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33" authorId="0" shapeId="0" xr:uid="{00000000-0006-0000-0D00-00001D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D00-00001E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6" authorId="0" shapeId="0" xr:uid="{00000000-0006-0000-0D00-00001F000000}">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r>
          <rPr>
            <b/>
            <sz val="8"/>
            <color indexed="81"/>
            <rFont val="Tahoma"/>
            <family val="2"/>
          </rPr>
          <t>§ 53 Steuerentlastung für die Stromerzeugung und die gekoppelte Erzeugung von Kraft und Wärme</t>
        </r>
        <r>
          <rPr>
            <sz val="8"/>
            <color indexed="81"/>
            <rFont val="Tahoma"/>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t>
        </r>
      </text>
    </comment>
    <comment ref="B37" authorId="0" shapeId="0" xr:uid="{00000000-0006-0000-0D00-000020000000}">
      <text>
        <r>
          <rPr>
            <b/>
            <sz val="8"/>
            <color indexed="81"/>
            <rFont val="Arial"/>
            <family val="2"/>
          </rPr>
          <t>§ 53 Steuerentlastung für die Stromerzeugung und die gekoppelte Erzeugung von Kraft und Wärme</t>
        </r>
        <r>
          <rPr>
            <sz val="8"/>
            <color indexed="81"/>
            <rFont val="Arial"/>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
</t>
        </r>
      </text>
    </comment>
    <comment ref="H37" authorId="1" shapeId="0" xr:uid="{00000000-0006-0000-0D00-000021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8" authorId="0" shapeId="0" xr:uid="{00000000-0006-0000-0D00-000022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9" authorId="0" shapeId="0" xr:uid="{00000000-0006-0000-0D00-000023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0" authorId="0" shapeId="0" xr:uid="{00000000-0006-0000-0D00-000024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0" shapeId="0" xr:uid="{00000000-0006-0000-0D00-000025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4" authorId="1" shapeId="0" xr:uid="{00000000-0006-0000-0D00-000026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6" authorId="0" shapeId="0" xr:uid="{00000000-0006-0000-0D00-000027000000}">
      <text>
        <r>
          <rPr>
            <b/>
            <sz val="8"/>
            <color indexed="81"/>
            <rFont val="Arial"/>
            <family val="2"/>
          </rPr>
          <t>§ 53 Steuerentlastung für die Stromerzeugung und die gekoppelte Erzeugung von Kraft und Wärme</t>
        </r>
        <r>
          <rPr>
            <sz val="8"/>
            <color indexed="81"/>
            <rFont val="Arial"/>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
</t>
        </r>
      </text>
    </comment>
    <comment ref="B47" authorId="0" shapeId="0" xr:uid="{00000000-0006-0000-0D00-000028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47" authorId="0" shapeId="0" xr:uid="{00000000-0006-0000-0D00-000029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I48" authorId="0" shapeId="0" xr:uid="{00000000-0006-0000-0D00-00002A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Entlastungsberechtigt ist das Unternehmen des Produzierenden Gewerbes, das die Energieerzeugnisse verwendet hat.</t>
        </r>
      </text>
    </comment>
    <comment ref="B50" authorId="0" shapeId="0" xr:uid="{00000000-0006-0000-0D00-00002B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0" authorId="0" shapeId="0" xr:uid="{00000000-0006-0000-0D00-00002C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51" authorId="0" shapeId="0" xr:uid="{00000000-0006-0000-0D00-00002D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52" authorId="0" shapeId="0" xr:uid="{00000000-0006-0000-0D00-00002E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List>
</comments>
</file>

<file path=xl/comments18.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s>
  <commentList>
    <comment ref="B8" authorId="0" shapeId="0" xr:uid="{00000000-0006-0000-0E00-000001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text>
    </comment>
    <comment ref="B9" authorId="0" shapeId="0" xr:uid="{00000000-0006-0000-0E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E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E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E00-000005000000}">
      <text>
        <r>
          <rPr>
            <b/>
            <sz val="8"/>
            <color indexed="81"/>
            <rFont val="Tahoma"/>
            <family val="2"/>
          </rPr>
          <t>Bitte hier den aktuellen Arbeitgeberanteil an der allgemeinen Rentenversicherung (halber Beitrag) eintragen.</t>
        </r>
        <r>
          <rPr>
            <sz val="8"/>
            <color indexed="81"/>
            <rFont val="Tahoma"/>
            <family val="2"/>
          </rPr>
          <t xml:space="preserve">
Der</t>
        </r>
        <r>
          <rPr>
            <b/>
            <sz val="8"/>
            <color indexed="81"/>
            <rFont val="Tahoma"/>
            <family val="2"/>
          </rPr>
          <t xml:space="preserve"> allgemeine </t>
        </r>
        <r>
          <rPr>
            <sz val="8"/>
            <color indexed="81"/>
            <rFont val="Tahoma"/>
            <family val="2"/>
          </rPr>
          <t xml:space="preserve">Rentenversicherungsbeitrag beträgt für das Jahr 2012 19,6 %. Der anrechenbare Rentenbeitrag nicht höher als 19,5 % sein </t>
        </r>
        <r>
          <rPr>
            <b/>
            <sz val="8"/>
            <color indexed="81"/>
            <rFont val="Tahoma"/>
            <family val="2"/>
          </rPr>
          <t>(-&gt; anrechenbarer Arbeitgeberanteil: 9,75 %)</t>
        </r>
        <r>
          <rPr>
            <sz val="8"/>
            <color indexed="81"/>
            <rFont val="Tahoma"/>
            <family val="2"/>
          </rPr>
          <t xml:space="preserve">. Die Absenkung des Arbeitgeberanteils an den </t>
        </r>
        <r>
          <rPr>
            <b/>
            <sz val="8"/>
            <color indexed="81"/>
            <rFont val="Tahoma"/>
            <family val="2"/>
          </rPr>
          <t xml:space="preserve">allgemeinen </t>
        </r>
        <r>
          <rPr>
            <sz val="8"/>
            <color indexed="81"/>
            <rFont val="Tahoma"/>
            <family val="2"/>
          </rPr>
          <t xml:space="preserve">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E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2012 19,6 %. Der anrechenbare Rentenbeitrag nicht höher als 19,5 % sein </t>
        </r>
        <r>
          <rPr>
            <b/>
            <sz val="8"/>
            <color indexed="81"/>
            <rFont val="Tahoma"/>
            <family val="2"/>
          </rPr>
          <t>(-&gt; als Arbeitgeberbeitrag voll anrechenbarer Rentenbeitrag: 19,5 %)</t>
        </r>
        <r>
          <rPr>
            <sz val="8"/>
            <color indexed="81"/>
            <rFont val="Tahoma"/>
            <family val="2"/>
          </rPr>
          <t xml:space="preserve">. </t>
        </r>
        <r>
          <rPr>
            <b/>
            <sz val="8"/>
            <color indexed="81"/>
            <rFont val="Tahoma"/>
            <family val="2"/>
          </rPr>
          <t xml:space="preserve">
</t>
        </r>
        <r>
          <rPr>
            <sz val="8"/>
            <color indexed="81"/>
            <rFont val="Tahoma"/>
            <family val="2"/>
          </rPr>
          <t xml:space="preserve">
</t>
        </r>
      </text>
    </comment>
    <comment ref="H13" authorId="0" shapeId="0" xr:uid="{00000000-0006-0000-0E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E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2012 26,0 %. Der anrechenbare Rentenbeitrag nicht höher als 25,9 % sein </t>
        </r>
        <r>
          <rPr>
            <b/>
            <sz val="8"/>
            <color indexed="81"/>
            <rFont val="Tahoma"/>
            <family val="2"/>
          </rPr>
          <t>(-&gt; anrechenbarer Arbeitgeberanteil: 16,15 %).</t>
        </r>
        <r>
          <rPr>
            <sz val="8"/>
            <color indexed="81"/>
            <rFont val="Tahoma"/>
            <family val="2"/>
          </rPr>
          <t xml:space="preserve"> Die Absenkung des Arbeitgeberanteils an den knappschaftlichen Rentenversicherungsbeiträgen bezieht sich auf die Arbeitgeberbeiträge zur knappschaftlichen Rentenversicherung  im Jahr 1998 (26,9%) unter Anwendung der Beitragssätze des aktuellen Steuerjahres (§ 10 (2) StromStG).</t>
        </r>
        <r>
          <rPr>
            <b/>
            <sz val="8"/>
            <color indexed="81"/>
            <rFont val="Tahoma"/>
            <family val="2"/>
          </rPr>
          <t xml:space="preserve"> 
</t>
        </r>
        <r>
          <rPr>
            <sz val="8"/>
            <color indexed="81"/>
            <rFont val="Tahoma"/>
            <family val="2"/>
          </rPr>
          <t xml:space="preserve">
</t>
        </r>
      </text>
    </comment>
    <comment ref="H14" authorId="0" shapeId="0" xr:uid="{00000000-0006-0000-0E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t>
        </r>
        <r>
          <rPr>
            <b/>
            <sz val="8"/>
            <color indexed="81"/>
            <rFont val="Tahoma"/>
            <family val="2"/>
          </rPr>
          <t xml:space="preserve">Hinweis - Der folgende Auszug aus dem Gesetzestext ist geküzt und mit eigenen Ergänzungen versehen, die den Regelungsbezug zu den Antragsjahren 2013 und 2014 verdeutlichen:
</t>
        </r>
        <r>
          <rPr>
            <sz val="8"/>
            <color indexed="81"/>
            <rFont val="Tahoma"/>
            <family val="2"/>
          </rPr>
          <t xml:space="preserve">
(3-9) Eine Steuerentlastung in den Antragsjahren 2013 und 2014 wird gewährt, wenn das Unternehmen nachweist, dass es im Antragsjahr oder früher  mit der Einführung
- eines Energiemanagementsystems nach DIN EN ISO 50001 oder 
- eines Umweltmanagementsystems nach EMAS (EU-Ökoaudit) bzw.
- als kleines und mittleres Unternehmen mit der Einführung eines alternativen Energiecontrollings entsprechend den Anforderungen der DIN EN 16247-1 
begonnen hat. (...) 
</t>
        </r>
        <r>
          <rPr>
            <b/>
            <sz val="8"/>
            <color indexed="81"/>
            <rFont val="Tahoma"/>
            <family val="2"/>
          </rPr>
          <t>Die Art des Nachweises wird über eine zu erlassende Rechtsverordnung dargestellt werden.</t>
        </r>
        <r>
          <rPr>
            <sz val="8"/>
            <color indexed="81"/>
            <rFont val="Tahoma"/>
            <family val="2"/>
          </rPr>
          <t xml:space="preserve">
</t>
        </r>
      </text>
    </comment>
    <comment ref="B15" authorId="0" shapeId="0" xr:uid="{00000000-0006-0000-0E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2012 26,0 %. Der anrechenbare Rentenbeitrag nicht höher als 25,9 % sein </t>
        </r>
        <r>
          <rPr>
            <b/>
            <sz val="8"/>
            <color indexed="81"/>
            <rFont val="Tahoma"/>
            <family val="2"/>
          </rPr>
          <t>(-&gt; als Arbeitgeberbeitrag voll anrechenbarer Rentenversicherungsbeitrag: 25,9 %)</t>
        </r>
        <r>
          <rPr>
            <sz val="8"/>
            <color indexed="81"/>
            <rFont val="Tahoma"/>
            <family val="2"/>
          </rPr>
          <t xml:space="preserve">. Die Absenkung des Arbeitgeberanteils an den knappschaftlichen Rentenversicherungsbeiträgen bezieht sich auf die Arbeitgeberbeiträge zur knappschaftlichen Rentenversicherung  im Jahr 1998 (26,9%) unter Anwendung der Beitragssätze des aktuellen Steuerjahres (§ 10 (2) StromStG). </t>
        </r>
        <r>
          <rPr>
            <sz val="8"/>
            <color indexed="81"/>
            <rFont val="Tahoma"/>
            <family val="2"/>
          </rPr>
          <t xml:space="preserve">
</t>
        </r>
      </text>
    </comment>
    <comment ref="I17" authorId="0" shapeId="0" xr:uid="{00000000-0006-0000-0E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E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E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E00-00000E000000}">
      <text>
        <r>
          <rPr>
            <sz val="8"/>
            <color indexed="81"/>
            <rFont val="Tahoma"/>
            <family val="2"/>
          </rPr>
          <t>Wenn Schweröl zum Steuersatz von 61,35 Euro versteuert worden ist und zum Verheizen verwendet wird, bitte hier eintragen.</t>
        </r>
        <r>
          <rPr>
            <b/>
            <sz val="8"/>
            <color indexed="81"/>
            <rFont val="Tahoma"/>
            <family val="2"/>
          </rPr>
          <t xml:space="preserve"> </t>
        </r>
        <r>
          <rPr>
            <sz val="8"/>
            <color indexed="81"/>
            <rFont val="Tahoma"/>
            <family val="2"/>
          </rPr>
          <t xml:space="preserve">
</t>
        </r>
      </text>
    </comment>
    <comment ref="B20" authorId="0" shapeId="0" xr:uid="{00000000-0006-0000-0E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E00-000010000000}">
      <text>
        <r>
          <rPr>
            <b/>
            <sz val="8"/>
            <color indexed="81"/>
            <rFont val="Arial"/>
            <family val="2"/>
          </rPr>
          <t>§ 53 Steuerentlastung für die Stromerzeugung und die gekoppelte Erzeugung von Kraft und Wärme</t>
        </r>
        <r>
          <rPr>
            <sz val="8"/>
            <color indexed="81"/>
            <rFont val="Arial"/>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
</t>
        </r>
      </text>
    </comment>
    <comment ref="B22" authorId="0" shapeId="0" xr:uid="{00000000-0006-0000-0E00-000011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3" authorId="0" shapeId="0" xr:uid="{00000000-0006-0000-0E00-000012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r>
          <rPr>
            <b/>
            <sz val="8"/>
            <color indexed="81"/>
            <rFont val="Arial"/>
            <family val="2"/>
          </rPr>
          <t xml:space="preserve">
</t>
        </r>
      </text>
    </comment>
    <comment ref="H23" authorId="1" shapeId="0" xr:uid="{00000000-0006-0000-0E00-000013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4" authorId="0" shapeId="0" xr:uid="{00000000-0006-0000-0E00-000014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E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7" authorId="0" shapeId="0" xr:uid="{00000000-0006-0000-0E00-000016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E00-000017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0" authorId="0" shapeId="0" xr:uid="{00000000-0006-0000-0E00-000018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H30" authorId="1" shapeId="0" xr:uid="{00000000-0006-0000-0E00-000019000000}">
      <text>
        <r>
          <rPr>
            <sz val="8"/>
            <color indexed="81"/>
            <rFont val="Tahoma"/>
            <family val="2"/>
          </rPr>
          <t xml:space="preserve">Aufgrund des Mindeststeuersatzes der EU gilt laut Erlass vom 18.12.2012 abweichend von § 53b Absatz 2 Nr. 2 rückwirkend ab 1.4.2012 eine Steuerermäßigung von nur 4,00 Euro/1000 kg.
</t>
        </r>
      </text>
    </comment>
    <comment ref="B31" authorId="0" shapeId="0" xr:uid="{00000000-0006-0000-0E00-00001A000000}">
      <text>
        <r>
          <rPr>
            <b/>
            <sz val="8"/>
            <color indexed="81"/>
            <rFont val="Arial"/>
            <family val="2"/>
          </rPr>
          <t>§ 53 Steuerentlastung für die Stromerzeugung und die gekoppelte Erzeugung von Kraft und Wärme</t>
        </r>
        <r>
          <rPr>
            <sz val="8"/>
            <color indexed="81"/>
            <rFont val="Arial"/>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
</t>
        </r>
      </text>
    </comment>
    <comment ref="H31" authorId="1" shapeId="0" xr:uid="{00000000-0006-0000-0E00-00001B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2" authorId="0" shapeId="0" xr:uid="{00000000-0006-0000-0E00-00001C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3" authorId="0" shapeId="0" xr:uid="{00000000-0006-0000-0E00-00001D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34" authorId="0" shapeId="0" xr:uid="{00000000-0006-0000-0E00-00001E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5" authorId="0" shapeId="0" xr:uid="{00000000-0006-0000-0E00-00001F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7" authorId="0" shapeId="0" xr:uid="{00000000-0006-0000-0E00-000020000000}">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r>
          <rPr>
            <b/>
            <sz val="8"/>
            <color indexed="81"/>
            <rFont val="Tahoma"/>
            <family val="2"/>
          </rPr>
          <t>§ 53 Steuerentlastung für die Stromerzeugung und die gekoppelte Erzeugung von Kraft und Wärme</t>
        </r>
        <r>
          <rPr>
            <sz val="8"/>
            <color indexed="81"/>
            <rFont val="Tahoma"/>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t>
        </r>
      </text>
    </comment>
    <comment ref="H37" authorId="1" shapeId="0" xr:uid="{00000000-0006-0000-0E00-000021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8" authorId="0" shapeId="0" xr:uid="{00000000-0006-0000-0E00-000022000000}">
      <text>
        <r>
          <rPr>
            <b/>
            <sz val="8"/>
            <color indexed="81"/>
            <rFont val="Arial"/>
            <family val="2"/>
          </rPr>
          <t>§ 53 Steuerentlastung für die Stromerzeugung und die gekoppelte Erzeugung von Kraft und Wärme</t>
        </r>
        <r>
          <rPr>
            <sz val="8"/>
            <color indexed="81"/>
            <rFont val="Arial"/>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
</t>
        </r>
      </text>
    </comment>
    <comment ref="B39" authorId="0" shapeId="0" xr:uid="{00000000-0006-0000-0E00-000023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40" authorId="0" shapeId="0" xr:uid="{00000000-0006-0000-0E00-000024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1" authorId="0" shapeId="0" xr:uid="{00000000-0006-0000-0E00-000025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2" authorId="0" shapeId="0" xr:uid="{00000000-0006-0000-0E00-000026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4" authorId="1" shapeId="0" xr:uid="{00000000-0006-0000-0E00-000027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6" authorId="0" shapeId="0" xr:uid="{00000000-0006-0000-0E00-000028000000}">
      <text>
        <r>
          <rPr>
            <b/>
            <sz val="8"/>
            <color indexed="81"/>
            <rFont val="Arial"/>
            <family val="2"/>
          </rPr>
          <t>§ 53 Steuerentlastung für die Stromerzeugung und die gekoppelte Erzeugung von Kraft und Wärme</t>
        </r>
        <r>
          <rPr>
            <sz val="8"/>
            <color indexed="81"/>
            <rFont val="Arial"/>
            <family val="2"/>
          </rPr>
          <t xml:space="preserve">
(1) Eine Steuerentlastung wird auf Antrag vorbehaltlich Absatz 2 gewährt für Energieerzeugnisse, die nachweislich nach § 2 Abs. 1 Nr. 9, 10 oder Abs. 3 Satz 1 versteuert worden sind und die
1. zur Stromerzeugung in ortsfesten Anlagen oder
2. zur gekoppelten Erzeugung von Kraft und Wärme in ortsfesten Anlagen mit einem Monats- oder Jahresnutzungsgrad von mindestens 70 Prozent 
verwendet worden sind. Wenn im Falle von Satz 1 Nr. 1 die in der Anlage erzeugte mechanische Energie neben der Stromerzeugung auch anderen Zwecken dient, wird nur für den auf die Stromerzeugung entfallenden Anteil an Energieerzeugnissen eine Steuerentlastung gewährt. 
(1a) Abweichend von Absatz 1 beträgt die Steuerentlastung ab dem 1. Januar 2009 für nachweilich nach § 2 Abs. 3 Satz 1 Nr. 1 Buchstabe a versteuerte Energieerzeugnisse 61,35 Euro für 1000 Liter.
(2) Absatz 1 Satz 1 Nr. 1 gilt nur für Anlagen mit einer elektrischen Nennleistung von mehr als zwei Megawatt.
(3) Entlastungsberechtigt ist derjenige, der die Energieerzeugnisse verwendet hat.
(4) Für die Berechnung des Monatsnutzungsgrades gilt § 3 Abs. 3 sinngemäß.
(5) Die Steuerentlastung nach Absatz 1 Satz 1 Nr. 2 wird nur für den Monat oder das Jahr gewährt, in dem die dort genannten Nutzungsgrade erreicht wurden.
</t>
        </r>
      </text>
    </comment>
    <comment ref="B47" authorId="0" shapeId="0" xr:uid="{00000000-0006-0000-0E00-000029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47" authorId="0" shapeId="0" xr:uid="{00000000-0006-0000-0E00-00002A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I48" authorId="0" shapeId="0" xr:uid="{00000000-0006-0000-0E00-00002B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Entlastungsberechtigt ist das Unternehmen des Produzierenden Gewerbes, das die Energieerzeugnisse verwendet hat.</t>
        </r>
      </text>
    </comment>
    <comment ref="B50" authorId="0" shapeId="0" xr:uid="{00000000-0006-0000-0E00-00002C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0" authorId="0" shapeId="0" xr:uid="{00000000-0006-0000-0E00-00002D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51" authorId="0" shapeId="0" xr:uid="{00000000-0006-0000-0E00-00002E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52" authorId="0" shapeId="0" xr:uid="{00000000-0006-0000-0E00-00002F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List>
</comments>
</file>

<file path=xl/comments19.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s>
  <commentList>
    <comment ref="B8" authorId="0" shapeId="0" xr:uid="{00000000-0006-0000-0F00-000001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text>
    </comment>
    <comment ref="B9" authorId="0" shapeId="0" xr:uid="{00000000-0006-0000-0F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Asphalt, Waren aus Graphit oder anderen 
    Kohlenstoffen, Erzeugnissen aus Porenbetonerzeugnissen und mineralischen Düngemitteln 
    zum Trocknen,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F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F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F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das Jahr 2014 18,9 % (Arbeitgeberanteil: 9,45 %).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text>
    </comment>
    <comment ref="B12" authorId="0" shapeId="0" xr:uid="{00000000-0006-0000-0F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2014 18,9 %. Der anrechenbare Rentenbeitrag darf nicht höher als 19,5 % sein.</t>
        </r>
        <r>
          <rPr>
            <sz val="8"/>
            <color indexed="81"/>
            <rFont val="Tahoma"/>
            <family val="2"/>
          </rPr>
          <t xml:space="preserve">
</t>
        </r>
      </text>
    </comment>
    <comment ref="H13" authorId="0" shapeId="0" xr:uid="{00000000-0006-0000-0F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F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das Jahr 2014 25,1 %; der Arbeitgeberanteil beträgt 15,65 %.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t>
        </r>
        <r>
          <rPr>
            <b/>
            <sz val="8"/>
            <color indexed="81"/>
            <rFont val="Tahoma"/>
            <family val="2"/>
          </rPr>
          <t xml:space="preserve"> 
</t>
        </r>
        <r>
          <rPr>
            <sz val="8"/>
            <color indexed="81"/>
            <rFont val="Tahoma"/>
            <family val="2"/>
          </rPr>
          <t xml:space="preserve">
</t>
        </r>
      </text>
    </comment>
    <comment ref="H14" authorId="0" shapeId="0" xr:uid="{00000000-0006-0000-0F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t>
        </r>
        <r>
          <rPr>
            <b/>
            <sz val="8"/>
            <color indexed="81"/>
            <rFont val="Tahoma"/>
            <family val="2"/>
          </rPr>
          <t xml:space="preserve">Hinweis - Der folgende Auszug aus dem Gesetzestext ist geküzt und mit eigenen Ergänzungen versehen, die den Regelungsbezug zu den Antragsjahren 2013 und 2014 verdeutlichen:
</t>
        </r>
        <r>
          <rPr>
            <sz val="8"/>
            <color indexed="81"/>
            <rFont val="Tahoma"/>
            <family val="2"/>
          </rPr>
          <t xml:space="preserve">
(3-9) Eine Steuerentlastung in den Antragsjahren 2013 und 2014 wird gewährt, wenn das Unternehmen nachweist, dass es im Antragsjahr oder früher  mit der Einführung
- eines Energiemanagementsystems nach DIN EN ISO 50001 oder 
- eines Umweltmanagementsystems nach EMAS (EU-Ökoaudit) bzw.
- als kleines und mittleres Unternehmen mit der Einführung eines alternativen Energiecontrollings entsprechend den Anforderungen der DIN EN 16247-1 
begonnen hat. (...) 
</t>
        </r>
        <r>
          <rPr>
            <b/>
            <sz val="8"/>
            <color indexed="81"/>
            <rFont val="Tahoma"/>
            <family val="2"/>
          </rPr>
          <t>Die Art des Nachweises wird über eine zu erlassende Rechtsverordnung dargestellt werden.</t>
        </r>
        <r>
          <rPr>
            <sz val="8"/>
            <color indexed="81"/>
            <rFont val="Tahoma"/>
            <family val="2"/>
          </rPr>
          <t xml:space="preserve">
</t>
        </r>
      </text>
    </comment>
    <comment ref="B15" authorId="0" shapeId="0" xr:uid="{00000000-0006-0000-0F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2014 25,1 %.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r>
          <rPr>
            <sz val="8"/>
            <color indexed="81"/>
            <rFont val="Tahoma"/>
            <family val="2"/>
          </rPr>
          <t xml:space="preserve">
</t>
        </r>
      </text>
    </comment>
    <comment ref="I17" authorId="0" shapeId="0" xr:uid="{00000000-0006-0000-0F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F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F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F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F00-00000F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t>
        </r>
        <r>
          <rPr>
            <sz val="8"/>
            <color indexed="81"/>
            <rFont val="Arial"/>
            <family val="2"/>
          </rPr>
          <t xml:space="preserve">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
</t>
        </r>
      </text>
    </comment>
    <comment ref="B21" authorId="0" shapeId="0" xr:uid="{00000000-0006-0000-0F00-000010000000}">
      <text>
        <r>
          <rPr>
            <b/>
            <sz val="8"/>
            <color indexed="81"/>
            <rFont val="Arial"/>
            <family val="2"/>
          </rPr>
          <t>§ 53 Steuerentlastung für die Stromerzeugung in Anlagen mit einer elektrischen Nennleistung von mehr als zwei Megawatt</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22" authorId="0" shapeId="0" xr:uid="{00000000-0006-0000-0F00-000011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22" authorId="1" shapeId="0" xr:uid="{00000000-0006-0000-0F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F00-000013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5" authorId="0" shapeId="0" xr:uid="{00000000-0006-0000-0F00-000014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6" authorId="0" shapeId="0" xr:uid="{00000000-0006-0000-0F00-000015000000}">
      <text>
        <r>
          <rPr>
            <b/>
            <sz val="8"/>
            <color indexed="81"/>
            <rFont val="Arial"/>
            <family val="2"/>
          </rPr>
          <t xml:space="preserve">§ 53b Teilweise Steuerentlastung für die gekoppelte Erzeugung von Kraft und Wärme
</t>
        </r>
        <r>
          <rPr>
            <sz val="8"/>
            <color indexed="81"/>
            <rFont val="Arial"/>
            <family val="2"/>
          </rPr>
          <t xml:space="preserve">
(1)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28" authorId="0" shapeId="0" xr:uid="{00000000-0006-0000-0F00-000016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29" authorId="0" shapeId="0" xr:uid="{00000000-0006-0000-0F00-000017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H29" authorId="1" shapeId="0" xr:uid="{00000000-0006-0000-0F00-000018000000}">
      <text>
        <r>
          <rPr>
            <sz val="8"/>
            <color indexed="81"/>
            <rFont val="Tahoma"/>
            <family val="2"/>
          </rPr>
          <t>Aufgrund des Mindeststeuersatzes der EU gilt laut Erlass vom 18.12.2012 abweichend von § 53b Absatz 2 Nr. 2 eine Steuerermäßigung von nur 4,00 Euro/1000 kg.</t>
        </r>
      </text>
    </comment>
    <comment ref="B30" authorId="0" shapeId="0" xr:uid="{00000000-0006-0000-0F00-000019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0" authorId="1" shapeId="0" xr:uid="{00000000-0006-0000-0F00-00001A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F00-00001B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2" authorId="0" shapeId="0" xr:uid="{00000000-0006-0000-0F00-00001C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4" authorId="0" shapeId="0" xr:uid="{00000000-0006-0000-0F00-00001D000000}">
      <text>
        <r>
          <rPr>
            <b/>
            <sz val="8"/>
            <color indexed="81"/>
            <rFont val="Tahoma"/>
            <family val="2"/>
          </rPr>
          <t xml:space="preserve">§ 51 Steuerentlastung für bestimmte Prozesse und Verfahren
</t>
        </r>
        <r>
          <rPr>
            <sz val="8"/>
            <color indexed="81"/>
            <rFont val="Tahoma"/>
            <family val="2"/>
          </rPr>
          <t>(1) Eine Steuerentlastung wird auf Antrag gewährt für Energieerzeugnisse, die nachweislich
nach § 2 Abs. 1 Nr. 9, 10 oder Abs. 3 Satz 1 versteuert worden sind und
1. von einem Unternehmen des Produzierenden Gewerbes im Sinne des § 2 Nr. 3 des
Stromsteuergesetzes vom 24. März 1999 (BGBl. I S. 378, 2000 I S. 147), das zuletzt
durch Artikel 18 des Gesetzes vom 29. Dezember 2003 (BGBl. I S. 3076) geändert worden
ist, in der jeweils geltenden Fassung
a) für die Herstellung von Glas und Glaswaren, keramischen Erzeugnissen, keramischen
Wand- und Bodenfliesen und -platten, Ziegeln und sonstiger Baukeramik,
Zement, Kalk und gebranntem Gips, Erzeugnissen aus Beton, Zement und Gips, mineralischen Isoliermaterialien, Asphalt und mineralischen Düngemitteln zum Trocknen, Brennen, Schmelzen,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und Abluftbehandlung
verwendet worden sind.
(1a) Abweichend von Absatz 1 beträgt die Steuerentlastung ab dem 1. Januar 2009 für nachweilich nach § 2 Abs. 3 Satz 1 Nr. 1 Buchstabe a versteuerte Energieerzeugnisse 61,35 Euro für 1000 Liter.
(2) Entlastungsberechtigt ist derjenige, der die Energieerzeugnisse verwendet hat.</t>
        </r>
      </text>
    </comment>
    <comment ref="B35" authorId="0" shapeId="0" xr:uid="{00000000-0006-0000-0F00-00001E000000}">
      <text>
        <r>
          <rPr>
            <b/>
            <sz val="8"/>
            <color indexed="81"/>
            <rFont val="Tahoma"/>
            <family val="2"/>
          </rPr>
          <t xml:space="preserve">§ 53 Steuerentlastung für die Stromerzeugung in Anlagen mit einer elektrischen Nennleistung von mehr als zwei Megawatt
</t>
        </r>
        <r>
          <rPr>
            <sz val="8"/>
            <color indexed="81"/>
            <rFont val="Tahoma"/>
            <family val="2"/>
          </rPr>
          <t>(1) Eine Steuerentlastung wird auf Antrag gewährt für Energieerzeugnisse, die nachweislich nach § 2 Absatz 1 Nummer 9 und 10, Absatz 3 Satz 1 oder Absatz 4a versteuert worden sind und die zur Stromerzeugung in ortsfesten Anlagen mit einer elektrischen Nennleistung von mehr als zwei Megawatt verwendet worden sind.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Stromerzeugung verwendet hat.</t>
        </r>
      </text>
    </comment>
    <comment ref="B36" authorId="0" shapeId="0" xr:uid="{00000000-0006-0000-0F00-00001F000000}">
      <text>
        <r>
          <rPr>
            <b/>
            <sz val="8"/>
            <color indexed="81"/>
            <rFont val="Arial"/>
            <family val="2"/>
          </rPr>
          <t xml:space="preserve">§ 53a Vollständige Steuerentlastung für die gekoppelte Erzeugung von Kraft und Wärme
</t>
        </r>
        <r>
          <rPr>
            <sz val="8"/>
            <color indexed="81"/>
            <rFont val="Arial"/>
            <family val="2"/>
          </rPr>
          <t xml:space="preserve">
(1)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 hocheffizient sind und
2. einen Monats- oder Jahresnutzungsgrad von mindestens 70 Prozent erreichen.
Die Steuerentlastung wird nur bis zur vollständigen Absetzung für Abnutzung der Hauptbestandteile der Anlage entsprechend den Vorgaben des § 7 des Einkommensteuergesetzes (...) gewährt. Hauptbestandteile nach Satz 1 sind Gasturbine, Motor, Dampferzeuger, Dampfturbine, Generator und Steuerung. (...).
(3) Abweichend von Absatz 1 beträgt die Steuerentlastung für nachweislich nach § 2 Absatz 3 Satz 1 Nummer 1 Buchstabe a versteuerte Energieerzeugnisse 61,35 Euro für 1.000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H36" authorId="1" shapeId="0" xr:uid="{00000000-0006-0000-0F00-000020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F00-000021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38" authorId="0" shapeId="0" xr:uid="{00000000-0006-0000-0F00-000022000000}">
      <text>
        <r>
          <rPr>
            <b/>
            <sz val="8"/>
            <color indexed="81"/>
            <rFont val="Arial"/>
            <family val="2"/>
          </rPr>
          <t xml:space="preserve">§ 53b Teilweise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GJ nach § 2 Absatz 1 Nummer 9, 10 oder Absatz 4a versteuerte Energieerzeugnisse 0,16 EUR,
2. für 1 MWh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1.000l nach § 2 Absatz 3 Satz 1 Nummer 1 oder Nummer 3 versteuerte Energieerzeugnisse 40,35 EUR,
2. für 1.000 kg nach § 2 Absatz 3 Satz 1 Nummer 2 versteuerte Energieerzeugnisse 10,00 EUR,
3. für 1 MWh nach § 2 Absatz 3 Satz 1 Nummer 4 versteuerte Energieerzeugnisse 4,42 EUR,
4. für 1.000 kg nach § 2 Absatz 3 Satz 1 Nummer 5 versteuerte Energieerzeugnisse 19,60 EUR,
5. für 1 GJ nach § 2 Absatz 1 Nummer 9, 10 oder Absatz 4a versteuerte Energieerzeugnisse 0,16 EUR.
Eine weitere Steuerentlastung kann für diese Energieerzeugnisse nicht gewährt werden.
(6) Entlastungsberechtigt ist derjenige, der die Energieerzeugnisse zur gekoppelten Erzeugung von Kraft und Wärme verwendet hat.
(7) Die Steuerentlastung nach den Absätzen 1 und 4 wird nur für den Monat oder das Jahr gewährt, in dem der dort genannte Nutzungsgrad nachweislich erreicht wurde.
(8) Die Steuerentlastung nach den Absätzen 1 und 4 wird gewährt nach Maßgabe und bis zum Auslaufen der hierfür erforderlichen Freistellungsanzeige bei der Europäischen Kommission nach der Verordnung (EG) Nr. 800/2008. Das Auslaufen der Freistellungsanzeige wird vom Bundesministerium der Finanzen im Bundesgesetzblatt gesondert bekannt gegeben.</t>
        </r>
      </text>
    </comment>
    <comment ref="B41" authorId="1" shapeId="0" xr:uid="{00000000-0006-0000-0F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F00-000024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F00-000025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F00-000026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F00-000027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48" authorId="0" shapeId="0" xr:uid="{00000000-0006-0000-0F00-000028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F00-000029000000}">
      <text>
        <r>
          <rPr>
            <b/>
            <sz val="8"/>
            <color indexed="81"/>
            <rFont val="Tahoma"/>
            <family val="2"/>
          </rPr>
          <t xml:space="preserve">Erlass, Erstattung oder Vergütung in Sonderfällen § 55 EnergieStG
</t>
        </r>
        <r>
          <rPr>
            <sz val="8"/>
            <color indexed="81"/>
            <rFont val="Tahoma"/>
            <family val="2"/>
          </rPr>
          <t xml:space="preserve">(1)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t>
        </r>
        <r>
          <rPr>
            <b/>
            <sz val="8"/>
            <color indexed="81"/>
            <rFont val="Tahoma"/>
            <family val="2"/>
          </rPr>
          <t xml:space="preserve">Hinweis - Der folgende Auszug aus dem Gesetzestext ist geküzt und mit eigenen Ergänzungen versehen, die den Regelungsbezug zu den Antragsjahren 2013 und 2014 verdeutlichen:
</t>
        </r>
        <r>
          <rPr>
            <sz val="8"/>
            <color indexed="81"/>
            <rFont val="Tahoma"/>
            <family val="2"/>
          </rPr>
          <t xml:space="preserve">
(4-9) Eine Steuerentlastung in den Antragsjahren 2013 und 2014 wird gewährt, wenn das Unternehmen nachweist, dass es im Antragsjahr oder früher  mit der Einführung
- eines Energiemanagementsystems nach DIN EN ISO 50001 oder 
- eines Umweltmanagementsystems nach EMAS (EU-Ökoaudit) bzw.
- als kleines und mittleres Unternehmen mit der Einführung eines alternativen Energiecontrollings entsprechend den Anforderungen der DIN EN 16247-1 
begonnen hat. (...) 
</t>
        </r>
        <r>
          <rPr>
            <b/>
            <sz val="8"/>
            <color indexed="81"/>
            <rFont val="Tahoma"/>
            <family val="2"/>
          </rPr>
          <t>Die Art des Nachweises wird über eine zu erlassende Rechtsverordnung dargestellt werden.</t>
        </r>
        <r>
          <rPr>
            <sz val="8"/>
            <color indexed="81"/>
            <rFont val="Tahoma"/>
            <family val="2"/>
          </rPr>
          <t xml:space="preserve">
(10) Entlastungsberechtigt ist das Unternehmen des Produzierenden Gewerbes, das die Energieerzeugnisse verwendet hat.</t>
        </r>
      </text>
    </comment>
    <comment ref="B49" authorId="0" shapeId="0" xr:uid="{00000000-0006-0000-0F00-00002A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s>
  <commentList>
    <comment ref="B8" authorId="0" shapeId="0" xr:uid="{F196C4C1-17D7-474D-A4AA-0B9A74F4BEF3}">
      <text>
        <r>
          <rPr>
            <b/>
            <sz val="8"/>
            <color indexed="81"/>
            <rFont val="Tahoma"/>
            <family val="2"/>
          </rPr>
          <t xml:space="preserve">Steuerbefreiung (§ 9 StromStG): 
</t>
        </r>
        <r>
          <rPr>
            <sz val="8"/>
            <color indexed="81"/>
            <rFont val="Tahoma"/>
            <family val="2"/>
          </rPr>
          <t xml:space="preserve">(1) Von der Steuer befreit ist Strom
1. Strom, der in Anlagen mit einer elektrischen Nennleistung von mehr als zwei
    Megawatt aus erneuerbaren Energieträgern erzeugt und vom Betreiber der 
    Anlage am Ort der Erzeugung zum Selbstverbrauch entnommen wird; (Achtung siehe (1a))
2. Strom, der zur Stromerzeugung entnommen wird;
3. Strom, der in Anlagen mit einer elektrischen Nennleistung von bis zu zwei Megawatt aus       
    erneuerbaren Energieträgern oder in hocheffizienten KWK-Anlagen mit einer
    elektrischen Nennleistung von bis zu zwei Megawatt erzeugt wird und der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
6. Strom, der in Anlagen mit einer elektrischen Nennleistung von bis zu zwei
    Megawatt erzeugt und am Ort der Erzeugung verwendet wird, sofern die Anlagen 
    weder mittel- noch unmittelbar an das Netz der allgemeinen Versorgung mit 
    Strom angeschlossen sind und zur Stromerzeugung nachweislich versteuerte 
    Energieerzeugnisse eingesetzt werden.
(1a) Strom ist </t>
        </r>
        <r>
          <rPr>
            <b/>
            <sz val="8"/>
            <color indexed="81"/>
            <rFont val="Tahoma"/>
            <family val="2"/>
          </rPr>
          <t>nicht</t>
        </r>
        <r>
          <rPr>
            <sz val="8"/>
            <color indexed="81"/>
            <rFont val="Tahoma"/>
            <family val="2"/>
          </rPr>
          <t xml:space="preserve"> nach Absatz 1 Nummer 1 von der Steuer befreit, wenn er in ein Netz der allgemeinen Versorgung mit Strom eingespeist wird. Ein Einspeisen liegt auch dann vor, wenn Strom lediglich kaufmännisch-bilanziell weitergegeben und infolge dessen als eingespeist behandelt wird.</t>
        </r>
      </text>
    </comment>
    <comment ref="B9" authorId="0" shapeId="0" xr:uid="{03D1B9E3-EF40-401C-B145-B002D7C8B424}">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4.für chemische Reduktionsverfahren
entnommen hat.
(2) Erlass-, erstattungs- oder vergütungsberechtigt ist das Unternehmen des Produzierenden Gewerbes, das den Strom entnommen hat.</t>
        </r>
      </text>
    </comment>
    <comment ref="G9" authorId="1" shapeId="0" xr:uid="{B27765DF-A3B5-431D-B4BF-881046567D65}">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453637DE-EDEE-444F-8D92-2431AFE3FAC8}">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Die Steuerentlastung wird nicht für Strom gewährt, der für Elektromobilität verwendet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H11" authorId="0" shapeId="0" xr:uid="{18123DE4-8E94-4D52-89E9-D482A587FF2E}">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H12" authorId="0" shapeId="0" xr:uid="{EC23CA7F-6E17-4DCE-A837-08150D8C4049}">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4" authorId="1" shapeId="0" xr:uid="{0A7CCFCF-0280-47BA-A1D1-87CF22250C28}">
      <text>
        <r>
          <rPr>
            <sz val="8"/>
            <color indexed="81"/>
            <rFont val="Tahoma"/>
            <family val="2"/>
          </rPr>
          <t xml:space="preserve">Wenn Schweröl zum Steuersatz von 61,35 Euro versteuert worden ist und zum Verheizen verwendet wird, bitte hier eintragen. 
</t>
        </r>
      </text>
    </comment>
    <comment ref="B15" authorId="0" shapeId="0" xr:uid="{43ACAA1D-CDDA-4630-BBA8-AAB032187219}">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16" authorId="0" shapeId="0" xr:uid="{0D4DE27F-821F-4A61-87A5-B83E6373385B}">
      <text>
        <r>
          <rPr>
            <b/>
            <sz val="8"/>
            <color indexed="81"/>
            <rFont val="Arial"/>
            <family val="2"/>
          </rPr>
          <t>§ 53 Steuerentlastung für die Stromerzeugung</t>
        </r>
        <r>
          <rPr>
            <sz val="8"/>
            <color indexed="81"/>
            <rFont val="Arial"/>
            <family val="2"/>
          </rPr>
          <t xml:space="preserve">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r>
          <rPr>
            <b/>
            <sz val="8"/>
            <color indexed="81"/>
            <rFont val="Arial"/>
            <family val="2"/>
          </rPr>
          <t xml:space="preserve">
</t>
        </r>
      </text>
    </comment>
    <comment ref="G16" authorId="1" shapeId="0" xr:uid="{6CF80A50-1CA4-4D18-85EC-C7664DC79A0F}">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17" authorId="0" shapeId="0" xr:uid="{0A50C80A-5267-4E97-A77E-CDA9B6E7149E}">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19" authorId="0" shapeId="0" xr:uid="{3DE09CDE-4BF5-4ACA-BA12-BBF0C6F26FE6}">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0" authorId="0" shapeId="0" xr:uid="{509CFB6D-A189-4039-906D-EDB9C2D39F9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2" authorId="0" shapeId="0" xr:uid="{3D626041-81D1-40B4-8C70-F3068B33B3D1}">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3" authorId="0" shapeId="0" xr:uid="{6EC50233-89A7-4239-8984-AA42B492FD78}">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G23" authorId="1" shapeId="0" xr:uid="{963D0972-663C-459D-851F-894E5899750E}">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
</t>
        </r>
      </text>
    </comment>
    <comment ref="B24" authorId="0" shapeId="0" xr:uid="{316B9938-6A5B-4D82-822E-FCB582E96A0D}">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5" authorId="0" shapeId="0" xr:uid="{189CF060-FFE0-4A23-AF86-DBD65FB765FB}">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7" authorId="0" shapeId="0" xr:uid="{2E1CAD11-9D61-4CA2-B990-38FF1C3704AE}">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8" authorId="0" shapeId="0" xr:uid="{647FDACD-F2A6-4B93-86A3-077D2DA59736}">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G28" authorId="1" shapeId="0" xr:uid="{C9AC8139-B644-4096-9895-0BF51AAF534B}">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29" authorId="0" shapeId="0" xr:uid="{340BB111-EE61-46E5-93D9-78338C66C14F}">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0" authorId="0" shapeId="0" xr:uid="{8921349A-9257-44EB-8729-E6DC61A45165}">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5" authorId="1" shapeId="0" xr:uid="{B63F38A8-0D17-448C-B8F6-93AFBBE4B358}">
      <text>
        <r>
          <rPr>
            <b/>
            <sz val="8"/>
            <color indexed="81"/>
            <rFont val="Tahoma"/>
            <family val="2"/>
          </rPr>
          <t xml:space="preserve">§ 49 Steuerentlastung für zum Verheizen oder in begünstigten Anlagen verwendete Energieerzeugnisse
</t>
        </r>
        <r>
          <rPr>
            <sz val="8"/>
            <color indexed="81"/>
            <rFont val="Tahoma"/>
            <family val="2"/>
          </rPr>
          <t>(...)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38" authorId="0" shapeId="0" xr:uid="{2E1D084F-E59A-4EC2-A0EF-A9580023EA57}">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39" authorId="0" shapeId="0" xr:uid="{2642EC3A-F7CA-4257-8CE7-01F5A939B9A6}">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40" authorId="0" shapeId="0" xr:uid="{F82FF8DB-49A3-43F9-8CA6-7414C51159A0}">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s>
  <commentList>
    <comment ref="B8" authorId="0" shapeId="0" xr:uid="{B7730D77-0ABE-4B74-B7CD-871CBC771EB5}">
      <text>
        <r>
          <rPr>
            <b/>
            <sz val="8"/>
            <color indexed="81"/>
            <rFont val="Tahoma"/>
            <family val="2"/>
          </rPr>
          <t xml:space="preserve">Steuerbefreiung (§ 9 StromStG): 
</t>
        </r>
        <r>
          <rPr>
            <sz val="8"/>
            <color indexed="81"/>
            <rFont val="Tahoma"/>
            <family val="2"/>
          </rPr>
          <t xml:space="preserve">(1) Von der Steuer befreit ist Strom
1. Strom, der in Anlagen mit einer elektrischen Nennleistung von mehr als zwei
    Megawatt aus erneuerbaren Energieträgern erzeugt und vom Betreiber der 
    Anlage am Ort der Erzeugung zum Selbstverbrauch entnommen wird; (Achtung siehe (1a))
2. Strom, der zur Stromerzeugung entnommen wird;
3. Strom, der in Anlagen mit einer elektrischen Nennleistung von bis zu zwei Megawatt aus       
    erneuerbaren Energieträgern oder in hocheffizienten KWK-Anlagen mit einer
    elektrischen Nennleistung von bis zu zwei Megawatt erzeugt wird und der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
6. Strom, der in Anlagen mit einer elektrischen Nennleistung von bis zu zwei
    Megawatt erzeugt und am Ort der Erzeugung verwendet wird, sofern die Anlagen 
    weder mittel- noch unmittelbar an das Netz der allgemeinen Versorgung mit 
    Strom angeschlossen sind und zur Stromerzeugung nachweislich versteuerte 
    Energieerzeugnisse eingesetzt werden.
(1a) Strom ist </t>
        </r>
        <r>
          <rPr>
            <b/>
            <sz val="8"/>
            <color indexed="81"/>
            <rFont val="Tahoma"/>
            <family val="2"/>
          </rPr>
          <t>nicht</t>
        </r>
        <r>
          <rPr>
            <sz val="8"/>
            <color indexed="81"/>
            <rFont val="Tahoma"/>
            <family val="2"/>
          </rPr>
          <t xml:space="preserve"> nach Absatz 1 Nummer 1 von der Steuer befreit, wenn er in ein Netz der allgemeinen Versorgung mit Strom eingespeist wird. Ein Einspeisen liegt auch dann vor, wenn Strom lediglich kaufmännisch-bilanziell weitergegeben und infolge dessen als eingespeist behandelt wird.</t>
        </r>
      </text>
    </comment>
    <comment ref="B9" authorId="0" shapeId="0" xr:uid="{019E4A49-4D0D-479A-B45F-2AF78837CC0C}">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4.für chemische Reduktionsverfahren
entnommen hat.
(2) Erlass-, erstattungs- oder vergütungsberechtigt ist das Unternehmen des Produzierenden Gewerbes, das den Strom entnommen hat.</t>
        </r>
      </text>
    </comment>
    <comment ref="G9" authorId="1" shapeId="0" xr:uid="{E9A31265-72EF-40FA-BD2B-F056D788F4E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E0C2A489-BDDE-41E7-8108-4525091BB8AC}">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Die Steuerentlastung wird nicht für Strom gewährt, der für Elektromobilität verwendet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H11" authorId="0" shapeId="0" xr:uid="{0F584C3D-ADEE-4318-BE50-0090F8F5DF5C}">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H12" authorId="0" shapeId="0" xr:uid="{915A7B99-20DF-49F2-8C17-58E9CAC06333}">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4" authorId="1" shapeId="0" xr:uid="{8F7BD8E5-4456-4F9F-88BE-5A9F1BEB80BA}">
      <text>
        <r>
          <rPr>
            <sz val="8"/>
            <color indexed="81"/>
            <rFont val="Tahoma"/>
            <family val="2"/>
          </rPr>
          <t xml:space="preserve">Wenn Schweröl zum Steuersatz von 61,35 Euro versteuert worden ist und zum Verheizen verwendet wird, bitte hier eintragen. 
</t>
        </r>
      </text>
    </comment>
    <comment ref="B15" authorId="0" shapeId="0" xr:uid="{F8663129-2AEA-4835-A1BB-AB4A42240B72}">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16" authorId="0" shapeId="0" xr:uid="{3448E668-BB17-4FA5-95B4-EE7398BF1FA3}">
      <text>
        <r>
          <rPr>
            <b/>
            <sz val="8"/>
            <color indexed="81"/>
            <rFont val="Arial"/>
            <family val="2"/>
          </rPr>
          <t>§ 53 Steuerentlastung für die Stromerzeugung</t>
        </r>
        <r>
          <rPr>
            <sz val="8"/>
            <color indexed="81"/>
            <rFont val="Arial"/>
            <family val="2"/>
          </rPr>
          <t xml:space="preserve">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r>
          <rPr>
            <b/>
            <sz val="8"/>
            <color indexed="81"/>
            <rFont val="Arial"/>
            <family val="2"/>
          </rPr>
          <t xml:space="preserve">
</t>
        </r>
      </text>
    </comment>
    <comment ref="G16" authorId="1" shapeId="0" xr:uid="{F0898EAE-D376-43A3-A0FD-F2C52B3952F2}">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17" authorId="0" shapeId="0" xr:uid="{8900DDCB-49E8-4218-9764-14E47ED6D91C}">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19" authorId="0" shapeId="0" xr:uid="{3CE28414-F7B4-4881-94EF-7C2F1ED44D78}">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0" authorId="0" shapeId="0" xr:uid="{214FC430-031A-4A3B-8DFB-F125C907D926}">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2" authorId="0" shapeId="0" xr:uid="{22C18484-451B-492C-B498-733141CD0729}">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3" authorId="0" shapeId="0" xr:uid="{05B20F0C-96AE-49EF-8CCD-48E60C6F38A7}">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G23" authorId="1" shapeId="0" xr:uid="{18CA796A-8A77-455A-91C7-2E2C1C9692AB}">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
</t>
        </r>
      </text>
    </comment>
    <comment ref="B24" authorId="0" shapeId="0" xr:uid="{D0883BD0-1A5A-4C57-9494-5ABCBAFCCF76}">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5" authorId="0" shapeId="0" xr:uid="{7EF447C9-C90A-45AA-B445-10306C81A74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7" authorId="0" shapeId="0" xr:uid="{E686C623-E075-4449-B210-4A7501338F84}">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8" authorId="0" shapeId="0" xr:uid="{0A22CD53-48B7-44D5-B62A-8DE0CBA0CD72}">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G28" authorId="1" shapeId="0" xr:uid="{048637E9-279C-43E8-A5E5-90A1FC4446C3}">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29" authorId="0" shapeId="0" xr:uid="{90C17026-4156-464E-8AED-2198F8820A6E}">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0" authorId="0" shapeId="0" xr:uid="{FA569CD8-C222-47B8-AC00-1E446B31509D}">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G33" authorId="0" shapeId="0" xr:uid="{A78DE652-0259-497B-B70E-CA6CB3B886E4}">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t>
        </r>
      </text>
    </comment>
    <comment ref="B35" authorId="1" shapeId="0" xr:uid="{D0FDCA85-BE87-4B13-BF44-3C44BFCEA188}">
      <text>
        <r>
          <rPr>
            <b/>
            <sz val="8"/>
            <color indexed="81"/>
            <rFont val="Tahoma"/>
            <family val="2"/>
          </rPr>
          <t xml:space="preserve">§ 49 Steuerentlastung für zum Verheizen oder in begünstigten Anlagen verwendete Energieerzeugnisse
</t>
        </r>
        <r>
          <rPr>
            <sz val="8"/>
            <color indexed="81"/>
            <rFont val="Tahoma"/>
            <family val="2"/>
          </rPr>
          <t>(...)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38" authorId="0" shapeId="0" xr:uid="{D43BA4CB-68F8-4082-9576-9B4011DC99F4}">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39" authorId="0" shapeId="0" xr:uid="{31EE3D68-FE67-4361-9A03-F8A14C75DED0}">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40" authorId="0" shapeId="0" xr:uid="{842D0101-9EE4-494F-8E2B-EC2FB0AFB097}">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s>
  <commentList>
    <comment ref="B8" authorId="0" shapeId="0" xr:uid="{473ADAAA-299B-4A25-8397-31A40115ED43}">
      <text>
        <r>
          <rPr>
            <b/>
            <sz val="8"/>
            <color indexed="81"/>
            <rFont val="Tahoma"/>
            <family val="2"/>
          </rPr>
          <t xml:space="preserve">Steuerbefreiung (§ 9 StromStG): 
</t>
        </r>
        <r>
          <rPr>
            <sz val="8"/>
            <color indexed="81"/>
            <rFont val="Tahoma"/>
            <family val="2"/>
          </rPr>
          <t xml:space="preserve">(1) Von der Steuer befreit ist Strom
1. Strom, der in Anlagen mit einer elektrischen Nennleistung von mehr als zwei
    Megawatt aus erneuerbaren Energieträgern erzeugt und vom Betreiber der 
    Anlage am Ort der Erzeugung zum Selbstverbrauch entnommen wird; (Achtung siehe (1a))
2. Strom, der zur Stromerzeugung entnommen wird;
3. Strom, der in Anlagen mit einer elektrischen Nennleistung von bis zu zwei Megawatt aus       
    erneuerbaren Energieträgern oder in hocheffizienten KWK-Anlagen mit einer
    elektrischen Nennleistung von bis zu zwei Megawatt erzeugt wird und der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
6. Strom, der in Anlagen mit einer elektrischen Nennleistung von bis zu zwei
    Megawatt erzeugt und am Ort der Erzeugung verwendet wird, sofern die Anlagen 
    weder mittel- noch unmittelbar an das Netz der allgemeinen Versorgung mit 
    Strom angeschlossen sind und zur Stromerzeugung nachweislich versteuerte 
    Energieerzeugnisse eingesetzt werden.
(1a) Strom ist </t>
        </r>
        <r>
          <rPr>
            <b/>
            <sz val="8"/>
            <color indexed="81"/>
            <rFont val="Tahoma"/>
            <family val="2"/>
          </rPr>
          <t>nicht</t>
        </r>
        <r>
          <rPr>
            <sz val="8"/>
            <color indexed="81"/>
            <rFont val="Tahoma"/>
            <family val="2"/>
          </rPr>
          <t xml:space="preserve"> nach Absatz 1 Nummer 1 von der Steuer befreit, wenn er in ein Netz der allgemeinen Versorgung mit Strom eingespeist wird. Ein Einspeisen liegt auch dann vor, wenn Strom lediglich kaufmännisch-bilanziell weitergegeben und infolge dessen als eingespeist behandelt wird.</t>
        </r>
      </text>
    </comment>
    <comment ref="B9" authorId="0" shapeId="0" xr:uid="{6E691E7E-6294-4B1C-8001-F3B878391CE6}">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4.für chemische Reduktionsverfahren
entnommen hat.
(2) Erlass-, erstattungs- oder vergütungsberechtigt ist das Unternehmen des Produzierenden Gewerbes, das den Strom entnommen hat.</t>
        </r>
      </text>
    </comment>
    <comment ref="G9" authorId="1" shapeId="0" xr:uid="{68164BBA-B6E8-4CE9-8353-724C5E50AAC6}">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D08DE1F8-5982-44B7-8748-BC2E3541B34A}">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Die Steuerentlastung wird nicht für Strom gewährt, der für Elektromobilität verwendet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H11" authorId="0" shapeId="0" xr:uid="{0504FD1C-2D84-4496-A8EF-C2BE7C3A1A3C}">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H12" authorId="0" shapeId="0" xr:uid="{13A41658-B330-4DE3-AC42-645DA626F5EE}">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4" authorId="1" shapeId="0" xr:uid="{637B8258-2A4F-4616-B4CA-0A52EAB04C34}">
      <text>
        <r>
          <rPr>
            <sz val="8"/>
            <color indexed="81"/>
            <rFont val="Tahoma"/>
            <family val="2"/>
          </rPr>
          <t xml:space="preserve">Wenn Schweröl zum Steuersatz von 61,35 Euro versteuert worden ist und zum Verheizen verwendet wird, bitte hier eintragen. 
</t>
        </r>
      </text>
    </comment>
    <comment ref="B15" authorId="0" shapeId="0" xr:uid="{E4A27CD9-299B-4005-B9D6-2CD39DD1E025}">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16" authorId="0" shapeId="0" xr:uid="{4D5F502A-01D2-4624-923C-32438089B83F}">
      <text>
        <r>
          <rPr>
            <b/>
            <sz val="8"/>
            <color indexed="81"/>
            <rFont val="Arial"/>
            <family val="2"/>
          </rPr>
          <t>§ 53 Steuerentlastung für die Stromerzeugung</t>
        </r>
        <r>
          <rPr>
            <sz val="8"/>
            <color indexed="81"/>
            <rFont val="Arial"/>
            <family val="2"/>
          </rPr>
          <t xml:space="preserve">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r>
          <rPr>
            <b/>
            <sz val="8"/>
            <color indexed="81"/>
            <rFont val="Arial"/>
            <family val="2"/>
          </rPr>
          <t xml:space="preserve">
</t>
        </r>
      </text>
    </comment>
    <comment ref="G16" authorId="1" shapeId="0" xr:uid="{35BDC8E4-2DAB-4892-A4EF-908C4BC49E7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17" authorId="0" shapeId="0" xr:uid="{062535FF-2D3E-4FAC-BB32-A52FE335F418}">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19" authorId="0" shapeId="0" xr:uid="{8942CD6D-40BF-495E-962F-3FC95610F197}">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0" authorId="0" shapeId="0" xr:uid="{3ADC625E-B8EA-46CF-918B-FFC34A19728B}">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2" authorId="0" shapeId="0" xr:uid="{59CF4310-B876-4755-B6B2-C7D4BDB3AB13}">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3" authorId="0" shapeId="0" xr:uid="{7DB11160-A95C-4271-87FD-9228DB3BD017}">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G23" authorId="1" shapeId="0" xr:uid="{B97FE412-9318-42DD-B363-ADB9CF32326A}">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
</t>
        </r>
      </text>
    </comment>
    <comment ref="B24" authorId="0" shapeId="0" xr:uid="{84747DF8-C849-4FF4-9579-1C86B74C922E}">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5" authorId="0" shapeId="0" xr:uid="{D4E503BE-89C0-4357-BA6C-1E3DA281028C}">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7" authorId="0" shapeId="0" xr:uid="{76856204-3EA7-44B0-B0B7-DC36479A8130}">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8" authorId="0" shapeId="0" xr:uid="{CAE507D7-9AF4-4742-AC67-FECCB112B7D9}">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G28" authorId="1" shapeId="0" xr:uid="{8EE66CF2-BEFA-4AD7-A241-8257205EEAB6}">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29" authorId="0" shapeId="0" xr:uid="{2E482960-56F9-40E8-9392-094E0F02416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0" authorId="0" shapeId="0" xr:uid="{A331B029-CA8E-49D3-AAD0-1BAC055BCAC2}">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5" authorId="1" shapeId="0" xr:uid="{DB778B55-7D49-4318-B2BB-A84842725305}">
      <text>
        <r>
          <rPr>
            <b/>
            <sz val="8"/>
            <color indexed="81"/>
            <rFont val="Tahoma"/>
            <family val="2"/>
          </rPr>
          <t xml:space="preserve">§ 49 Steuerentlastung für zum Verheizen oder in begünstigten Anlagen verwendete Energieerzeugnisse
</t>
        </r>
        <r>
          <rPr>
            <sz val="8"/>
            <color indexed="81"/>
            <rFont val="Tahoma"/>
            <family val="2"/>
          </rPr>
          <t>(...)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38" authorId="0" shapeId="0" xr:uid="{22EE6167-63DD-4C7C-A1BB-30C065039E84}">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39" authorId="0" shapeId="0" xr:uid="{73EEF038-633C-407D-BB90-C543B1E5B8A4}">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40" authorId="0" shapeId="0" xr:uid="{03DC0926-F601-40D0-9BBD-8AC47548F1F9}">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s>
  <commentList>
    <comment ref="B8" authorId="0" shapeId="0" xr:uid="{63F6F989-5C40-4328-92CD-E2C1668EB4C8}">
      <text>
        <r>
          <rPr>
            <b/>
            <sz val="8"/>
            <color indexed="81"/>
            <rFont val="Tahoma"/>
            <family val="2"/>
          </rPr>
          <t xml:space="preserve">Steuerbefreiung (§ 9 StromStG): 
</t>
        </r>
        <r>
          <rPr>
            <sz val="8"/>
            <color indexed="81"/>
            <rFont val="Tahoma"/>
            <family val="2"/>
          </rPr>
          <t xml:space="preserve">(1) Von der Steuer befreit ist Strom
1. Strom, der in Anlagen mit einer elektrischen Nennleistung von mehr als zwei
    Megawatt aus erneuerbaren Energieträgern erzeugt und vom Betreiber der 
    Anlage am Ort der Erzeugung zum Selbstverbrauch entnommen wird; (Achtung siehe (1a))
2. Strom, der zur Stromerzeugung entnommen wird;
3. Strom, der in Anlagen mit einer elektrischen Nennleistung von bis zu zwei Megawatt aus       
    erneuerbaren Energieträgern oder in hocheffizienten KWK-Anlagen mit einer
    elektrischen Nennleistung von bis zu zwei Megawatt erzeugt wird und der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
6. Strom, der in Anlagen mit einer elektrischen Nennleistung von bis zu zwei
    Megawatt erzeugt und am Ort der Erzeugung verwendet wird, sofern die Anlagen 
    weder mittel- noch unmittelbar an das Netz der allgemeinen Versorgung mit 
    Strom angeschlossen sind und zur Stromerzeugung nachweislich versteuerte 
    Energieerzeugnisse eingesetzt werden.
(1a) Strom ist </t>
        </r>
        <r>
          <rPr>
            <b/>
            <sz val="8"/>
            <color indexed="81"/>
            <rFont val="Tahoma"/>
            <family val="2"/>
          </rPr>
          <t>nicht</t>
        </r>
        <r>
          <rPr>
            <sz val="8"/>
            <color indexed="81"/>
            <rFont val="Tahoma"/>
            <family val="2"/>
          </rPr>
          <t xml:space="preserve"> nach Absatz 1 Nummer 1 von der Steuer befreit, wenn er in ein Netz der allgemeinen Versorgung mit Strom eingespeist wird. Ein Einspeisen liegt auch dann vor, wenn Strom lediglich kaufmännisch-bilanziell weitergegeben und infolge dessen als eingespeist behandelt wird.</t>
        </r>
      </text>
    </comment>
    <comment ref="B9" authorId="0" shapeId="0" xr:uid="{11DC7A46-67B2-433C-A1AC-06BBF4FBD0B9}">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4.für chemische Reduktionsverfahren
entnommen hat.
(2) Erlass-, erstattungs- oder vergütungsberechtigt ist das Unternehmen des Produzierenden Gewerbes, das den Strom entnommen hat.</t>
        </r>
      </text>
    </comment>
    <comment ref="G9" authorId="1" shapeId="0" xr:uid="{34384EB6-719B-47D3-AE43-3DC3D8BE9A0F}">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4A8A6A1C-45B2-427D-A661-D02F21EE64FE}">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Die Steuerentlastung wird nicht für Strom gewährt, der für Elektromobilität verwendet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H11" authorId="0" shapeId="0" xr:uid="{0CCF8FC5-7326-4E80-AB84-DAAA86C9B69C}">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H12" authorId="0" shapeId="0" xr:uid="{F4284AC4-A633-44ED-90B6-9CD0EA864B21}">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4" authorId="1" shapeId="0" xr:uid="{300BCD8A-DA61-4AE1-9DA7-AE68CA308EEE}">
      <text>
        <r>
          <rPr>
            <sz val="8"/>
            <color indexed="81"/>
            <rFont val="Tahoma"/>
            <family val="2"/>
          </rPr>
          <t xml:space="preserve">Wenn Schweröl zum Steuersatz von 61,35 Euro versteuert worden ist und zum Verheizen verwendet wird, bitte hier eintragen. 
</t>
        </r>
      </text>
    </comment>
    <comment ref="B15" authorId="0" shapeId="0" xr:uid="{BA58D142-3260-4C09-B2AF-83011B81D64E}">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16" authorId="0" shapeId="0" xr:uid="{01E1719C-D1F2-4AE9-9712-940515D5D2A4}">
      <text>
        <r>
          <rPr>
            <b/>
            <sz val="8"/>
            <color indexed="81"/>
            <rFont val="Arial"/>
            <family val="2"/>
          </rPr>
          <t>§ 53 Steuerentlastung für die Stromerzeugung</t>
        </r>
        <r>
          <rPr>
            <sz val="8"/>
            <color indexed="81"/>
            <rFont val="Arial"/>
            <family val="2"/>
          </rPr>
          <t xml:space="preserve">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r>
          <rPr>
            <b/>
            <sz val="8"/>
            <color indexed="81"/>
            <rFont val="Arial"/>
            <family val="2"/>
          </rPr>
          <t xml:space="preserve">
</t>
        </r>
      </text>
    </comment>
    <comment ref="G16" authorId="1" shapeId="0" xr:uid="{545167AC-0373-4CDB-9D99-A9D56FFEEABD}">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17" authorId="0" shapeId="0" xr:uid="{73741409-DE4D-4E13-87AA-94BA6B0EDDF6}">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19" authorId="0" shapeId="0" xr:uid="{5AAE1670-3C6B-4CEB-8A22-857035D921F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0" authorId="0" shapeId="0" xr:uid="{F42B1D29-D7E1-4630-8903-A987B52C34C1}">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2" authorId="0" shapeId="0" xr:uid="{231B89D5-2F10-4B29-89FD-615FBF4FA9F2}">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3" authorId="0" shapeId="0" xr:uid="{7BCDFE7E-D0F5-4BEB-BD70-977EDF62866A}">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G23" authorId="1" shapeId="0" xr:uid="{297CBDAF-4709-41A3-85C9-BFB0C3E289A8}">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
</t>
        </r>
      </text>
    </comment>
    <comment ref="B24" authorId="0" shapeId="0" xr:uid="{2F3A4CC9-F4BE-4E7D-A841-85B35194802B}">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5" authorId="0" shapeId="0" xr:uid="{B36CD8C6-6F76-41C1-A91E-52F55C2C5FC3}">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7" authorId="0" shapeId="0" xr:uid="{AB5240A5-E90F-471F-9132-D2352718D15C}">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8" authorId="0" shapeId="0" xr:uid="{031511BB-A8D1-477E-AAD3-81BF615999C9}">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G28" authorId="1" shapeId="0" xr:uid="{EBC3157E-80D6-4E36-ACCD-AA4349881A21}">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29" authorId="0" shapeId="0" xr:uid="{158757C8-C946-4C6C-8010-22F819C5321A}">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0" authorId="0" shapeId="0" xr:uid="{9066C0DF-5A07-4D00-8982-13A2C6B96CE2}">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G33" authorId="0" shapeId="0" xr:uid="{1E39FA05-9050-4EE6-B1C1-E4462A18F9C9}">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t>
        </r>
      </text>
    </comment>
    <comment ref="B35" authorId="1" shapeId="0" xr:uid="{557FBC4D-7C80-409F-8EEE-C4B3F6828D91}">
      <text>
        <r>
          <rPr>
            <b/>
            <sz val="8"/>
            <color indexed="81"/>
            <rFont val="Tahoma"/>
            <family val="2"/>
          </rPr>
          <t xml:space="preserve">§ 49 Steuerentlastung für zum Verheizen oder in begünstigten Anlagen verwendete Energieerzeugnisse
</t>
        </r>
        <r>
          <rPr>
            <sz val="8"/>
            <color indexed="81"/>
            <rFont val="Tahoma"/>
            <family val="2"/>
          </rPr>
          <t>(...)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38" authorId="0" shapeId="0" xr:uid="{3B110BD7-01B4-4475-8013-A677B73ECAA5}">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39" authorId="0" shapeId="0" xr:uid="{6713F9E1-E6A7-4A2C-B9A2-45890B076885}">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40" authorId="0" shapeId="0" xr:uid="{FC03090C-91C3-49BF-852A-8CBC808E1F2A}">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F34182C7-1DF5-4CFE-B673-45361A2FB4E7}">
      <text>
        <r>
          <rPr>
            <b/>
            <sz val="8"/>
            <color indexed="81"/>
            <rFont val="Tahoma"/>
            <family val="2"/>
          </rPr>
          <t xml:space="preserve">Steuerbefreiung (§ 9 StromStG): 
</t>
        </r>
        <r>
          <rPr>
            <sz val="8"/>
            <color indexed="81"/>
            <rFont val="Tahoma"/>
            <family val="2"/>
          </rPr>
          <t xml:space="preserve">(1) Von der Steuer befreit ist Strom
1. Strom, der in Anlagen mit einer elektrischen Nennleistung von mehr als zwei
    Megawatt aus erneuerbaren Energieträgern erzeugt und vom Betreiber der 
    Anlage am Ort der Erzeugung zum Selbstverbrauch entnommen wird; (Achtung siehe (1a))
2. Strom, der zur Stromerzeugung entnommen wird;
3. Strom, der in Anlagen mit einer elektrischen Nennleistung von bis zu zwei Megawatt aus       
    erneuerbaren Energieträgern oder in hocheffizienten KWK-Anlagen mit einer
    elektrischen Nennleistung von bis zu zwei Megawatt erzeugt wird und der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
6. Strom, der in Anlagen mit einer elektrischen Nennleistung von bis zu zwei
    Megawatt erzeugt und am Ort der Erzeugung verwendet wird, sofern die Anlagen 
    weder mittel- noch unmittelbar an das Netz der allgemeinen Versorgung mit 
    Strom angeschlossen sind und zur Stromerzeugung nachweislich versteuerte 
    Energieerzeugnisse eingesetzt werden.
(1a) Strom ist </t>
        </r>
        <r>
          <rPr>
            <b/>
            <sz val="8"/>
            <color indexed="81"/>
            <rFont val="Tahoma"/>
            <family val="2"/>
          </rPr>
          <t>nicht</t>
        </r>
        <r>
          <rPr>
            <sz val="8"/>
            <color indexed="81"/>
            <rFont val="Tahoma"/>
            <family val="2"/>
          </rPr>
          <t xml:space="preserve"> nach Absatz 1 Nummer 1 von der Steuer befreit, wenn er in ein Netz der allgemeinen Versorgung mit Strom eingespeist wird. Ein Einspeisen liegt auch dann vor, wenn Strom lediglich kaufmännisch-bilanziell weitergegeben und infolge dessen als eingespeist behandelt wird.</t>
        </r>
      </text>
    </comment>
    <comment ref="B9" authorId="0" shapeId="0" xr:uid="{334A1EC2-8F0C-48BA-B371-FB62E2477B5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4.für chemische Reduktionsverfahren
entnommen hat.
(2) Erlass-, erstattungs- oder vergütungsberechtigt ist das Unternehmen des Produzierenden Gewerbes, das den Strom entnommen hat.</t>
        </r>
      </text>
    </comment>
    <comment ref="H9" authorId="1" shapeId="0" xr:uid="{30BFA367-6433-4676-9BBB-35818542989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35CF931E-1C04-4679-A5A6-E854BA4E3699}">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Die Steuerentlastung wird nicht für Strom gewährt, der für Elektromobilität verwendet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23E049EE-F49C-429D-9A11-6B8B6E719779}">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das Jahr 2022 18,6 % (Arbeitgeberanteil: 9,3 %).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31921E60-3326-4912-BC56-AC69F12627CF}">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2022 18,6 %. Der anrechenbare Rentenbeitrag darf nicht höher als 19,5 % sein.
</t>
        </r>
      </text>
    </comment>
    <comment ref="H13" authorId="0" shapeId="0" xr:uid="{CD507B29-EED1-4371-AE41-6158846533DB}">
      <text>
        <r>
          <rPr>
            <b/>
            <sz val="8"/>
            <color indexed="81"/>
            <rFont val="Tahoma"/>
            <family val="2"/>
          </rPr>
          <t xml:space="preserve">§ 10 StromStG
</t>
        </r>
        <r>
          <rPr>
            <sz val="8"/>
            <color indexed="81"/>
            <rFont val="Tahoma"/>
            <family val="2"/>
          </rPr>
          <t>(...)
(2) Erlassen, erstattet oder vergütet werden für ein Kalenderjahr 90 Prozent der Steuer, jedoch höchstens 90 Prozent des Betrags, um den die Steuer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t>
        </r>
      </text>
    </comment>
    <comment ref="B14" authorId="0" shapeId="0" xr:uid="{1D5818F7-36AF-4F81-AC32-DA92075B91D6}">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das Jahr 2022 24,7 %; der Arbeitgeberanteil beträgt 15,4 %.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H14" authorId="0" shapeId="0" xr:uid="{BFB399DF-C671-4F60-A378-6AC3DCE8052D}">
      <text>
        <r>
          <rPr>
            <b/>
            <sz val="8"/>
            <color indexed="81"/>
            <rFont val="Tahoma"/>
            <family val="2"/>
          </rPr>
          <t xml:space="preserve">§ 10 StromStG
</t>
        </r>
        <r>
          <rPr>
            <sz val="8"/>
            <color indexed="81"/>
            <rFont val="Tahoma"/>
            <family val="2"/>
          </rPr>
          <t>(1) Die Steuer für nachweislich versteuerten Strom, den ein Unternehmen des Produzierenden Gewerbes für betriebliche Zwecke, ausgenommen solche nach § 9 Absatz 2 oder Absatz 3, entnommen hat, wird auf Antrag nach Maßgabe der nachfolgenden Absätze erlassen, erstattet oder vergütet, soweit die Steuer im Kalenderjahr den Betrag von 1.000 Euro übersteigt. Eine nach § 9b mögliche Steuerentlastung wird dabei abgezogen. Die Steuer 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Erlass-, erstattungs- oder vergütungsberechtigt ist das Unternehmen des Produzierenden Gewerbes, das den Strom entnommen hat. Die Steuerentlastung wird nicht für Strom gewährt, der für Elektromobilität verwendet wird.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können anstelle der in Satz 1 Nummer 1 genannten Energie- und Umweltmanagementsysteme alternative Systeme zur Verbesserung der Energieeffizienz betreiben, die den Anforderungen der DIN EN 16247-1, Ausgabe Oktober 2012, entsprechen; kleine und mittlere Unternehmen sind solche im Sinn der Empfehlung 2003/361/EG der Kommission vom 6. Mai 2003 betreffend die Definition der Kleinstunternehmen sowie der kleinen und mittleren Unternehmen (ABl. L 124 vom 20.5.2003, S. 36) in der jeweils geltenden Fassung.
(4) Abweichend von Absatz 3 wird die Steuer erlassen, erstattet oder vergütet
(...)
3. für das Antragsjahr 2023, wenn das Unternehmen nachweist, dass es im Antragsjahr die Voraussetzungen nach Absatz 3 Satz 1 Nummer 1 erfüllt und mit dem Antrag die Bereitschaft erklärt, alle in dem jeweiligen System des Absatzes 3 Satz 1 Nummer 1 als wirtschaftlich vorteilhaft identifizierten Endenergieeinsparmaßnahmen umzusetzen.
(5) Für Unternehmen, die nach dem 31. Dezember 2013 neu gegründet werden, gilt Absatz 4 mit der Maßgabe, dass 
(...)
2. ab dem Antragsjahr 2015 die Voraussetzungen des Absatzes 3 Satz 1 Nummer 2 erfüllt sind; (...) Satz 1 Nummer 2 gilt nicht für das Jahr 2023.</t>
        </r>
      </text>
    </comment>
    <comment ref="B15" authorId="0" shapeId="0" xr:uid="{1E8F5E00-2127-44B9-9D0D-E58F39F1CB51}">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2022 24,7 %.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I17" authorId="0" shapeId="0" xr:uid="{0513FDCA-EC86-42CE-8DCF-B484B0B75B55}">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AAAB7498-D26A-4D0D-9812-188218B62277}">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C70EDB0E-4B6F-4317-B5DA-6CDEE9848F97}">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A53C97B6-A662-4F83-B367-AAD6ABAA7CD6}">
      <text>
        <r>
          <rPr>
            <sz val="8"/>
            <color indexed="81"/>
            <rFont val="Tahoma"/>
            <family val="2"/>
          </rPr>
          <t xml:space="preserve">Wenn Schweröl zum Steuersatz von 61,35 Euro versteuert worden ist und zum Verheizen verwendet wird, bitte hier eintragen. 
</t>
        </r>
      </text>
    </comment>
    <comment ref="B20" authorId="0" shapeId="0" xr:uid="{BA1EB789-71F6-4B31-93FA-D85094DD3A09}">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1" authorId="0" shapeId="0" xr:uid="{EB6F0E49-3476-4C61-A45D-96F29C371E51}">
      <text>
        <r>
          <rPr>
            <b/>
            <sz val="8"/>
            <color indexed="81"/>
            <rFont val="Arial"/>
            <family val="2"/>
          </rPr>
          <t>§ 53 Steuerentlastung für die Stromerzeugung</t>
        </r>
        <r>
          <rPr>
            <sz val="8"/>
            <color indexed="81"/>
            <rFont val="Arial"/>
            <family val="2"/>
          </rPr>
          <t xml:space="preserve">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r>
          <rPr>
            <b/>
            <sz val="8"/>
            <color indexed="81"/>
            <rFont val="Arial"/>
            <family val="2"/>
          </rPr>
          <t xml:space="preserve">
</t>
        </r>
      </text>
    </comment>
    <comment ref="B22" authorId="0" shapeId="0" xr:uid="{73280623-2C8C-485B-9BD7-8F56F7A166ED}">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H22" authorId="1" shapeId="0" xr:uid="{0DB68C02-AC4E-4E71-81EF-04B093A5F018}">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23" authorId="0" shapeId="0" xr:uid="{4EBC10AA-300E-4841-827C-3A5F3E92CF68}">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5" authorId="0" shapeId="0" xr:uid="{262179D0-C9A9-4C12-ACE7-4CFB6E0C15A7}">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6" authorId="0" shapeId="0" xr:uid="{8103BF92-92DE-43A4-AAEF-0DB6EA212AB8}">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8" authorId="0" shapeId="0" xr:uid="{5D2F07E2-7383-4437-BD33-945F78D89147}">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9" authorId="0" shapeId="0" xr:uid="{E40EEEFE-39A6-49E0-AA27-DD4BA8AF0B02}">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B30" authorId="0" shapeId="0" xr:uid="{FFF2797C-E92A-4D11-A4C7-469FAC8FE963}">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H30" authorId="1" shapeId="0" xr:uid="{2FD3C3C1-117A-45ED-8DA7-FAC520CFFB19}">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
</t>
        </r>
      </text>
    </comment>
    <comment ref="B31" authorId="0" shapeId="0" xr:uid="{0D2B01E7-4B51-4E93-B9D2-6B2B08C5F3CC}">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2" authorId="0" shapeId="0" xr:uid="{166F7B25-8202-456D-B9FB-8388B8B59649}">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4" authorId="0" shapeId="0" xr:uid="{EEE9758D-8E52-4EA4-82EF-7DF43BAC09E3}">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35" authorId="0" shapeId="0" xr:uid="{5B6BE47C-E702-4C56-AEEB-13F26D827E80}">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B36" authorId="0" shapeId="0" xr:uid="{515934C5-47BC-4C17-9A1C-E11334FA25A4}">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H36" authorId="1" shapeId="0" xr:uid="{EFAE8B8A-D7C2-40A7-BECD-54CC0D38FF8C}">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37" authorId="0" shapeId="0" xr:uid="{2D5F4C8B-C54A-466F-B124-4C068B2B011A}">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8" authorId="0" shapeId="0" xr:uid="{06396D40-5484-4D46-AF06-133C03527D4F}">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41" authorId="1" shapeId="0" xr:uid="{6B5036B3-4C12-4168-AECD-2AC306C14CA4}">
      <text>
        <r>
          <rPr>
            <b/>
            <sz val="8"/>
            <color indexed="81"/>
            <rFont val="Tahoma"/>
            <family val="2"/>
          </rPr>
          <t xml:space="preserve">§ 49 Steuerentlastung für zum Verheizen oder in begünstigten Anlagen verwendete Energieerzeugnisse
</t>
        </r>
        <r>
          <rPr>
            <sz val="8"/>
            <color indexed="81"/>
            <rFont val="Tahoma"/>
            <family val="2"/>
          </rPr>
          <t>(...)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44" authorId="1" shapeId="0" xr:uid="{61871D1C-52FD-406E-AEEF-BEE059C3B807}">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C825F22-2ABC-4C39-990E-66CA4B58AE5E}">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6B953ABD-200E-4568-BE7D-AD549FC8DA6A}">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H47" authorId="0" shapeId="0" xr:uid="{53122D62-37FE-4149-8C97-15FF6586DF55}">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48" authorId="0" shapeId="0" xr:uid="{A62143CE-A2E3-4F10-9E40-93782A1075AB}">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H48" authorId="2" shapeId="0" xr:uid="{E8DA489A-D0E5-4B23-8FAE-BAC34C473C96}">
      <text>
        <r>
          <rPr>
            <b/>
            <sz val="8"/>
            <color indexed="81"/>
            <rFont val="Tahoma"/>
            <family val="2"/>
          </rPr>
          <t xml:space="preserve">§ 55 Steuerentlastung für Unternehmen in Sonderfällen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
(4) Eine Steuerentlastung nach den Absätzen 1 und 2 wird gewährt, wenn
1.  das Unternehmen für das Antragsjahr nachweist, dass es
     a) ein Energiemanagementsystem betrieben hat, das den Anforderungen der DIN EN ISO 
         50001, Ausgabe Dezember 2011 oder Ausgabe Dezember 2018, entspricht, oder
     b) eine registrierte Organisation nach Artikel 13 der Verordnung (EG) Nr. 1221/2009 des 
         Europäischen Parlaments und des Rates vom 25. November 2009 über die freiwillige 
         Teilnahme von Organisationen an einem Gemeinschaftssystem für Umweltmanagement 
         und Umweltbetriebsprüfung und zur Aufhebung der Verordnung (EG) Nr. 761/2001,           
         (...), und
2. die Bundesregierung
    a) festgestellt hat, dass mindestens der nach der Anlage zu § 55 für das Antragsjahr 
        vorgesehene Zielwert für eine Reduzierung der Energieintensität erreicht wurde; (...)
    b) die Feststellung nach Buchstabe a im Bundesgesetzblatt bekannt gemacht hat.
Kleine und mittlere Unternehmen können anstelle der in Satz 1 Nummer 1 genannten Energie- und Umweltmanagementsysteme alternative Systeme zur Verbesserung der Energieeffizienz betreiben, die den Anforderungen der DIN EN 16247-1, Ausgabe Oktober 2012, entsprechen; (...)
(5) Abweichend von Absatz 4 wird die Steuerentlastung gewährt
(...)
3. für das Antragsjahr 2023, wenn das Unternehmen nachweist, dass es im Antragsjahr die          
    Voraussetzungen nach Absatz 4 Satz 1 Nummer 1 erfüllt und mit dem Antrag die 
    Bereitschaft erklärt, alle in dem jeweiligen System des Absatzes 4 Satz 1 Nummer 1 als 
    wirtschaftlich vorteilhaft identifizierten Endenergieeinsparmaßnahmen umzusetzen.
Für kleine und mittlere Unternehmen gilt Absatz 4 Satz 2 entsprechend.
(6) Für Unternehmen, die nach dem 31. Dezember 2013 neu gegründet werden, gilt Absatz 5 mit der Maßgabe, dass
(...)
2. ab dem Antragsjahr 2015 die Voraussetzungen des Absatzes 4 Satz 1 Nummer 2 erfüllt 
    sind; (...). Satz 1 Nummer 2 gilt nicht für das Antragsjahr 2023.
(...)</t>
        </r>
      </text>
    </comment>
    <comment ref="I48" authorId="0" shapeId="0" xr:uid="{6B2088C6-04D7-4232-857D-B9CB899BFF7E}">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45D2B630-B0B2-40B6-AE66-F7D7DE1D87EB}">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H53" authorId="2" shapeId="0" xr:uid="{EA5747D6-4DC2-4B52-A07A-36D59E61396D}">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CE6910FF-995F-4353-BD08-C2BA5CCE27B9}">
      <text>
        <r>
          <rPr>
            <b/>
            <sz val="8"/>
            <color indexed="81"/>
            <rFont val="Tahoma"/>
            <family val="2"/>
          </rPr>
          <t xml:space="preserve">Steuerbefreiung (§ 9 StromStG): </t>
        </r>
        <r>
          <rPr>
            <sz val="8"/>
            <color indexed="81"/>
            <rFont val="Tahoma"/>
            <family val="2"/>
          </rPr>
          <t xml:space="preserve">
(1) Von der Steuer befreit ist Strom
1. Strom, der in Anlagen mit einer elektrischen Nennleistung von mehr als zwei
    Megawatt aus erneuerbaren Energieträgern erzeugt und vom Betreiber der 
    Anlage am Ort der Erzeugung zum Selbstverbrauch entnommen wird; (Achtung siehe (1a))
2. Strom, der zur Stromerzeugung entnommen wird;
3. Strom, der in Anlagen mit einer elektrischen Nennleistung von bis zu zwei Megawatt aus       
    erneuerbaren Energieträgern oder in hocheffizienten KWK-Anlagen mit einer
    elektrischen Nennleistung von bis zu zwei Megawatt erzeugt wird und der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
6. Strom, der in Anlagen mit einer elektrischen Nennleistung von bis zu zwei
    Megawatt erzeugt und am Ort der Erzeugung verwendet wird, sofern die Anlagen 
    weder mittel- noch unmittelbar an das Netz der allgemeinen Versorgung mit 
    Strom angeschlossen sind und zur Stromerzeugung nachweislich versteuerte 
    Energieerzeugnisse eingesetzt werden.
(1a) Strom ist </t>
        </r>
        <r>
          <rPr>
            <b/>
            <sz val="8"/>
            <color indexed="81"/>
            <rFont val="Tahoma"/>
            <family val="2"/>
          </rPr>
          <t>nicht</t>
        </r>
        <r>
          <rPr>
            <sz val="8"/>
            <color indexed="81"/>
            <rFont val="Tahoma"/>
            <family val="2"/>
          </rPr>
          <t xml:space="preserve"> nach Absatz 1 Nummer 1 von der Steuer befreit, wenn er in ein Netz der allgemeinen Versorgung mit Strom eingespeist wird. Ein Einspeisen liegt auch dann vor, wenn Strom lediglich kaufmännisch-bilanziell weitergegeben und infolge dessen als eingespeist behandelt wird.</t>
        </r>
      </text>
    </comment>
    <comment ref="B9" authorId="0" shapeId="0" xr:uid="{CCBEEC97-29F8-4822-AA73-A01AA9712438}">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4.für chemische Reduktionsverfahren
entnommen hat.
(2) Erlass-, erstattungs- oder vergütungsberechtigt ist das Unternehmen des Produzierenden Gewerbes, das den Strom entnommen hat.</t>
        </r>
      </text>
    </comment>
    <comment ref="H9" authorId="1" shapeId="0" xr:uid="{75105C93-E0EB-4CA6-8881-4176E3FB09B5}">
      <text>
        <r>
          <rPr>
            <sz val="8"/>
            <color indexed="81"/>
            <rFont val="Tahoma"/>
            <family val="2"/>
          </rPr>
          <t>(2) Die Steuerentlastung beträgt 5,13 Euro für eine Megawattstunde.</t>
        </r>
      </text>
    </comment>
    <comment ref="B10" authorId="0" shapeId="0" xr:uid="{6FBF9D6F-C7B7-4D70-B835-9F7C45C7C4D3}">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Die Steuerentlastung wird nicht für Strom gewährt, der für Elektromobilität verwendet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CA395313-5CDB-47A3-9BFB-844C3C7C1555}">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das Jahr 2021 18,6 % (Arbeitgeberanteil: 9,3 %).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CFC11EA2-8E44-451B-AE3F-6F37ADAD4132}">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2021 18,6 %. Der anrechenbare Rentenbeitrag darf nicht höher als 19,5 % sein.
</t>
        </r>
      </text>
    </comment>
    <comment ref="H13" authorId="0" shapeId="0" xr:uid="{0060E68D-9AA2-477B-847B-F875675B2E4E}">
      <text>
        <r>
          <rPr>
            <b/>
            <sz val="8"/>
            <color indexed="81"/>
            <rFont val="Tahoma"/>
            <family val="2"/>
          </rPr>
          <t xml:space="preserve">§ 10 StromStG
</t>
        </r>
        <r>
          <rPr>
            <sz val="8"/>
            <color indexed="81"/>
            <rFont val="Tahoma"/>
            <family val="2"/>
          </rPr>
          <t>(...)
§ 10 StromStG
(...)
(2) Erlassen, erstattet oder vergütet werden für ein Kalenderjahr 90 Prozent der Steuer, jedoch höchstens 90 Prozent des Betrags, um den die Steuer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t>
        </r>
      </text>
    </comment>
    <comment ref="B14" authorId="0" shapeId="0" xr:uid="{24FAC729-18AD-4E14-8663-62E101F991B3}">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das Jahr 2021 24,7 %; der Arbeitgeberanteil beträgt 15,4 %.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H14" authorId="0" shapeId="0" xr:uid="{653B03FD-3AC2-47A1-A53B-A05D16C72690}">
      <text>
        <r>
          <rPr>
            <b/>
            <sz val="8"/>
            <color indexed="81"/>
            <rFont val="Tahoma"/>
            <family val="2"/>
          </rPr>
          <t xml:space="preserve">§ 10 StromStG
</t>
        </r>
        <r>
          <rPr>
            <sz val="8"/>
            <color indexed="81"/>
            <rFont val="Tahoma"/>
            <family val="2"/>
          </rPr>
          <t>(1) Die Steuer für nachweislich versteuerten Strom, den ein Unternehmen des Produzierenden Gewerbes für betriebliche Zwecke, ausgenommen solche nach § 9 Absatz 2 oder Absatz 3, entnommen hat, wird auf Antrag nach Maßgabe der nachfolgenden Absätze erlassen, erstattet oder vergütet, soweit die Steuer im Kalenderjahr den Betrag von 1.000 Euro übersteigt. Eine nach § 9b mögliche Steuerentlastung wird dabei abgezogen. Die Steuer 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Erlass-, erstattungs- oder vergütungsberechtigt ist das Unternehmen des Produzierenden Gewerbes, das den Strom entnommen hat. Die Steuerentlastung wird nicht für Strom gewährt, der für Elektromobilität verwendet wird.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können anstelle der in Satz 1 Nummer 1 genannten Energie- und Umweltmanagementsysteme alternative Systeme zur Verbesserung der Energieeffizienz betreiben, die den Anforderungen der DIN EN 16247-1, Ausgabe Oktober 2012, entsprechen; kleine und mittlere Unternehmen sind solche im Sinn der Empfehlung 2003/361/EG der Kommission vom 6. Mai 2003 betreffend die Definition der Kleinstunternehmen sowie der kleinen und mittleren Unternehmen (ABl. L 124 vom 20.5.2003, S. 36) in der jeweils geltenden Fassung.
(4) Abweichend von Absatz 3 wird die Steuer erlassen, erstattet oder vergütet
(...)
3. für das Antragsjahr 2023, wenn das Unternehmen nachweist, dass es im Antragsjahr die Voraussetzungen nach Absatz 3 Satz 1 Nummer 1 erfüllt und mit dem Antrag die Bereitschaft erklärt, alle in dem jeweiligen System des Absatzes 3 Satz 1 Nummer 1 als wirtschaftlich vorteilhaft identifizierten Endenergieeinsparmaßnahmen umzusetzen.
(5) Für Unternehmen, die nach dem 31. Dezember 2013 neu gegründet werden, gilt Absatz 4 mit der Maßgabe, dass 
(...)
2. ab dem Antragsjahr 2015 die Voraussetzungen des Absatzes 3 Satz 1 Nummer 2 erfüllt sind; (...) Satz 1 Nummer 2 gilt nicht für das Jahr 2023.</t>
        </r>
      </text>
    </comment>
    <comment ref="B15" authorId="0" shapeId="0" xr:uid="{CE0C88B5-8F68-43BD-9832-D8AD54D4CE94}">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2021 24,7 %.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I17" authorId="0" shapeId="0" xr:uid="{4263B5BE-177C-4CE3-BEFA-8ECC32E17D6C}">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1DFD1C5C-FB15-4F3D-BF49-95F97C576765}">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515416C5-B839-4388-B174-EF43729EDDB2}">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ADEF37FE-2AC0-42F1-BBAE-40CCA0CA8A97}">
      <text>
        <r>
          <rPr>
            <sz val="8"/>
            <color indexed="81"/>
            <rFont val="Tahoma"/>
            <family val="2"/>
          </rPr>
          <t xml:space="preserve">Wenn Schweröl zum Steuersatz von 61,35 Euro versteuert worden ist und zum Verheizen verwendet wird, bitte hier eintragen. 
</t>
        </r>
      </text>
    </comment>
    <comment ref="B20" authorId="0" shapeId="0" xr:uid="{2AA13496-0182-4E56-A532-8E197150754B}">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1" authorId="0" shapeId="0" xr:uid="{A4FF9FF3-3A3E-42B1-87B4-873CC80D67DE}">
      <text>
        <r>
          <rPr>
            <b/>
            <sz val="8"/>
            <color indexed="81"/>
            <rFont val="Arial"/>
            <family val="2"/>
          </rPr>
          <t>§ 53 Steuerentlastung für die Stromerzeugung</t>
        </r>
        <r>
          <rPr>
            <sz val="8"/>
            <color indexed="81"/>
            <rFont val="Arial"/>
            <family val="2"/>
          </rPr>
          <t xml:space="preserve">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B22" authorId="0" shapeId="0" xr:uid="{4F917215-CD73-47A6-B6C4-2DC00CFF2798}">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H22" authorId="1" shapeId="0" xr:uid="{BDED827F-56AF-4BD2-992E-5827BF595BA5}">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23" authorId="0" shapeId="0" xr:uid="{C5C15FA5-57C5-4ED7-A7F6-0B6DA3F3BFFF}">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5" authorId="0" shapeId="0" xr:uid="{4B92D9F7-F1D5-4B20-889D-F2220C7F695A}">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6" authorId="0" shapeId="0" xr:uid="{F24517AF-B5EB-4E8E-82E7-78F40B46041E}">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8" authorId="0" shapeId="0" xr:uid="{27C6101F-3C0E-4AD7-A299-4897BE2342A0}">
      <text>
        <r>
          <rPr>
            <b/>
            <sz val="8"/>
            <color indexed="81"/>
            <rFont val="Tahoma"/>
            <family val="2"/>
          </rPr>
          <t xml:space="preserve">§ 51 Steuerentlastung für bestimmte Prozesse und Verfahren
</t>
        </r>
        <r>
          <rPr>
            <sz val="8"/>
            <color indexed="81"/>
            <rFont val="Tahoma"/>
            <family val="2"/>
          </rPr>
          <t xml:space="preserve">
(1)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9" authorId="0" shapeId="0" xr:uid="{56585C74-371D-448C-987D-F6CE02DB69EF}">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B30" authorId="0" shapeId="0" xr:uid="{65C166CF-7907-4902-9CDF-56961E05FD18}">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H30" authorId="1" shapeId="0" xr:uid="{11B914A8-BEA6-4853-B038-0FB640A961AE}">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
</t>
        </r>
      </text>
    </comment>
    <comment ref="B31" authorId="0" shapeId="0" xr:uid="{E728974B-F9BA-4B65-A296-F8F2490DF008}">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2" authorId="0" shapeId="0" xr:uid="{AC3CB9D4-0845-4AB6-96BA-6FEF3E966A33}">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4" authorId="0" shapeId="0" xr:uid="{E8BBF0A3-AD9D-4156-8CFC-CF138385786C}">
      <text>
        <r>
          <rPr>
            <b/>
            <sz val="8"/>
            <color indexed="81"/>
            <rFont val="Tahoma"/>
            <family val="2"/>
          </rPr>
          <t xml:space="preserve">§ 51 Steuerentlastung für bestimmte Prozesse und Verfahren
</t>
        </r>
        <r>
          <rPr>
            <sz val="8"/>
            <color indexed="81"/>
            <rFont val="Tahoma"/>
            <family val="2"/>
          </rPr>
          <t xml:space="preserve">
(1)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35" authorId="0" shapeId="0" xr:uid="{B7A51BEF-0180-415A-B0F1-0CCD2679255B}">
      <text>
        <r>
          <rPr>
            <b/>
            <sz val="8"/>
            <color indexed="81"/>
            <rFont val="Tahoma"/>
            <family val="2"/>
          </rPr>
          <t xml:space="preserve">§ 53 Steuerentlastung für die Stromerzeugung
</t>
        </r>
        <r>
          <rPr>
            <sz val="8"/>
            <color indexed="81"/>
            <rFont val="Tahoma"/>
            <family val="2"/>
          </rPr>
          <t>(1)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t>
        </r>
      </text>
    </comment>
    <comment ref="B36" authorId="0" shapeId="0" xr:uid="{EC651CB1-A03C-48DF-923C-D9A70D3D9274}">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H36" authorId="1" shapeId="0" xr:uid="{C56676C5-9338-47BA-A896-4FD85297413C}">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(3) Eine Steuerentlastung wird nur gewährt, soweit der Entlastungsbetrag nach Absatz 2 im Kalenderjahr den Betrag von 250 Euro übersteigt.
(4) Entlastungsberechtigt ist derjenige, der die Energieerzeugnisse verwendet hat.
(...)</t>
        </r>
      </text>
    </comment>
    <comment ref="B37" authorId="0" shapeId="0" xr:uid="{39469F82-09D3-4EBA-BC11-C8ABEE27D3D6}">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38" authorId="0" shapeId="0" xr:uid="{F2FD9A4B-CC11-4829-BC47-BD6FA3BDB1B4}">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41" authorId="1" shapeId="0" xr:uid="{A4B68C75-ABB0-4A56-AEFA-F918FFF18FFF}">
      <text>
        <r>
          <rPr>
            <b/>
            <sz val="8"/>
            <color indexed="81"/>
            <rFont val="Tahoma"/>
            <family val="2"/>
          </rPr>
          <t xml:space="preserve">§ 49 Steuerentlastung für zum Verheizen oder in begünstigten Anlagen verwendete Energieerzeugnisse
</t>
        </r>
        <r>
          <rPr>
            <sz val="8"/>
            <color indexed="81"/>
            <rFont val="Tahoma"/>
            <family val="2"/>
          </rPr>
          <t>(...)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B44" authorId="1" shapeId="0" xr:uid="{41C834C3-697F-4862-A9BD-13A79E3946EA}">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6259CB8A-80CB-4990-84D3-50C82D2D89FA}">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33A8DDD8-FAFE-4FB3-9D9E-D07B86D612E5}">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H47" authorId="0" shapeId="0" xr:uid="{85D76B1B-C2E6-4D14-B25D-6BDCEF73EE47}">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t>
        </r>
      </text>
    </comment>
    <comment ref="B48" authorId="0" shapeId="0" xr:uid="{39F5AB20-D27B-4716-A3E1-77843420AF2B}">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H48" authorId="2" shapeId="0" xr:uid="{A1E2A10C-EBB2-4766-B790-505B3D4EA57D}">
      <text>
        <r>
          <rPr>
            <b/>
            <sz val="8"/>
            <color indexed="81"/>
            <rFont val="Tahoma"/>
            <family val="2"/>
          </rPr>
          <t>§ 55 Steuerentlastung für Unternehmen in Sonderfällen</t>
        </r>
        <r>
          <rPr>
            <sz val="8"/>
            <color indexed="81"/>
            <rFont val="Tahoma"/>
            <family val="2"/>
          </rPr>
          <t xml:space="preserve">
(1)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
(4) Eine Steuerentlastung nach den Absätzen 1 und 2 wird gewährt, wenn
1.  das Unternehmen für das Antragsjahr nachweist, dass es
     a) ein Energiemanagementsystem betrieben hat, das den Anforderungen der DIN EN ISO 
         50001, Ausgabe Dezember 2011 oder Ausgabe Dezember 2018, entspricht, oder
     b) eine registrierte Organisation nach Artikel 13 der Verordnung (EG) Nr. 1221/2009 des 
         Europäischen Parlaments und des Rates vom 25. November 2009 über die freiwillige 
         Teilnahme von Organisationen an einem Gemeinschaftssystem für Umweltmanagement 
         und Umweltbetriebsprüfung und zur Aufhebung der Verordnung (EG) Nr. 761/2001,           
         (...), und
2. die Bundesregierung
    a) festgestellt hat, dass mindestens der nach der Anlage zu § 55 für das Antragsjahr 
        vorgesehene Zielwert für eine Reduzierung der Energieintensität erreicht wurde; (...)
    b) die Feststellung nach Buchstabe a im Bundesgesetzblatt bekannt gemacht hat.
Kleine und mittlere Unternehmen können anstelle der in Satz 1 Nummer 1 genannten Energie- und Umweltmanagementsysteme alternative Systeme zur Verbesserung der Energieeffizienz betreiben, die den Anforderungen der DIN EN 16247-1, Ausgabe Oktober 2012, entsprechen; (...)
(5) Abweichend von Absatz 4 wird die Steuerentlastung gewährt
(...)
3. für das Antragsjahr 2023, wenn das Unternehmen nachweist, dass es im Antragsjahr die          
    Voraussetzungen nach Absatz 4 Satz 1 Nummer 1 erfüllt und mit dem Antrag die 
    Bereitschaft erklärt, alle in dem jeweiligen System des Absatzes 4 Satz 1 Nummer 1 als 
    wirtschaftlich vorteilhaft identifizierten Endenergieeinsparmaßnahmen umzusetzen.
Für kleine und mittlere Unternehmen gilt Absatz 4 Satz 2 entsprechend.
(6) Für Unternehmen, die nach dem 31. Dezember 2013 neu gegründet werden, gilt Absatz 5 mit der Maßgabe, dass
(...)
2. ab dem Antragsjahr 2015 die Voraussetzungen des Absatzes 4 Satz 1 Nummer 2 erfüllt 
    sind; (...). Satz 1 Nummer 2 gilt nicht für das Antragsjahr 2023.
(...)
</t>
        </r>
      </text>
    </comment>
    <comment ref="I48" authorId="0" shapeId="0" xr:uid="{D37174CA-64CD-4604-BA1C-55AAF5BC5FA1}">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CD1E5149-2A72-490B-A114-DF57FDF82A28}">
      <text>
        <r>
          <rPr>
            <b/>
            <sz val="8"/>
            <color indexed="81"/>
            <rFont val="Tahoma"/>
            <family val="2"/>
          </rPr>
          <t>§ 49 Steuerentlastung für zum Verheizen oder in begünstigten Anlagen verwendete Energieerzeugnisse</t>
        </r>
        <r>
          <rPr>
            <sz val="8"/>
            <color indexed="81"/>
            <rFont val="Tahoma"/>
            <family val="2"/>
          </rPr>
          <t xml:space="preserve">
(...)
(3)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(4) Entlastungsberechtigt ist, wer die Energieerzeugnisse nach Absatz 1 oder Absatz 3 verwendet oder die Flüssiggase nach Absatz 2 abgegeben hat.</t>
        </r>
      </text>
    </comment>
    <comment ref="H53" authorId="2" shapeId="0" xr:uid="{0BB4CEE3-0ED6-402E-BEDA-9E709741E1C8}">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00000000-0006-0000-0200-000001000000}">
      <text>
        <r>
          <rPr>
            <b/>
            <sz val="8"/>
            <color indexed="81"/>
            <rFont val="Tahoma"/>
            <family val="2"/>
          </rPr>
          <t xml:space="preserve">Steuerbefreiung (§ 9 StromStG): 
</t>
        </r>
        <r>
          <rPr>
            <sz val="8"/>
            <color indexed="81"/>
            <rFont val="Tahoma"/>
            <family val="2"/>
          </rPr>
          <t xml:space="preserve">Von der Steuer befreit ist Strom
1. Strom aus erneuerbaren Energieträgern, wenn dieser aus einem ausschließlich mit Strom aus 
    erneuerbaren Energieträgern gespeisten Netz oder einer entsprechenden Leitung entnommen 
    wird;
2. Strom, der zur Stromerzeugung entnommen wird;
3. Strom, der in Anlagen mit einer elektrischen Nennleistung von bis zu zwei Megawatt erzeugt
    wird und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
</t>
        </r>
        <r>
          <rPr>
            <b/>
            <sz val="8"/>
            <color indexed="81"/>
            <rFont val="Tahoma"/>
            <family val="2"/>
          </rPr>
          <t>Änderung seit 1. Juli 2019:
1. Strom, der in Anlagen mit einer elektrischen Nennleistung von mehr als zwei
    Megawatt</t>
        </r>
        <r>
          <rPr>
            <sz val="8"/>
            <color indexed="81"/>
            <rFont val="Tahoma"/>
            <family val="2"/>
          </rPr>
          <t xml:space="preserve"> </t>
        </r>
        <r>
          <rPr>
            <b/>
            <sz val="8"/>
            <color indexed="81"/>
            <rFont val="Tahoma"/>
            <family val="2"/>
          </rPr>
          <t xml:space="preserve">aus erneuerbaren Energieträgern erzeugt und vom Betreiber der 
    Anlage am Ort der Erzeugung zum Selbstverbrauch entnommen wird;
</t>
        </r>
        <r>
          <rPr>
            <sz val="8"/>
            <color indexed="81"/>
            <rFont val="Tahoma"/>
            <family val="2"/>
          </rPr>
          <t>2. (s.o.)</t>
        </r>
        <r>
          <rPr>
            <b/>
            <sz val="8"/>
            <color indexed="81"/>
            <rFont val="Tahoma"/>
            <family val="2"/>
          </rPr>
          <t xml:space="preserve">
3. </t>
        </r>
        <r>
          <rPr>
            <sz val="8"/>
            <color indexed="81"/>
            <rFont val="Tahoma"/>
            <family val="2"/>
          </rPr>
          <t xml:space="preserve">Strom, der in Anlagen mit einer elektrischen Nennleistung von bis zu zwei Megawatt </t>
        </r>
        <r>
          <rPr>
            <b/>
            <sz val="8"/>
            <color indexed="81"/>
            <rFont val="Tahoma"/>
            <family val="2"/>
          </rPr>
          <t xml:space="preserve">aus       
    erneuerbaren Energieträgern oder in hocheffizienten KWK-Anlagen </t>
        </r>
        <r>
          <rPr>
            <sz val="8"/>
            <color indexed="81"/>
            <rFont val="Tahoma"/>
            <family val="2"/>
          </rPr>
          <t>mit einer
    elektrischen Nennleistung von bis zu zwei Megawatt erzeugt wird und der</t>
        </r>
        <r>
          <rPr>
            <b/>
            <sz val="8"/>
            <color indexed="81"/>
            <rFont val="Tahoma"/>
            <family val="2"/>
          </rPr>
          <t xml:space="preserve">
</t>
        </r>
        <r>
          <rPr>
            <sz val="8"/>
            <color indexed="81"/>
            <rFont val="Tahoma"/>
            <family val="2"/>
          </rPr>
          <t xml:space="preserve">    a) (s.o.) und</t>
        </r>
        <r>
          <rPr>
            <b/>
            <sz val="8"/>
            <color indexed="81"/>
            <rFont val="Tahoma"/>
            <family val="2"/>
          </rPr>
          <t xml:space="preserve">
    </t>
        </r>
        <r>
          <rPr>
            <sz val="8"/>
            <color indexed="81"/>
            <rFont val="Tahoma"/>
            <family val="2"/>
          </rPr>
          <t>b) (s.o.)</t>
        </r>
        <r>
          <rPr>
            <b/>
            <sz val="8"/>
            <color indexed="81"/>
            <rFont val="Tahoma"/>
            <family val="2"/>
          </rPr>
          <t xml:space="preserve">
</t>
        </r>
        <r>
          <rPr>
            <sz val="8"/>
            <color indexed="81"/>
            <rFont val="Tahoma"/>
            <family val="2"/>
          </rPr>
          <t>4. (s.o.)</t>
        </r>
        <r>
          <rPr>
            <b/>
            <sz val="8"/>
            <color indexed="81"/>
            <rFont val="Tahoma"/>
            <family val="2"/>
          </rPr>
          <t xml:space="preserve">
</t>
        </r>
        <r>
          <rPr>
            <sz val="8"/>
            <color indexed="81"/>
            <rFont val="Tahoma"/>
            <family val="2"/>
          </rPr>
          <t>5. (s.o.)</t>
        </r>
        <r>
          <rPr>
            <b/>
            <sz val="8"/>
            <color indexed="81"/>
            <rFont val="Tahoma"/>
            <family val="2"/>
          </rPr>
          <t xml:space="preserve">
6. Strom, der in Anlagen mit einer elektrischen Nennleistung von bis zu zwei
    Megawatt erzeugt und am Ort der Erzeugung verwendet wird, sofern die Anlagen 
    weder mittel- noch unmittelbar an das Netz der allgemeinen Versorgung mit 
    Strom angeschlossen sind und zur Stromerzeugung nachweislich versteuerte 
    Energieerzeugnisse eingesetzt werden.</t>
        </r>
      </text>
    </comment>
    <comment ref="B9" authorId="0" shapeId="0" xr:uid="{00000000-0006-0000-0200-000002000000}">
      <text>
        <r>
          <rPr>
            <b/>
            <sz val="8"/>
            <color indexed="81"/>
            <rFont val="Tahoma"/>
            <family val="2"/>
          </rPr>
          <t xml:space="preserve">§ 9a Erlass, Erstattung oder Vergütung der Steuer für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t>
        </r>
      </text>
    </comment>
    <comment ref="H9" authorId="1" shapeId="0" xr:uid="{00000000-0006-0000-0200-000003000000}">
      <text>
        <r>
          <rPr>
            <sz val="8"/>
            <color indexed="81"/>
            <rFont val="Tahoma"/>
            <family val="2"/>
          </rPr>
          <t>(2) Die Steuerentlastung beträgt 5,13 Euro für eine Megawattstunde. Eine Steuerentlastung wird nur gewährt, soweit der Entlastungsbetrag nach Satz 1 im Kalenderjahr den Betrag von 250 Euro übersteigt.</t>
        </r>
      </text>
    </comment>
    <comment ref="B10" authorId="0" shapeId="0" xr:uid="{00000000-0006-0000-02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2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das Jahr 2019 18,6 % (Arbeitgeberanteil: 9,3 %).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2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2019 18,6 %. Der anrechenbare Rentenbeitrag darf nicht höher als 19,5 % sein.
</t>
        </r>
      </text>
    </comment>
    <comment ref="H13" authorId="0" shapeId="0" xr:uid="{00000000-0006-0000-02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2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das Jahr 2019 24,7 %; der Arbeitgeberanteil beträgt 15,4 %.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H14" authorId="0" shapeId="0" xr:uid="{00000000-0006-0000-02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t>
        </r>
      </text>
    </comment>
    <comment ref="B15" authorId="0" shapeId="0" xr:uid="{00000000-0006-0000-02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2019 24,7 %.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I17" authorId="0" shapeId="0" xr:uid="{00000000-0006-0000-02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2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2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2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200-00000F000000}">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1" authorId="0" shapeId="0" xr:uid="{00000000-0006-0000-0200-000010000000}">
      <text>
        <r>
          <rPr>
            <b/>
            <sz val="8"/>
            <color indexed="81"/>
            <rFont val="Arial"/>
            <family val="2"/>
          </rPr>
          <t>§ 53 Steuerentlastung für die Stromerzeugung</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1. mit einer elektrischen Nennleistung von mehr als 2 Megawatt verwendet worden sind oder
2. mit einer elektrischen Nennleistung von bis zu 2 Megawatt verwendet worden sind, soweit der erzeugte Strom nicht nach § 9 Absatz 1 Nummer 1 und 3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
</t>
        </r>
        <r>
          <rPr>
            <b/>
            <sz val="8"/>
            <color indexed="81"/>
            <rFont val="Arial"/>
            <family val="2"/>
          </rPr>
          <t xml:space="preserve">Seit 1. Juli 2019: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
</t>
        </r>
        <r>
          <rPr>
            <sz val="8"/>
            <color indexed="81"/>
            <rFont val="Arial"/>
            <family val="2"/>
          </rPr>
          <t>(2) (s.o.)</t>
        </r>
        <r>
          <rPr>
            <sz val="8"/>
            <color indexed="81"/>
            <rFont val="Arial"/>
            <family val="2"/>
          </rPr>
          <t xml:space="preserve">
(3) (s.o.)
(4) (s.o.)</t>
        </r>
      </text>
    </comment>
    <comment ref="B22" authorId="0" shapeId="0" xr:uid="{00000000-0006-0000-0200-000011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H22" authorId="1" shapeId="0" xr:uid="{00000000-0006-0000-02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200-000013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25" authorId="0" shapeId="0" xr:uid="{00000000-0006-0000-0200-000014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6" authorId="0" shapeId="0" xr:uid="{00000000-0006-0000-0200-000015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28" authorId="0" shapeId="0" xr:uid="{00000000-0006-0000-0200-000016000000}">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9" authorId="0" shapeId="0" xr:uid="{00000000-0006-0000-0200-000017000000}">
      <text>
        <r>
          <rPr>
            <b/>
            <sz val="8"/>
            <color indexed="81"/>
            <rFont val="Tahoma"/>
            <family val="2"/>
          </rPr>
          <t xml:space="preserve">§ 53 Steuerentlastung für die Stromerzeugung
</t>
        </r>
        <r>
          <rPr>
            <sz val="8"/>
            <color indexed="81"/>
            <rFont val="Tahoma"/>
            <family val="2"/>
          </rPr>
          <t xml:space="preserve">(1) Eine Steuerentlastung wird auf Antrag gewährt für Energieerzeugnisse, die nachweislich nach § 2 Absatz 1 Nummer 9 und 10, Absatz 3 Satz 1 oder Absatz 4a versteuert worden sind und die zur Stromerzeugung in ortsfesten Anlagen 
1. mit einer elektrischen Nennleistung von mehr als 2 Megawatt verwendet worden sind oder
2. mit einer elektrischen Nennleistung von bis zu 2 Megawatt verwendet worden sind, soweit der erzeugte Strom nicht nach § 9 Absatz 1 Nummer 1 und 3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
</t>
        </r>
        <r>
          <rPr>
            <b/>
            <sz val="8"/>
            <color indexed="81"/>
            <rFont val="Tahoma"/>
            <family val="2"/>
          </rPr>
          <t>Seit 1. Juli 2019: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t>
        </r>
        <r>
          <rPr>
            <sz val="8"/>
            <color indexed="81"/>
            <rFont val="Tahoma"/>
            <family val="2"/>
          </rPr>
          <t xml:space="preserve">
(2) (s.o.)
(3) (s.o.)
(4) (s.o.)</t>
        </r>
      </text>
    </comment>
    <comment ref="B30" authorId="0" shapeId="0" xr:uid="{00000000-0006-0000-0200-000018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H30" authorId="1" shapeId="0" xr:uid="{00000000-0006-0000-0200-000019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200-00001A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32" authorId="0" shapeId="0" xr:uid="{00000000-0006-0000-0200-00001B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34" authorId="0" shapeId="0" xr:uid="{00000000-0006-0000-0200-00001C000000}">
      <text>
        <r>
          <rPr>
            <b/>
            <sz val="8"/>
            <color indexed="81"/>
            <rFont val="Tahoma"/>
            <family val="2"/>
          </rPr>
          <t xml:space="preserve">§ 51 Steuerentlastung für bestimmte Prozesse und Verfahren
</t>
        </r>
        <r>
          <rPr>
            <sz val="8"/>
            <color indexed="81"/>
            <rFont val="Tahoma"/>
            <family val="2"/>
          </rPr>
          <t xml:space="preserve">(1)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35" authorId="0" shapeId="0" xr:uid="{00000000-0006-0000-0200-00001D000000}">
      <text>
        <r>
          <rPr>
            <b/>
            <sz val="8"/>
            <color indexed="81"/>
            <rFont val="Tahoma"/>
            <family val="2"/>
          </rPr>
          <t xml:space="preserve">§ 53 Steuerentlastung für die Stromerzeugung
</t>
        </r>
        <r>
          <rPr>
            <sz val="8"/>
            <color indexed="81"/>
            <rFont val="Tahoma"/>
            <family val="2"/>
          </rPr>
          <t xml:space="preserve">(1) Eine Steuerentlastung wird auf Antrag gewährt für Energieerzeugnisse, die nachweislich nach § 2 Absatz 1 Nummer 9 und 10, Absatz 3 Satz 1 oder Absatz 4a versteuert worden sind und die zur Stromerzeugung in ortsfesten Anlagen 
1. mit einer elektrischen Nennleistung von mehr als 2 Megawatt verwendet worden sind oder
2. mit einer elektrischen Nennleistung von bis zu 2 Megawatt verwendet worden sind, soweit der erzeugte Strom nicht nach § 9 Absatz 1 Nummer 1 und 3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
</t>
        </r>
        <r>
          <rPr>
            <b/>
            <sz val="8"/>
            <color indexed="81"/>
            <rFont val="Tahoma"/>
            <family val="2"/>
          </rPr>
          <t xml:space="preserve">
Seit 1. Juli 2019: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t>
        </r>
        <r>
          <rPr>
            <sz val="8"/>
            <color indexed="81"/>
            <rFont val="Tahoma"/>
            <family val="2"/>
          </rPr>
          <t xml:space="preserve">
(2) (s.o.)
(3) (s.o.)
(4) (s.o.)</t>
        </r>
      </text>
    </comment>
    <comment ref="B36" authorId="0" shapeId="0" xr:uid="{00000000-0006-0000-0200-00001E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H36" authorId="1" shapeId="0" xr:uid="{00000000-0006-0000-0200-00001F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200-000020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38" authorId="0" shapeId="0" xr:uid="{00000000-0006-0000-0200-000021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41" authorId="1" shapeId="0" xr:uid="{00000000-0006-0000-0200-000022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2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200-000024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200-000025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200-000026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t>
        </r>
      </text>
    </comment>
    <comment ref="B48" authorId="0" shapeId="0" xr:uid="{00000000-0006-0000-0200-000027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200-000028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00000000-0006-0000-0200-000029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3" authorId="2" shapeId="0" xr:uid="{00000000-0006-0000-0200-00002A000000}">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Matthias.Carl</author>
    <author>carl</author>
    <author>Matthias Carl</author>
  </authors>
  <commentList>
    <comment ref="B8" authorId="0" shapeId="0" xr:uid="{00000000-0006-0000-0300-000001000000}">
      <text>
        <r>
          <rPr>
            <b/>
            <sz val="8"/>
            <color indexed="81"/>
            <rFont val="Tahoma"/>
            <family val="2"/>
          </rPr>
          <t xml:space="preserve">Steuerbefreiung (§ 9 StromStG): 
</t>
        </r>
        <r>
          <rPr>
            <sz val="8"/>
            <color indexed="81"/>
            <rFont val="Tahoma"/>
            <family val="2"/>
          </rPr>
          <t>Von der Steuer befreit ist Strom
1. Strom aus erneuerbaren Energieträgern, wenn dieser aus einem ausschließlich mit Strom aus 
    erneuerbaren Energieträgern gespeisten Netz oder einer entsprechenden Leitung entnommen 
    wird;
2. Strom, der zur Stromerzeugung entnommen wird;
3. Strom, der in Anlagen mit einer elektrischen Nennleistung von bis zu zwei Megawatt erzeugt
    wird und
    a) vom Betreiber der Anlage als Eigenerzeuger im räumlichen Zusammenhang zu der Anlage zum 
        Selbstverbrauch entnommen wird oder
    b) von demjenigen, der die Anlage betreibt oder betreiben lässt, an Letztverbraucher geleistet 
        wird, die den Strom im räumlichen Zusammenhang zu der Anlage entnehmen;
4. Strom, der in Anlagen erzeugt wird, soweit diese der vorübergehenden Stromversorgung im 
    Falle des Ausfalls oder der Störung der sonst üblichen Stromversorgung dienen   
    (Notstromanlagen);
5. Strom, der auf Wasserfahrzeugen oder in Luftfahrzeugen erzeugt und eben dort verbraucht 
    wird, sowie Strom, der in Schienenfahrzeugen im Schienenbahnverkehr erzeugt und zu 
    begünstigten Zwecken nach Absatz 2 entnommen wird.</t>
        </r>
      </text>
    </comment>
    <comment ref="B9" authorId="0" shapeId="0" xr:uid="{00000000-0006-0000-0300-000002000000}">
      <text>
        <r>
          <rPr>
            <b/>
            <sz val="8"/>
            <color indexed="81"/>
            <rFont val="Tahoma"/>
            <family val="2"/>
          </rPr>
          <t xml:space="preserve">§ 9a Erlass, Erstattung oder Vergütung der Steuer für bestimmte Prozesse und Verfahren
</t>
        </r>
        <r>
          <rPr>
            <sz val="8"/>
            <color indexed="81"/>
            <rFont val="Tahoma"/>
            <family val="2"/>
          </rPr>
          <t xml:space="preserve">(1)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daraus,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3. für die Metallerzeugung und -bearbeitung sowie im Rahmen der Herstellung von 
    Metallerzeugnissen für die Herstellung von Schmiede-, Press-, Zieh- und Stanzteilen, 
    gewalzten Ringen und pulvermetallurgischen Erzeugnissen und zur Oberflächenveredlung und 
    Wärmebehandlung jeweils zum Schmelzen, Erwärmen, Warmhalten, Entspannen oder 
    sonstigen Wärmebehandlung oder
4. für chemische Reduktionsverfahren
entnommen hat.
(2) Erlass-, erstattungs- oder vergütungsberechtigt ist das Unternehmen des Produzierenden Gewerbes, das den Strom entnommen hat.
</t>
        </r>
        <r>
          <rPr>
            <b/>
            <sz val="8"/>
            <color indexed="81"/>
            <rFont val="Tahoma"/>
            <family val="2"/>
          </rPr>
          <t>Änderung seit 1. Juli 2019:</t>
        </r>
        <r>
          <rPr>
            <sz val="8"/>
            <color indexed="81"/>
            <rFont val="Tahoma"/>
            <family val="2"/>
          </rPr>
          <t xml:space="preserve">
</t>
        </r>
        <r>
          <rPr>
            <b/>
            <sz val="8"/>
            <color indexed="81"/>
            <rFont val="Tahoma"/>
            <family val="2"/>
          </rPr>
          <t>1. Strom, der in Anlagen mit einer elektrischen Nennleistung von mehr als zwei
    Megawatt aus erneuerbaren Energieträgern erzeugt und vom Betreiber der 
    Anlage am Ort der Erzeugung zum Selbstverbrauch entnommen wird;</t>
        </r>
        <r>
          <rPr>
            <sz val="8"/>
            <color indexed="81"/>
            <rFont val="Tahoma"/>
            <family val="2"/>
          </rPr>
          <t xml:space="preserve">
2. (s.o.)
3. Strom, der in Anlagen mit einer elektrischen Nennleistung von bis zu zwei Megawatt </t>
        </r>
        <r>
          <rPr>
            <b/>
            <sz val="8"/>
            <color indexed="81"/>
            <rFont val="Tahoma"/>
            <family val="2"/>
          </rPr>
          <t>aus       
    erneuerbaren Energieträgern oder in hocheffizienten KWK-Anlagen</t>
        </r>
        <r>
          <rPr>
            <sz val="8"/>
            <color indexed="81"/>
            <rFont val="Tahoma"/>
            <family val="2"/>
          </rPr>
          <t xml:space="preserve"> mit einer
    elektrischen Nennleistung von bis zu zwei Megawatt erzeugt wird und der
    a) (s.o.) und
    b) (s.o.)
4. (s.o.)
5. (s.o.)
</t>
        </r>
        <r>
          <rPr>
            <b/>
            <sz val="8"/>
            <color indexed="81"/>
            <rFont val="Tahoma"/>
            <family val="2"/>
          </rPr>
          <t>6. Strom, der in Anlagen mit einer elektrischen Nennleistung von bis zu zwei
    Megawatt erzeugt und am Ort der Erzeugung verwendet wird, sofern die 
    Anlagen weder mittel- noch unmittelbar an das Netz der allgemeinen 
    Versorgung mit Strom angeschlossen sind und zur Stromerzeugung 
    nachweislich versteuerte Energieerzeugnisse eingesetzt werden.</t>
        </r>
      </text>
    </comment>
    <comment ref="H9" authorId="1" shapeId="0" xr:uid="{00000000-0006-0000-0300-000003000000}">
      <text>
        <r>
          <rPr>
            <sz val="8"/>
            <color indexed="81"/>
            <rFont val="Tahoma"/>
            <family val="2"/>
          </rPr>
          <t>(2) Die Steuerentlastung beträgt 5,13 Euro für eine Megawattstunde.</t>
        </r>
      </text>
    </comment>
    <comment ref="B10" authorId="0" shapeId="0" xr:uid="{00000000-0006-0000-0300-000004000000}">
      <text>
        <r>
          <rPr>
            <sz val="8"/>
            <color indexed="81"/>
            <rFont val="Tahoma"/>
            <family val="2"/>
          </rPr>
          <t xml:space="preserve">(1) Eine Steuerentlastung wird </t>
        </r>
        <r>
          <rPr>
            <b/>
            <sz val="8"/>
            <color indexed="81"/>
            <rFont val="Tahoma"/>
            <family val="2"/>
          </rPr>
          <t>auf Antrag</t>
        </r>
        <r>
          <rPr>
            <sz val="8"/>
            <color indexed="81"/>
            <rFont val="Tahoma"/>
            <family val="2"/>
          </rPr>
          <t xml:space="preserve"> gewährt für nachweislich nach § 3 versteuerten Strom, den ein Unternehmen des Produzierenden Gewerbes oder ein Unternehmen der Land- und Forstwirtschaft für betriebliche Zwecke entnommen hat und der nicht nach § 9 Absatz 1 von der Steuer befreit ist. Die Steuerentlastung wird jedoch für die Entnahme von Strom zur Erzeugung von Licht, Wärme, Kälte, Druckluft und mechanischer Energie nur gewährt, soweit die vorgenannten Erzeugnisse nachweislich durch ein Unternehmen des Produzierenden Gewerbes oder ein Unternehmen der Land- und Forstwirtschaft genutzt worden sind. Abweichend von Satz 2 wird die Steuerentlastung auch für Strom zur Erzeugung von Druckluft gewährt, soweit diese in Druckflaschen oder anderen Behältern abgegeben wird.
(2) Die Steuerentlastung beträgt 5,13 Euro für eine Megawattstunde. Eine Steuerentlastung wird nur gewährt, soweit der Entlastungsbetrag nach Satz 1 im Kalenderjahr den Betrag von 250 Euro übersteigt.
(3) Entlastungsberechtigt ist derjenige, der den Strom entnommen hat.
</t>
        </r>
      </text>
    </comment>
    <comment ref="B11" authorId="0" shapeId="0" xr:uid="{00000000-0006-0000-0300-000005000000}">
      <text>
        <r>
          <rPr>
            <b/>
            <sz val="8"/>
            <color indexed="81"/>
            <rFont val="Tahoma"/>
            <family val="2"/>
          </rPr>
          <t>Bitte hier den aktuellen Arbeitgeberanteil an der allgemeinen Rentenversicherung (halber Beitrag) eintragen.</t>
        </r>
        <r>
          <rPr>
            <sz val="8"/>
            <color indexed="81"/>
            <rFont val="Tahoma"/>
            <family val="2"/>
          </rPr>
          <t xml:space="preserve">
Der allgemeine Rentenversicherungsbeitrag beträgt für das Jahr 2019 18,6 % (Arbeitgeberanteil: 9,3 %). (Der anrechenbare Rentenbeitrag darf nicht höher als 19,5 % sein, anrechenbarer AGA: 9,75 %). Die Absenkung des Arbeitgeberanteils an den allgemeinen Rentenversicherungsbeiträgen bezieht sich auf die Arbeitgeberbeiträge zur allgemeinen Rentenversicherung  im Jahr 1998 (20,3%) unter Anwendung der Beitragssätze des aktuellen Steuerjahres (§ 10 (2) StromStG). </t>
        </r>
        <r>
          <rPr>
            <b/>
            <sz val="8"/>
            <color indexed="81"/>
            <rFont val="Tahoma"/>
            <family val="2"/>
          </rPr>
          <t xml:space="preserve">
</t>
        </r>
        <r>
          <rPr>
            <sz val="8"/>
            <color indexed="81"/>
            <rFont val="Tahoma"/>
            <family val="2"/>
          </rPr>
          <t xml:space="preserve">
</t>
        </r>
      </text>
    </comment>
    <comment ref="B12" authorId="0" shapeId="0" xr:uid="{00000000-0006-0000-0300-000006000000}">
      <text>
        <r>
          <rPr>
            <b/>
            <sz val="8"/>
            <color indexed="81"/>
            <rFont val="Tahoma"/>
            <family val="2"/>
          </rPr>
          <t xml:space="preserve">Bitte hier nur dann den vollen Beitrag an der allgemeinen
Rentenversicherung eintragen, wenn der Arbeitgeber tatsächlich den vollen Rentenversicherungsbeitrag trägt. </t>
        </r>
        <r>
          <rPr>
            <sz val="8"/>
            <color indexed="81"/>
            <rFont val="Tahoma"/>
            <family val="2"/>
          </rPr>
          <t xml:space="preserve">
Der allgemeine Rentenversicherungsbeitrag beträgt für das Jahr 2019 18,6 %. Der anrechenbare Rentenbeitrag darf nicht höher als 19,5 % sein.
</t>
        </r>
      </text>
    </comment>
    <comment ref="H13" authorId="0" shapeId="0" xr:uid="{00000000-0006-0000-0300-000007000000}">
      <text>
        <r>
          <rPr>
            <b/>
            <sz val="8"/>
            <color indexed="81"/>
            <rFont val="Tahoma"/>
            <family val="2"/>
          </rPr>
          <t xml:space="preserve">§ 10 StromStG
</t>
        </r>
        <r>
          <rPr>
            <sz val="8"/>
            <color indexed="81"/>
            <rFont val="Tahoma"/>
            <family val="2"/>
          </rPr>
          <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t>
        </r>
      </text>
    </comment>
    <comment ref="B14" authorId="0" shapeId="0" xr:uid="{00000000-0006-0000-0300-000008000000}">
      <text>
        <r>
          <rPr>
            <b/>
            <sz val="8"/>
            <color indexed="81"/>
            <rFont val="Tahoma"/>
            <family val="2"/>
          </rPr>
          <t xml:space="preserve">Bitte hier den aktuellen Arbeitgeberanteil an der knappschaftlichen 
Rentenversicherung (Teil-Beitrag) eintragen. </t>
        </r>
        <r>
          <rPr>
            <sz val="8"/>
            <color indexed="81"/>
            <rFont val="Tahoma"/>
            <family val="2"/>
          </rPr>
          <t xml:space="preserve">
Der volle </t>
        </r>
        <r>
          <rPr>
            <b/>
            <sz val="8"/>
            <color indexed="81"/>
            <rFont val="Tahoma"/>
            <family val="2"/>
          </rPr>
          <t>knappschaftliche</t>
        </r>
        <r>
          <rPr>
            <sz val="8"/>
            <color indexed="81"/>
            <rFont val="Tahoma"/>
            <family val="2"/>
          </rPr>
          <t xml:space="preserve"> Rentenversicherungsbeitrag beträgt für das Jahr 2019 24,7 %; der Arbeitgeberanteil beträgt 15,4 %. (Der anrechenbare Rentenbeitrag darf nicht höher als 25,9 % sein; -&gt; AGA nicht höher als 16,15 %).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H14" authorId="0" shapeId="0" xr:uid="{00000000-0006-0000-0300-000009000000}">
      <text>
        <r>
          <rPr>
            <b/>
            <sz val="8"/>
            <color indexed="81"/>
            <rFont val="Tahoma"/>
            <family val="2"/>
          </rPr>
          <t xml:space="preserve">§ 10 StromStG
</t>
        </r>
        <r>
          <rPr>
            <sz val="8"/>
            <color indexed="81"/>
            <rFont val="Tahoma"/>
            <family val="2"/>
          </rPr>
          <t xml:space="preserve">(1) Die Steuer für nachweislich versteuerten Strom, den ein Unternehmen des Produzierenden Gewerbes für betriebliche Zwecke, ausgenommen solche nach § 9 Abs. 2 Nr. 2, entnommen hat, wird auf Antrag nach Maßgabe des Absatzes 2 erlassen, erstattet oder vergütet, soweit die Steuer im Kalenderjahr den Betrag von 1.000 Euro übersteigt. Eine nach § 9b mögliche Steuerentlastung wird dabei abgezogen. Die Steuerfür Strom, der zur Erzeugung von Licht, Wärme, Kälte, Druckluft und mechanischer Energie entnommen worden ist, wird jedoch nur erlassen, erstattet oder vergütet, soweit die vorgenannten Erzeugnisse nachweislich durch ein Unternehmen des Produzierenden Gewerbes genutzt worden sind. Abweichend von Satz 3 wird die Steuer auch in dem in § 9b Absatz 1 Satz 3 genannten Fall erlassen, erstattet oder vergütet. 
(2) Erlassen, erstattet oder vergütet werden für ein Kalenderjahr 90 Prozent, jedoch höchstens 90 Prozent des Betrages, um den die Steuer im Kalenderjahr den Betrag übersteigt zwischen
1. dem Arbeitgeberanteil an den Rentenversicherungsbeiträgen, der sich für das Kalenderjahr, für das der Antrag gestellt wird (Antragsjahr) der Beitragssatz in der allgemeinen Rentenversicherung 20,3 und in der knappschaftlichen Rentenversicherung 26,9 Prozent betragen hätte, und
2. dem em Arbeitgeberanteil an den Rentenversicherungsbeiträgen, der sich für das Unternehmen errechnet, wenn im Antragsjahr der Beitragssatz in der allgemeinen Rentenversicherung 19,5 und in der knappschaftlichen Rentenversicherung 25,9 Prozent betragen hätte.
Sind die Beitragssätze in der Rentenversicherung im Antragsjahr niedriger als die in Satz 1 Nr. 2 genannten Beitragssätze, so sind die neidrigeren Beitragssätze für die Berechnung des Arbeitgeberanteils nach Satz 1 Nr. 2 maßgebend.
</t>
        </r>
        <r>
          <rPr>
            <sz val="8"/>
            <color indexed="81"/>
            <rFont val="Tahoma"/>
            <family val="2"/>
          </rPr>
          <t>(3)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t>
        </r>
      </text>
    </comment>
    <comment ref="B15" authorId="0" shapeId="0" xr:uid="{00000000-0006-0000-0300-00000A000000}">
      <text>
        <r>
          <rPr>
            <b/>
            <sz val="8"/>
            <color indexed="81"/>
            <rFont val="Tahoma"/>
            <family val="2"/>
          </rPr>
          <t xml:space="preserve">Bitte hier nur dann den vollen Beitrag an der knappschaftlichen 
Rentenversicherung eintragen, wenn der Arbeitgeber tatsächlich den vollen Rentenversicherungsbeitrag trägt.  </t>
        </r>
        <r>
          <rPr>
            <sz val="8"/>
            <color indexed="81"/>
            <rFont val="Tahoma"/>
            <family val="2"/>
          </rPr>
          <t xml:space="preserve">
Der </t>
        </r>
        <r>
          <rPr>
            <b/>
            <sz val="8"/>
            <color indexed="81"/>
            <rFont val="Tahoma"/>
            <family val="2"/>
          </rPr>
          <t>knappschaftliche</t>
        </r>
        <r>
          <rPr>
            <sz val="8"/>
            <color indexed="81"/>
            <rFont val="Tahoma"/>
            <family val="2"/>
          </rPr>
          <t xml:space="preserve"> Rentenversicherungsbeitrag beträgt für das Jahr 2019 24,7 %. Der anrechenbare Rentenbeitrag nicht höher als 25,9 % sein. Die Absenkung des Arbeitgeberanteils an den knappschaftlichen Rentenversicherungsbeiträgen bezieht sich auf die Arbeitgeberbeiträge zur knappschaftlichen Rentenversicherung  im Jahr 1998 (26,9%) unter Anwendung der Beitragssätze des aktuellen Steuerjahres (§ 10 (2) StromStG). 
</t>
        </r>
      </text>
    </comment>
    <comment ref="I17" authorId="0" shapeId="0" xr:uid="{00000000-0006-0000-0300-00000B000000}">
      <text>
        <r>
          <rPr>
            <b/>
            <sz val="8"/>
            <color indexed="81"/>
            <rFont val="Tahoma"/>
            <family val="2"/>
          </rPr>
          <t xml:space="preserve">Steuerbefreiung (§ 9 StromStG): 
</t>
        </r>
        <r>
          <rPr>
            <sz val="8"/>
            <color indexed="81"/>
            <rFont val="Tahoma"/>
            <family val="2"/>
          </rPr>
          <t>Von der Steuer befreit ist Strom
- aus erneuerbaren Energieträgern oder solchen Netzen (Abs. 1 (1)),
- Strom zur Stromerzeugung (Abs. 2 (2)),
- Strom aus eigenen Anlagen mit einer Nennleistung bis 2 MW zum
  Eigenverbrauch (Abs. 2 (3)),
- Strom aus Notstromaggregaten (Abs. 2 (4))</t>
        </r>
        <r>
          <rPr>
            <sz val="8"/>
            <color indexed="81"/>
            <rFont val="Tahoma"/>
            <family val="2"/>
          </rPr>
          <t xml:space="preserve">
</t>
        </r>
      </text>
    </comment>
    <comment ref="B18" authorId="0" shapeId="0" xr:uid="{00000000-0006-0000-0300-00000C000000}">
      <text>
        <r>
          <rPr>
            <sz val="8"/>
            <color indexed="81"/>
            <rFont val="Tahoma"/>
            <family val="2"/>
          </rPr>
          <t xml:space="preserve">Die Absenkung des Arbeitgeberanteils entspricht gemäß Energiesteuergesetz dem Unterschiedsbeitrag zwischen 
1. dem Arbeitgeberanteil an den Rentenvericherungsbeiträgen, der sich für das Unternehmen </t>
        </r>
        <r>
          <rPr>
            <b/>
            <sz val="8"/>
            <color indexed="81"/>
            <rFont val="Tahoma"/>
            <family val="2"/>
          </rPr>
          <t>errechnet</t>
        </r>
        <r>
          <rPr>
            <sz val="8"/>
            <color indexed="81"/>
            <rFont val="Tahoma"/>
            <family val="2"/>
          </rPr>
          <t xml:space="preserve">, wenn der Beitragssatz in der 
a) allgemeinen Rentenversicherung 20,3 und in der
b) knappschaftlichen Rentenversicherung 26,9 Prozent betragen hätte, und
2. dem Arbeitgeberanteil an den Rentenvericherungsbeiträgen, der sich für das Unternehmen </t>
        </r>
        <r>
          <rPr>
            <b/>
            <sz val="8"/>
            <color indexed="81"/>
            <rFont val="Tahoma"/>
            <family val="2"/>
          </rPr>
          <t>errechnet</t>
        </r>
        <r>
          <rPr>
            <sz val="8"/>
            <color indexed="81"/>
            <rFont val="Tahoma"/>
            <family val="2"/>
          </rPr>
          <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text>
    </comment>
    <comment ref="I18" authorId="0" shapeId="0" xr:uid="{00000000-0006-0000-0300-00000D000000}">
      <text>
        <r>
          <rPr>
            <b/>
            <sz val="8"/>
            <color indexed="81"/>
            <rFont val="Tahoma"/>
            <family val="2"/>
          </rPr>
          <t xml:space="preserve">§ 9a Bestimmte Prozesse und Verfahren
</t>
        </r>
        <r>
          <rPr>
            <sz val="8"/>
            <color indexed="81"/>
            <rFont val="Tahoma"/>
            <family val="2"/>
          </rPr>
          <t>(1) Auf Antrag wird die Steuer für nachweislich versteuerten Strom erlassen, erstattet oder vergütet, den ein Unternehmen des Produzierenden Gewerbes
1. für die Elektrolyse,
2. für die Herstellung von Glas und Glaswaren, keramischen Erzeugnissen, keramischen Wand- und Bodenfliesen und -platten, Ziegeln und sonstiger Baukeramik, Zement, Kalk und gebranntem Gips, Kalksandsteinen, Porenbetonerzeugnissen, Asphalt und mineralischen Düngemitteln zum Brennen, Schmelzen, Warmhalten oder Entspannen der vorgenannten Erzeugnisse oder der zu ihrer Herstellung verwendeten Vorprodukte oder
3. für die Metallerzeugung und -bearbeitung zum Schmelzen, Warmhalten oder Entspannen entnommen hat.
(2) Erlass-, erstattungs- oder vergütungsberechtigt ist das Unternehmen des Produzierenden
Gewerbes, das den Strom entnommen hat.</t>
        </r>
        <r>
          <rPr>
            <sz val="8"/>
            <color indexed="81"/>
            <rFont val="Tahoma"/>
            <family val="2"/>
          </rPr>
          <t xml:space="preserve">
</t>
        </r>
        <r>
          <rPr>
            <b/>
            <sz val="8"/>
            <color indexed="81"/>
            <rFont val="Tahoma"/>
            <family val="2"/>
          </rPr>
          <t>§ 9c Steuerentlastung für die Herstellung bestimmter Erzeugnisse</t>
        </r>
        <r>
          <rPr>
            <sz val="8"/>
            <color indexed="81"/>
            <rFont val="Tahoma"/>
            <family val="2"/>
          </rPr>
          <t xml:space="preserve">
(1) Auf Antrag wird eine Steuerentlastung für nachweislich versteuerten Strom gewährt, den ein Unternehmen des Produzierenden Gewerbes für die Herstellung eines Industriegases entnommen hat, wenn die Stromkosten im Kalenderjahr50 Prozent der Kosten für die Herstellung dieses Gases übersteigen.
(2) Entlastungsberechtigt ist das Unternehmen des Produzierenden Gewerbes, das den Strom entnommen hat.</t>
        </r>
      </text>
    </comment>
    <comment ref="B19" authorId="1" shapeId="0" xr:uid="{00000000-0006-0000-0300-00000E000000}">
      <text>
        <r>
          <rPr>
            <sz val="8"/>
            <color indexed="81"/>
            <rFont val="Tahoma"/>
            <family val="2"/>
          </rPr>
          <t xml:space="preserve">Wenn Schweröl zum Steuersatz von 61,35 Euro versteuert worden ist und zum Verheizen verwendet wird, bitte hier eintragen. 
</t>
        </r>
      </text>
    </comment>
    <comment ref="B20" authorId="0" shapeId="0" xr:uid="{00000000-0006-0000-0300-00000F000000}">
      <text>
        <r>
          <rPr>
            <b/>
            <sz val="8"/>
            <color indexed="81"/>
            <rFont val="Tahoma"/>
            <family val="2"/>
          </rPr>
          <t xml:space="preserve">§ 51 Steuerentlastung für bestimmte Prozesse und Verfahren
</t>
        </r>
        <r>
          <rPr>
            <sz val="8"/>
            <color indexed="81"/>
            <rFont val="Tahoma"/>
            <family val="2"/>
          </rPr>
          <t xml:space="preserve">
(1)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t>
        </r>
      </text>
    </comment>
    <comment ref="B21" authorId="0" shapeId="0" xr:uid="{00000000-0006-0000-0300-000010000000}">
      <text>
        <r>
          <rPr>
            <b/>
            <sz val="8"/>
            <color indexed="81"/>
            <rFont val="Arial"/>
            <family val="2"/>
          </rPr>
          <t>§ 53 Steuerentlastung für die Stromerzeugung</t>
        </r>
        <r>
          <rPr>
            <sz val="8"/>
            <color indexed="81"/>
            <rFont val="Arial"/>
            <family val="2"/>
          </rPr>
          <t xml:space="preserve">
(1) Eine Steuerentlastung wird auf Antrag gewährt für Energieerzeugnisse, die nachweislich nach § 2 Absatz 1 Nummer 9 und 10, Absatz 3 Satz 1 oder Absatz 4a versteuert worden sind und die zur Stromerzeugung in ortsfesten Anlagen 
1. mit einer elektrischen Nennleistung von mehr als 2 Megawatt verwendet worden sind oder
2. mit einer elektrischen Nennleistung von bis zu 2 Megawatt verwendet worden sind, soweit der erzeugte Strom nicht nach § 9 Absatz 1 Nummer 1 und 3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
</t>
        </r>
        <r>
          <rPr>
            <b/>
            <sz val="8"/>
            <color indexed="81"/>
            <rFont val="Arial"/>
            <family val="2"/>
          </rPr>
          <t>Seit 1. Juli 2019: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t>
        </r>
        <r>
          <rPr>
            <sz val="8"/>
            <color indexed="81"/>
            <rFont val="Arial"/>
            <family val="2"/>
          </rPr>
          <t xml:space="preserve">
(2) (s.o.)
(3) (s.o.)
(4) (s.o.)</t>
        </r>
      </text>
    </comment>
    <comment ref="B22" authorId="0" shapeId="0" xr:uid="{00000000-0006-0000-0300-000011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H22" authorId="1" shapeId="0" xr:uid="{00000000-0006-0000-0300-000012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23" authorId="0" shapeId="0" xr:uid="{00000000-0006-0000-0300-000013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25" authorId="0" shapeId="0" xr:uid="{00000000-0006-0000-0300-000014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
(11) Die teilweise Steuerentlastung nach den Absätzen 1, 3 und 4 wird gewährt nach Maßgabe und bis zum Auslaufen der hierfür erforderlichen Freistellungsanzeige bei der Europäischen Kommission nach der Verordnung (EU) Nr. 651/2014. Das Auslaufen der Freistellungsanzeige ist vom Bundesministerium der Finanzen im Bundesgesetzblatt gesondert bekannt zu geben.
(12) Die vollständige Steuerentlastung nach Absatz 6 wird gewährt nach Maßgabe und bis zum Auslaufen der hierfür erforderlichen beihilferechtlichen Genehmigung der Europäischen Kommission. Das Auslaufen der Genehmigung ist vom Bundesministerium der Finanzen im Bundesgesetzblatt gesondert bekannt zu geben.</t>
        </r>
      </text>
    </comment>
    <comment ref="B26" authorId="0" shapeId="0" xr:uid="{00000000-0006-0000-0300-000015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28" authorId="0" shapeId="0" xr:uid="{00000000-0006-0000-0300-000016000000}">
      <text>
        <r>
          <rPr>
            <b/>
            <sz val="8"/>
            <color indexed="81"/>
            <rFont val="Tahoma"/>
            <family val="2"/>
          </rPr>
          <t xml:space="preserve">§ 51 Steuerentlastung für bestimmte Prozesse und Verfahren
</t>
        </r>
        <r>
          <rPr>
            <sz val="8"/>
            <color indexed="81"/>
            <rFont val="Tahoma"/>
            <family val="2"/>
          </rPr>
          <t xml:space="preserve">
(1)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
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29" authorId="0" shapeId="0" xr:uid="{00000000-0006-0000-0300-000017000000}">
      <text>
        <r>
          <rPr>
            <b/>
            <sz val="8"/>
            <color indexed="81"/>
            <rFont val="Tahoma"/>
            <family val="2"/>
          </rPr>
          <t xml:space="preserve">§ 53 Steuerentlastung für die Stromerzeugung
</t>
        </r>
        <r>
          <rPr>
            <sz val="8"/>
            <color indexed="81"/>
            <rFont val="Tahoma"/>
            <family val="2"/>
          </rPr>
          <t xml:space="preserve">(1) Eine Steuerentlastung wird auf Antrag gewährt für Energieerzeugnisse, die nachweislich nach § 2 Absatz 1 Nummer 9 und 10, Absatz 3 Satz 1 oder Absatz 4a versteuert worden sind und die zur Stromerzeugung in ortsfesten Anlagen 
1. mit einer elektrischen Nennleistung von mehr als 2 Megawatt verwendet worden sind oder
2. mit einer elektrischen Nennleistung von bis zu 2 Megawatt verwendet worden sind, soweit der erzeugte Strom nicht nach § 9 Absatz 1 Nummer 1 und 3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
</t>
        </r>
        <r>
          <rPr>
            <b/>
            <sz val="8"/>
            <color indexed="81"/>
            <rFont val="Tahoma"/>
            <family val="2"/>
          </rPr>
          <t xml:space="preserve">
Seit 1. Juli 2019: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t>
        </r>
        <r>
          <rPr>
            <sz val="8"/>
            <color indexed="81"/>
            <rFont val="Tahoma"/>
            <family val="2"/>
          </rPr>
          <t xml:space="preserve">
(2) (s.o.)
(3) (s.o.)
(4) (s.o.)</t>
        </r>
      </text>
    </comment>
    <comment ref="B30" authorId="0" shapeId="0" xr:uid="{00000000-0006-0000-0300-000018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H30" authorId="1" shapeId="0" xr:uid="{00000000-0006-0000-0300-000019000000}">
      <text>
        <r>
          <rPr>
            <sz val="8"/>
            <color indexed="81"/>
            <rFont val="Tahoma"/>
            <family val="2"/>
          </rPr>
          <t xml:space="preserve">(1)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
</t>
        </r>
      </text>
    </comment>
    <comment ref="B31" authorId="0" shapeId="0" xr:uid="{00000000-0006-0000-0300-00001A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32" authorId="0" shapeId="0" xr:uid="{00000000-0006-0000-0300-00001B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34" authorId="0" shapeId="0" xr:uid="{00000000-0006-0000-0300-00001C000000}">
      <text>
        <r>
          <rPr>
            <b/>
            <sz val="8"/>
            <color indexed="81"/>
            <rFont val="Tahoma"/>
            <family val="2"/>
          </rPr>
          <t xml:space="preserve">§ 51 Steuerentlastung für bestimmte Prozesse und Verfahren
</t>
        </r>
        <r>
          <rPr>
            <sz val="8"/>
            <color indexed="81"/>
            <rFont val="Tahoma"/>
            <family val="2"/>
          </rPr>
          <t xml:space="preserve">
(1) Eine Steuerentlastung wird auf Antrag gewährt für Energieerzeugnisse, die nachweislich nach § 2 Absatz 1 Nummer 9 und 10, Absatz 3 Satz 1 oder Absatz 4a versteuert worden sind und
1. von einem Unternehmen des Produzierenden Gewerbes im Sinne des § 2 Nr. 3 des Stromsteuergesetzes vom 24. März 1999 (BGBl. I S. 378, 2000 I S. 147), das zuletzt durch Artikel 2 des Gesetzes vom 1. März 2011 (BGBl. I S. 282) geändert worden ist, in der jeweils geltenden Fassung
   a) für die Herstellung von Glas und Glaswaren, keramischen Erzeugnissen, keramischen Wand- und Bodenfliesen und   
       -platten, Ziegeln und sonstiger Baukeramik, Zement, Kalk und gebranntem Gips, Erzeugnissen aus Beton, Zement und 
       Gips, keramisch gebundenen Schleifkörpern, mineralischen Isoliermaterialien und Erzeugnissen aus mineralischen 
       Isoliermaterialien, Katalysatorenträgern aus mineralischen Stoffen, Waren aus Asphalt und bituminösen Erzeugnissen, 
       Waren aus Graphit oder anderen Kohlenstoffen, Erzeugnissen aus Porenbetonerzeugnissen zum Trocknen, Kalzinieren, 
       Brennen, Schmelzen, Erwärmen, Warmhalten, Entspannen, Tempern oder Sintern der vorgenannten Erzeugnisse oder 
       der zu ihrer Herstellung verwendeten Vorprodukte,
   b) für die Metallerzeugung und -bearbeitung sowie im Rahmen der Herstellung von Metallerzeugnissen für die Herstellung 
       von Schmiede-, Press-, Zieh- und Stanzteilen, gewalzten Ringen und pulvermetallurgischen Erzeugnissen und zur 
       Oberflächenveredlung und Wärmebehandlung,
   c) für chemische Reduktionsverfahren,
   d) gleichzeitig zu Heizzwecken und zu anderen Zwecken als als Heiz- oder Kraftstoff,</t>
        </r>
        <r>
          <rPr>
            <b/>
            <sz val="8"/>
            <color indexed="81"/>
            <rFont val="Tahoma"/>
            <family val="2"/>
          </rPr>
          <t xml:space="preserve">
</t>
        </r>
        <r>
          <rPr>
            <sz val="8"/>
            <color indexed="81"/>
            <rFont val="Tahoma"/>
            <family val="2"/>
          </rPr>
          <t xml:space="preserve">2. für die thermische Abfall- oder Abluftbehandlung
verheizt worden sind.
(1a) Abweichend von Absatz 1 beträgt die Steuerentlastung ab dem 1. Januar 2009 für nachweislich nach § 2 Abs. 3 Satz 1 Nr. 1 Buchstabe a versteuerte Energieerzeugnisse 61,35 Euro für 1 000 Liter. Eine weitere Steuerentlastung kann für diese Energieerzeugnisse nicht gewährt werden.
(2) Entlastungsberechtigt ist derjenige, der die Energieerzeugnisse verwendet hat. </t>
        </r>
      </text>
    </comment>
    <comment ref="B35" authorId="0" shapeId="0" xr:uid="{00000000-0006-0000-0300-00001D000000}">
      <text>
        <r>
          <rPr>
            <b/>
            <sz val="8"/>
            <color indexed="81"/>
            <rFont val="Tahoma"/>
            <family val="2"/>
          </rPr>
          <t xml:space="preserve">§ 53 Steuerentlastung für die Stromerzeugung
</t>
        </r>
        <r>
          <rPr>
            <sz val="8"/>
            <color indexed="81"/>
            <rFont val="Tahoma"/>
            <family val="2"/>
          </rPr>
          <t xml:space="preserve">(1) Eine Steuerentlastung wird auf Antrag gewährt für Energieerzeugnisse, die nachweislich nach § 2 Absatz 1 Nummer 9 und 10, Absatz 3 Satz 1 oder Absatz 4a versteuert worden sind und die zur Stromerzeugung in ortsfesten Anlagen 
1. mit einer elektrischen Nennleistung von mehr als 2 Megawatt verwendet worden sind oder
2. mit einer elektrischen Nennleistung von bis zu 2 Megawatt verwendet worden sind, soweit der erzeugte Strom nicht nach § 9 Absatz 1 Nummer 1 und 3 des Stromsteuergesetzes von der Stromsteuer befreit ist.
Wenn die in der Anlage erzeugte mechanische Energie neben der Stromerzeugung auch anderen Zwecken dient, wird nur für den auf die Stromerzeugung entfallenden Anteil an Energieerzeugnissen eine Steuerentlastung gewährt.
(2) Energieerzeugnisse gelten nur dann als zur Stromerzeugung verwendet, soweit sie in der Stromerzeugungsanlage unmittelbar am Energieumwandlungsprozess teilnehmen. Unbeschadet der technisch bedingten Umwandlungsverluste ist die gesamte im Stromerzeugungsprozess eingesetzte Menge an Energieerzeugnissen entlastungsfähig. Zum Stromerzeugungsprozess gehören insbesondere nicht:
1. Dampferzeuger, soweit deren thermische Energie (Dampf) nicht der Stromerzeugung dient,
2. nachgeschaltete Abluftbehandlungsanlagen,
3. Zusatzfeuerungen, soweit die damit erzeugte thermische Energie nicht zur Stromerzeugung genutzt, sondern vor der Wärmekraftmaschine, insbesondere einer Dampfturbine oder einem Stirlingmotor, ausgekoppelt wird.
Abluftbehandlungsanlagen im Sinn des Satzes 3 Nummer 2 sind insbesondere Rauchgasentschwefelungsanlagen, Rauchgasentstickungsanlagen sowie Kombinationen davon.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Stromerzeugung verwendet hat. Verwender im Sinn des Satzes 1 ist nur diejenige Person, die die Energieerzeugnisse zum Betrieb einer Stromerzeugungsanlage in ihr einsetzt.
</t>
        </r>
        <r>
          <rPr>
            <b/>
            <sz val="8"/>
            <color indexed="81"/>
            <rFont val="Tahoma"/>
            <family val="2"/>
          </rPr>
          <t xml:space="preserve">
Seit 1. Juli 2019: 
(1) Eine Steuerentlastung wird auf Antrag gewährt für Energieerzeugnisse, die
1.  nachweislich nach § 2 Absatz 1 Nummer 9 und 10, Absatz 3 Satz 1 oder Absatz 4a 
     versteuert worden sind und
2.  zur Stromerzeugung in ortsfesten Anlagen verwendet worden sind,
soweit der erzeugte Strom nicht nach § 9 Absatz 1 Nummer 1, 3, 4, 5 oder 6 des Stromsteuergesetzes von der Stromsteuer befreit ist. Wenn die in der Anlage erzeugte mechanische Energie neben der Stromerzeugung auch anderen Zwecken dient, wird nur für den auf die Stromerzeugung entfallenden Anteil an Energieerzeugnissen eine Steuerentlastung gewährt.</t>
        </r>
        <r>
          <rPr>
            <sz val="8"/>
            <color indexed="81"/>
            <rFont val="Tahoma"/>
            <family val="2"/>
          </rPr>
          <t xml:space="preserve">
(2) (s.o.)
(3) (s.o.)
(4) (s.o.)</t>
        </r>
      </text>
    </comment>
    <comment ref="B36" authorId="0" shapeId="0" xr:uid="{00000000-0006-0000-0300-00001E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H36" authorId="1" shapeId="0" xr:uid="{00000000-0006-0000-0300-00001F000000}">
      <text>
        <r>
          <rPr>
            <sz val="8"/>
            <color indexed="81"/>
            <rFont val="Tahoma"/>
            <family val="2"/>
          </rPr>
          <t>(1) Eine Steuerentlastung wird auf Antrag gewährt für Energieerzeugnisse, die nachweislich nach § 2 Absatz 3 Satz 1 Nummer 1, 3 bis 5 versteuert worden sind und von einem Unternehmen des Produzierenden Gewerbes (...) oder von einem Unternehmen der Land- und Forstwirtschaft (...)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oder ein Unternehmen der Land- und Forstwirtschaft genutzt worden ist.
„(2) Die Steuerentlastung beträgt
1. für 1 000 l nach § 2 Absatz 3 Satz 1 Nummer 1
oder Nummer 3 versteuerte Energieerzeugnisse              15,34 EUR,
2. für 1 MWh nach § 2 Absatz 3 Satz 1 Nummer 4
versteuerte Energieerzeugnisse                                         1,38 EUR,
3. für 1 000 kg nach § 2 Absatz 3 Satz 1 Nummer 5
versteuerte Energieerzeugnisse                                       15,15 EUR.
Satz 1 gilt für Energieerzeugnisse nach § 2 Absatz 4 sinngemäß.
(3) Eine Steuerentlastung wird nur gewährt, soweit der Entlastungsbetrag nach Absatz 2 im Kalenderjahr den Betrag von 250 Euro übersteigt.
(4) Entlastungsberechtigt ist derjenige, der die Energieerzeugnisse verwendet hat.
(...)</t>
        </r>
      </text>
    </comment>
    <comment ref="B37" authorId="0" shapeId="0" xr:uid="{00000000-0006-0000-0300-000020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38" authorId="0" shapeId="0" xr:uid="{00000000-0006-0000-0300-000021000000}">
      <text>
        <r>
          <rPr>
            <b/>
            <sz val="8"/>
            <color indexed="81"/>
            <rFont val="Arial"/>
            <family val="2"/>
          </rPr>
          <t xml:space="preserve">§ 53a Steuerentlastung für die gekoppelte Erzeugung von Kraft und Wärme
</t>
        </r>
        <r>
          <rPr>
            <sz val="8"/>
            <color indexed="81"/>
            <rFont val="Arial"/>
            <family val="2"/>
          </rPr>
          <t>(1) Eine teilweise Steuerentlastung wird auf Antrag gewährt für Energieerzeugnisse, die nachweislich nach § 2 Absatz 1 Nummer 9 und 10, Absatz 3 Satz 1 oder Absatz 4a versteuert worden sind und die zur gekoppelten Erzeugung von Kraft und Wärme in ortsfesten Anlagen mit einem Monats- oder Jahresnutzungsgrad von mindestens 70 Prozent verheizt worden sind.
(2) Die Steuerentlastung nach Absatz 1 beträgt 
1. für 1 000 Liter nach § 2 Absatz 3 Satz 1 Nummer 1 oder Nummer 3 versteuerte Energieerzeugnisse 40,35 EUR,
2. für 1 000 Kilogramm nach § 2 Absatz 3 Satz 1 Nummer 2 versteuerte Energieerzeugnisse 10,00 EUR,
3. für 1 Megawattstunde nach § 2 Absatz 3 Satz 1 Nummer 4 versteuerte Energieerzeugnisse 4,42 EUR,
4. für 1 000 Kilogramm nach § 2 Absatz 3 Satz 1 Nummer 5 versteuerte Energieerzeugnisse 60,60 EUR.
Eine weitere Steuerentlastung kann für diese Energieerzeugnisse nicht gewährt werden.
(3) Werden im Fall des Absatzes 1 die Energieerzeugnisse von einem Unternehmen des Produzierenden Gewerbes im Sinn des § 2 Nummer 3 des Stromsteuergesetzes oder von einem Unternehmen der Land- und Forstwirtschaft im Sinn des § 2 Nummer 5 des Stromsteuergesetzes zu betrieblichen Zwecken verheizt, gilt Absatz 2 mit der Maßgabe, dass die Steuerentlastung
1. für 1 Gigajoule nach § 2 Absatz 1 Nummer 9 und 10 oder Absatz 4a versteuerte Energieerzeugnisse 0,16 EUR beträgt,
2. für 1 Megawattstunde nach § 2 Absatz 3 Satz 1 Nummer 4 versteuerte Energieerzeugnisse 4,96 EUR beträgt.
(4) Eine teilweise Steuerentlastung wird auf Antrag gewährt für Energieerzeugnisse, die nachweislich nach § 2 Absatz 1 Nummer 9 und 10, Absatz 3 Satz 1 oder Absatz 4a versteuert worden sind und die zum Antrieb von Gasturbinen und Verbrennungsmotoren in begünstigten Anlagen zur gekoppelten Erzeugung von Kraft und Wärme nach § 3 mit einem Monats- oder Jahresnutzungsgrad von mindestens 70 Prozent verwendet worden sind.
(5) Die Steuerentlastung nach Absatz 4 beträgt
1. für 1 000 Liter nach § 2 Absatz 3 Satz 1 Nummer 1 oder Nummer 3 versteuerte Energieerzeugnisse 40,35 EUR,
2. für 1 000 Kilogramm nach § 2 Absatz 3 Satz 1 Nummer 2 versteuerte Energieerzeugnisse 4,00 EUR,
3. für 1 Megawattstunde nach § 2 Absatz 3 Satz 1 Nummer 4 versteuerte Energieerzeugnisse 4,42 EUR,
4. für 1 000 Kilogramm nach § 2 Absatz 3 Satz 1 Nummer 5 versteuerte Energieerzeugnisse 19,60 EUR,
5. für 1 Gigajoule nach § 2 Absatz 1 Nummer 9 und 10 oder Absatz 4a versteuerte Energieerzeugnisse 0,16 EUR.
Eine weitere Steuerentlastung kann für diese Energieerzeugnisse nicht gewährt werden.
(6)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Abweichend von Satz 1 beträgt die Steuerentlastung für nachweislich nach § 2 Absatz 3 Satz 1 Nummer 1 Buchstabe a versteuerte Energieerzeugnisse 61,35 Euro für 1 000 Liter. Eine weitere Steuerentlastung kann für die in Satz 2 genannten Energieerzeugnisse nicht gewährt werden. Die Steuerentlastung nach den Sätzen 1 und 2 wird nur gewährt, wenn diese Anlagen
1. einen Monats- oder Jahresnutzungsgrad von mindestens 70 Prozent erreichen und
2. hocheffizient sind.
Eine Anlage zur Kraft-Wärme-Kopplung ist hocheffizient, wenn sie die Kriterien des Anhangs II der Richtlinie 2012/27/EU des Europäischen Parlaments und des Rates vom 25. Oktober 2012 zur Energieeffizienz, zur Änderung der Richtlinien 2009/125/EG und 2010/30/EU und zur Aufhebung der Richtlinien 2004/8/EG und 2006/32/EG (ABl. L 315 vom 14.11.2012, S. 1; L 113 vom 25.4.2013, S. 24), die durch die Richtlinie 2013/12/EU (ABl. L 141 vom 28.5.2013, S. 28) geändert worden ist, in der jeweils geltenden Fassung erfüllt.
(7) Die vollständige Steuerentlastung nach Absatz 6 wird nur gewährt bis zur vollständigen Absetzung für die Abnutzung der Hauptbestandteile der Anlage entsprechend den Vorgaben des § 7 des Einkommensteuergesetzes. Hauptbestandteile der Anlage sind Gasturbine, Motor, Dampferzeuger, Dampfturbine, Generator und Steuerung. Werden Hauptbestandteile der Anlage durch neue Hauptbestandteile ersetzt, wird die Steuerentlastung bis zur vollständigen Absetzung für Abnutzung der neu eingefügten Hauptbestandteile gewährt, sofern die Kosten für die Erneuerung mindestens 50 Prozent der Kosten für die Neuerrichtung der Anlage betragen.
(8) Die vollständige Steuerentlastung nach Absatz 6 erfolgt abzüglich der erhaltenen Investitionsbeihilfen. Solange die Investitionsbeihilfen den Steuerentlastungsbetrag nach § 53a erreichen oder übersteigen, wird die Steuerentlastung nicht gewährt. Der Entlastungsberechtigte nach Absatz 10 Satz 1 ist verpflichtet, dem zuständigen Hauptzollamt Angaben zu sämtlichen Investitionsbeihilfen zu machen, die ihm gewährt werden.
(9) Die teilweise Steuerentlastung nach den Absätzen 1 und 3 wird nur für den Monat oder das Jahr gewährt, in dem der Nutzungsgrad von mindestens 70 Prozent nachweislich erreicht wurde. Die vollständige Steuerentlastung nach Absatz 6 wird nur für den Monat oder das Jahr gewährt, in dem die in den Absätzen 6 und 7 genannten Voraussetzungen nachweislich erfüllt wurden.
(10) Entlastungsberechtigt ist derjenige, der die Energieerzeugnisse zur gekoppelten Erzeugung von Kraft und Wärme verwendet hat. Verwender im Sinn des Satzes 1 ist nur diejenige Person, die die Energieerzeugnisse in einer KWK-Anlage zum Betrieb der Anlage einsetzt.</t>
        </r>
      </text>
    </comment>
    <comment ref="B41" authorId="1" shapeId="0" xr:uid="{00000000-0006-0000-0300-000022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4" authorId="1" shapeId="0" xr:uid="{00000000-0006-0000-0300-000023000000}">
      <text>
        <r>
          <rPr>
            <b/>
            <sz val="8"/>
            <color indexed="81"/>
            <rFont val="Tahoma"/>
            <family val="2"/>
          </rPr>
          <t xml:space="preserve">§ 49 Steuerentlastung für zum Verheizen oder in begünstigten Anlagen verwendete Energieerzeugnisse
</t>
        </r>
        <r>
          <rPr>
            <sz val="8"/>
            <color indexed="81"/>
            <rFont val="Tahoma"/>
            <family val="2"/>
          </rPr>
          <t xml:space="preserve">(...)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B45" authorId="0" shapeId="0" xr:uid="{00000000-0006-0000-0300-000024000000}">
      <text>
        <r>
          <rPr>
            <b/>
            <sz val="8"/>
            <color indexed="81"/>
            <rFont val="Arial"/>
            <family val="2"/>
          </rPr>
          <t xml:space="preserve">§ 53a Vollständige Steuerentlastung für die gekoppelte Erzeugung von Kraft und Wärme
</t>
        </r>
        <r>
          <rPr>
            <sz val="8"/>
            <color indexed="81"/>
            <rFont val="Arial"/>
            <family val="2"/>
          </rPr>
          <t>(1) Eine vollständige Steuerentlastung wird auf Antrag gewährt für Energieerzeugnisse, die nachweislich nach § 2 Absatz 1 Nummer 9 und 10, Absatz 3 Satz 1 oder Absatz 4a versteuert worden sind und die zur gekoppelten Erzeugung von Kraft und Wärme in ortsfesten Anlagen verwendet worden sind. Die Steuerentlastung wird nur gewährt, wenn diese Anlagen 
1.hocheffizient sind und
2.einen Monats- oder Jahresnutzungsgrad von mindestens 70 Prozent erreichen.
Die Kraft-Wärme-Kopplung ist hocheffizient im Sinn von Satz 2 Nummer 1, wenn sie 
1.die Kriterien des Anhangs III der Richtlinie 2004/8/EG des Europäischen Parlaments und des Rates vom 11. Februar 2004 über die Förderung einer am Nutzwärmebedarf orientierten Kraft-Wärme-Kopplung im Energiebinnenmarkt und zur Änderung der Richtlinie 92/42/EWG (ABl. L 52 vom 21.2.2004, S. 50, L 192 vom 29.5.2004, S. 34), die durch die Verordnung (EG) Nr. 219/2009 (ABl. L 87 vom 31.3.2009, S. 109) geändert worden ist, in der jeweils geltenden Fassung und
2.die harmonisierten Wirkungsgrad-Referenzwerte der Entscheidung 2007/74/EG der Kommission vom 21. Dezember 2006 zur Festlegung harmonisierter Wirkungsgrad-Referenzwerte für die getrennte Erzeugung von Strom und Wärme in Anwendung der Richtlinie 2004/8/EG des Europäischen Parlaments und des Rates (ABl. L 32 vom 6.2.2007, S. 183), in der jeweils geltenden Fassung
erfüllt.
(2) Die Steuerentlastung wird nur bis zur vollständigen Absetzung für Abnutzung der Hauptbestandteile der Anlage entsprechend den Vorgaben des § 7 des Einkommensteuergesetzes in der Fassung der Bekanntmachung vom 8. Oktober 2009 (BGBl. I S. 3366, 3862), das zuletzt durch Artikel 3 des Gesetzes vom 8. Mai 2012 (BGBl. I S. 1030) geändert worden ist, in der jeweils geltenden Fassung gewährt. Hauptbestandteile nach Satz 1 sind Gasturbine, Motor, Dampferzeuger, Dampfturbine, Generator und Steuerung. Werden Hauptbestandteile der Anlage durch neue Hauptbestandteile ersetzt, verlängert sich die in Satz 1 genannte Frist bis zur vollständigen Absetzung für Abnutzung der neu eingefügten Hauptbestandteile, sofern die Kosten der Erneuerung mindestens 50 Prozent der Kosten für die Neuerrichtung der Anlage betragen.
(3) Abweichend von Absatz 1 beträgt die Steuerentlastung für nachweislich nach § 2 Absatz 3 Satz 1 Nummer 1 Buchstabe a versteuerte Energieerzeugnisse 61,35 Euro für 1 000 Liter. Eine weitere Steuerentlastung kann für diese Energieerzeugnisse nicht gewährt werden.
(4) Entlastungsberechtigt ist derjenige, der die Energieerzeugnisse zur gekoppelten Erzeugung von Kraft und Wärme verwendet hat.
(5) Die Steuerentlastung nach den Absätzen 1 und 3 wird nur für den Monat oder das Jahr gewährt, in dem die in den Absätzen 1 und 2 genannten Voraussetzungen nachweislich erfüllt wurden.
(6) Die Steuerentlastung nach den Absätzen 1 bis 3 wird gewährt nach Maßgabe und bis zum Auslaufen der hierfür erforderlichen beihilferechtlichen Genehmigung der Europäischen Kommission. Das Auslaufen der Genehmigung wird vom Bundesministerium der Finanzen im Bundesgesetzblatt gesondert bekannt gegeben.</t>
        </r>
      </text>
    </comment>
    <comment ref="B47" authorId="0" shapeId="0" xr:uid="{00000000-0006-0000-0300-000025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47" authorId="0" shapeId="0" xr:uid="{00000000-0006-0000-0300-000026000000}">
      <text>
        <r>
          <rPr>
            <b/>
            <sz val="8"/>
            <color indexed="81"/>
            <rFont val="Tahoma"/>
            <family val="2"/>
          </rPr>
          <t xml:space="preserve">Erlass, Erstattung oder Vergütung in Sonderfällen § 55 EnergieStG
</t>
        </r>
        <r>
          <rPr>
            <sz val="8"/>
            <color indexed="81"/>
            <rFont val="Tahoma"/>
            <family val="2"/>
          </rPr>
          <t>(3)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t>
        </r>
      </text>
    </comment>
    <comment ref="B48" authorId="0" shapeId="0" xr:uid="{00000000-0006-0000-0300-000027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I48" authorId="0" shapeId="0" xr:uid="{00000000-0006-0000-0300-000028000000}">
      <text>
        <r>
          <rPr>
            <b/>
            <sz val="8"/>
            <color indexed="81"/>
            <rFont val="Tahoma"/>
            <family val="2"/>
          </rPr>
          <t xml:space="preserve">Erlass, Erstattung oder Vergütung in Sonderfällen § 55 EnergieStG
</t>
        </r>
        <r>
          <rPr>
            <sz val="8"/>
            <color indexed="81"/>
            <rFont val="Tahoma"/>
            <family val="2"/>
          </rPr>
          <t>(1) Eine Steuerentlastung wird auf Antrag gewährt für Energieerzeugnisse, die nachweislich nach § 2 Absatz 3 Satz 1 Nummer 1, 3 bis 5 versteuert worden sind und die von einem Unternehmen des Produzierenden Gewerbes im Sinne des § 2 Nr. 3 des Stromsteuergesetzes zu betrieblichen Zwecken verheizt oder in begünstigten Anlagen nach § 3 verwendet worden sind. Eine Steuerentlastung für Energieerzeugnisse, die zur Erzeugung von Wärme verwendet worden sind, wird jedoch nur gewährt, soweit die erzeugte Wärme nachweislich durch ein Unternehmen des Produzierenden Gewerbes genutzt worden ist. 
(...) 
(2) Die Steuerentlastung beträgt für ein Kalenderjahr 90 Prozent des Steueranteils nach Absatz 3, jedoch höchstens 90 Prozent des Betrags, um den die Summe aus dem Steueranteil nach Absatz 3 und der Stromsteuer nach § 10 Absatz 1 Satz 1 bis 4 des Stromsteuergesetzes im Kalenderjahr den Unterschiedsbetrag übersteigt zwischen 
1. dem Arbeitgeberanteil an den Rentenversicherungsbeiträgen, der sich für das Unternehmen errechnet, wenn in dem Kalenderjahr, für das der Antrag gestellt wird (Antragsjahr), der Beitragssatz in der allgemeinen Rentenversicherung 20,3 Prozent und in der knappschaftlichen Rentenversicherung 26,9 Prozent betragen hätte, und
2. dem Arbeitgeberanteil an den Rentenversicherungsbeiträgen, der sich für das Unternehmen errechnet, wenn im Antragsjahr der Beitragssatz in der allgemeinen Rentenversicherung 19,5 Prozent und in der knappschaftlichen Rentenversicherung 25,9 Prozent betragen hätte.
Sind die Beitragssätze in der Rentenversicherung im Antragsjahr niedriger als die in Satz 1 Nr. 2 genannten Beitragssätze, so sind die niedrigeren Beitragssätze für die Berechnung des Arbeitgeberanteils nach Satz 1 Nr. 2 maßgebend. Abweichend von Satz 1 wird im Fall des Absatzes 1a Satz 1 Nr. 3 die Steuerentlastung für das Jahr 2012 nur in Höhe von 80 Prozent des nach den Sätzen 1 und 2 berechneten Betrages gewährt, es sei denn, die Bundesregierung stellt auf der Grundlage eines Berichts nach Absatz 1a Satz 2 im Jahr 2013 fest, dass die in der Klimaschutzvereinbarung genannten Emissionsminderungsziele bis zum 31. Dezember 2012 in Höhe von 100 Prozent erfüllt wurden, und diese Feststellung bis zum 31. Dezember 2013 im Bundesgesetzblatt bekannt gemacht wird.
(3) Der Steueranteil (Absatz 2) beträgt
1. für 1 MWh nach § 2 Absatz 3 Satz 1 Nummer 4 versteuerte Energieerzeugnisse                                          2,28 EUR,
2. für 1 000 kg nach § 2 Absatz 3 Satz 1 Nummer 5 versteuerte Energieerzeugnisse                                     19,89 EUR,
3. für 1 000 l nach § 2 Absatz 3 Satz 1 Nummer 1 oder Nummer 3 versteuerte Energieerzeugnisse                5,11 EUR,
vermindert um 750 Euro.
(4) Die Steuer wird nach den Absätzen 1 und 2 erlassen, erstattet oder vergütet, wenn
1. das Unternehmen für das Antragsjahr nachweist, dass es
      a) ein Energiemanagementsystem betrieben hat, das den Anforderungen der DIN EN ISO 50001 entspricht, oder
      b) eine registrierte Organisation nach EMAS-Verordnung (Umweltmanagement und Umweltbetriebsprüfung nach
          EU-Öko-Audit), und
2. die Bundesregierung
      a) festgestellt hat, dass mindestens der nach der Anlage zu § 10 für das Antragsjahr vorgesehene Zielwert für eine 
          Reduzierung der Energieintensität erreicht wurde (...), sowie
    b)  die Feststellung nach Buchstabe a im Bundesgesetzblatt bekannt gemacht hat.
Kleine und mittlere Unternehmen (im Sinn der Empfehlung 2003/361/EG der Kommission vom 6. Mai 2003), geregelt in der SpaEfV können anstelle der in Satz 1 Nummer 1 genannten Energie- und Umweltmanagementsysteme alternative Systeme zur Verbesserung der Energieeffizienz betreiben, die den Anforderungen der DIN EN 16247-1, Ausgabe Oktober 2012, entsprechen (geregelt in der SpaEfV).
(10) Entlastungsberechtigt ist das Unternehmen des Produzierenden Gewerbes, das die Energieerzeugnisse verwendet hat.</t>
        </r>
      </text>
    </comment>
    <comment ref="B49" authorId="0" shapeId="0" xr:uid="{00000000-0006-0000-0300-000029000000}">
      <text>
        <r>
          <rPr>
            <b/>
            <sz val="8"/>
            <color indexed="81"/>
            <rFont val="Tahoma"/>
            <family val="2"/>
          </rPr>
          <t>§ 49 Steuerentlastung für zum Verheizen oder in begünstigten Anlagen verwendete Energieerzeugnisse</t>
        </r>
        <r>
          <rPr>
            <sz val="8"/>
            <color indexed="81"/>
            <rFont val="Tahoma"/>
            <family val="2"/>
          </rPr>
          <t xml:space="preserve">
(...)
(2a) Eine Steuerentlastung wird auf Antrag gewährt für nachweislich nach § 2 Absatz 1 Nummer 1 bis 3 versteuerte Energieerzeugnisse bis auf den Betrag nach dem Steuersatz des § 2 Absatz 3 Satz 1 Nummer 1 Buchstabe b, soweit sie zu gewerblichen Zwecken nachweislich verheizt oder zum Antrieb von Gasturbinen und Verbrennungsmotoren in begünstigten Anlagen nach § 3 verwendet worden sind. Die Steuerentlastung wird nur gewährt, wenn der Entlastungsbetrag mindestens 50 Euro im Kalenderjahr beträgt.
</t>
        </r>
      </text>
    </comment>
    <comment ref="H53" authorId="2" shapeId="0" xr:uid="{00000000-0006-0000-0300-00002A000000}">
      <text>
        <r>
          <rPr>
            <b/>
            <sz val="8"/>
            <color indexed="81"/>
            <rFont val="Tahoma"/>
            <family val="2"/>
          </rPr>
          <t xml:space="preserve">Hinweis:
</t>
        </r>
        <r>
          <rPr>
            <sz val="8"/>
            <color indexed="81"/>
            <rFont val="Tahoma"/>
            <family val="2"/>
          </rPr>
          <t xml:space="preserve">Die hier angewandten Steuersätze der Energiesteuer stellen die "Ökosteuersätze" dar und nicht die vollen Energiesteuersätze, die auch den früheren Mineralölsteueranteil enthalten.
</t>
        </r>
      </text>
    </comment>
  </commentList>
</comments>
</file>

<file path=xl/sharedStrings.xml><?xml version="1.0" encoding="utf-8"?>
<sst xmlns="http://schemas.openxmlformats.org/spreadsheetml/2006/main" count="2229" uniqueCount="240">
  <si>
    <t>Erstattungsanspruch nach § 55 EnergieStG</t>
  </si>
  <si>
    <t>nachrichtlich: verbleibende Belastung aus der Stromsteuer</t>
  </si>
  <si>
    <t>Eintragung der Unternehmensdaten</t>
  </si>
  <si>
    <t>Position</t>
  </si>
  <si>
    <t>Menge</t>
  </si>
  <si>
    <t>Abzug Sockelbetrag</t>
  </si>
  <si>
    <t>€</t>
  </si>
  <si>
    <t>Erläuterung</t>
  </si>
  <si>
    <t>Menge Erdgas [MWh]</t>
  </si>
  <si>
    <t>Menge Flüssiggase [1.000 kg]</t>
  </si>
  <si>
    <t xml:space="preserve">Gesamt-Stromverbrauchsmenge [MWh] </t>
  </si>
  <si>
    <t>anrechenbare Stromsteuer abzügl. Entlastung RVB</t>
  </si>
  <si>
    <t>abzüglich Entlastung Rentenversicherungsbeiträge (RVB)</t>
  </si>
  <si>
    <r>
      <t xml:space="preserve">bitte Daten nur unter "Menge" und für den Zeitraum </t>
    </r>
    <r>
      <rPr>
        <b/>
        <sz val="7"/>
        <rFont val="Arial"/>
        <family val="2"/>
      </rPr>
      <t>innerhalb des Kalenderjahres</t>
    </r>
    <r>
      <rPr>
        <sz val="7"/>
        <rFont val="Arial"/>
        <family val="2"/>
      </rPr>
      <t xml:space="preserve"> eintragen, der vom </t>
    </r>
    <r>
      <rPr>
        <sz val="7"/>
        <rFont val="Arial"/>
        <family val="2"/>
      </rPr>
      <t>Unternehmen und mit dem Hauptzollamt abgestimmt zur Erstattung gewählt worden ist.</t>
    </r>
  </si>
  <si>
    <r>
      <t xml:space="preserve">Senkung des Arbeitgeberanteils** </t>
    </r>
    <r>
      <rPr>
        <sz val="10"/>
        <rFont val="Arial"/>
        <family val="2"/>
      </rPr>
      <t>an den Rentenversicherungsbeiträgen</t>
    </r>
  </si>
  <si>
    <t>Grenzen RVB</t>
  </si>
  <si>
    <t>anrechenbarer Betrag</t>
  </si>
  <si>
    <t>Stromsteuer</t>
  </si>
  <si>
    <t>davon voll erstattungsfähig (nach § 51 EnergieStG)</t>
  </si>
  <si>
    <t>davon voll erstattungsfähig (nach § 53 EnergieStG)</t>
  </si>
  <si>
    <t>Energiesteuer Gasöl (§ 51 EnergieStG)</t>
  </si>
  <si>
    <t>Energiesteuer Gasöl (§ 53 EnergieStG)</t>
  </si>
  <si>
    <t>Energiesteuer Erdgas (§ 51 EnergieStG)</t>
  </si>
  <si>
    <t>Energiesteuer Erdgas (§ 53 EnergieStG)</t>
  </si>
  <si>
    <t>Energiesteuervergünstigung Gasöl für produzierende Unternehmen (§ 54 EnergieStG)</t>
  </si>
  <si>
    <t>Energiesteuervergünstigung Erdgas für produzierende Unternehmen (§ 54 EnergieStG)</t>
  </si>
  <si>
    <t>Energiesteuervergünstigung Flüssiggas für produzierende Unternehmen (§ 54 EnergieStG)</t>
  </si>
  <si>
    <t>Energiesteuer Flüssiggas (§ 51 EnergieStG)</t>
  </si>
  <si>
    <t>Energiesteuer Flüssiggas (§ 53 EnergieStG)</t>
  </si>
  <si>
    <t>davon steuerbefreiter Strom (§ 9 Abs. 1 StromStG) [MWh]</t>
  </si>
  <si>
    <r>
      <t>Erstattungsanspruch</t>
    </r>
    <r>
      <rPr>
        <sz val="12"/>
        <rFont val="Arial"/>
        <family val="2"/>
      </rPr>
      <t xml:space="preserve"> für </t>
    </r>
    <r>
      <rPr>
        <u/>
        <sz val="12"/>
        <rFont val="Arial"/>
        <family val="2"/>
      </rPr>
      <t>versteuerten</t>
    </r>
    <r>
      <rPr>
        <sz val="12"/>
        <rFont val="Arial"/>
        <family val="2"/>
      </rPr>
      <t xml:space="preserve"> Strom für befreite Anwendungen (§ 9 Abs. 1 StromStG)</t>
    </r>
  </si>
  <si>
    <t>nachrichtlich: Vergütungsanspruch insgesamt</t>
  </si>
  <si>
    <t>Energie- und Stromsteuerberechnung</t>
  </si>
  <si>
    <t>(61,35 € / 1000 l)</t>
  </si>
  <si>
    <t>(5,50 € / MWh)</t>
  </si>
  <si>
    <t>(60,60 € / 1000 kg)</t>
  </si>
  <si>
    <t>Menge Gasöl (leichtes Heizöl) [1.000 l]</t>
  </si>
  <si>
    <r>
      <t xml:space="preserve">Regelfall: Arbeitgeberanteil AGA* (halber Beitrag an allg. Rentenversicherung) </t>
    </r>
    <r>
      <rPr>
        <sz val="10"/>
        <rFont val="Arial"/>
        <family val="2"/>
      </rPr>
      <t>[€]</t>
    </r>
  </si>
  <si>
    <t>Ausnahme: AGA* (voller Beitrag an allgemeiner Rentenversicherung) [€]</t>
  </si>
  <si>
    <r>
      <t>Regelfall: AGA* (Teil-Beitrag an knappschaftlicher Rentenversicherung)</t>
    </r>
    <r>
      <rPr>
        <sz val="10"/>
        <rFont val="Arial"/>
        <family val="2"/>
      </rPr>
      <t xml:space="preserve"> ([€]</t>
    </r>
  </si>
  <si>
    <t>Ausnahme: AGA* (voller Beitrag an knappschaftlicher Rentenversicherung) ([€]</t>
  </si>
  <si>
    <t>Vergütungsanspruch Energiesteuer</t>
  </si>
  <si>
    <t>Berechnung Vergütung der Energiesteuer in Sonderfällen (§ 55 EnergieStG)</t>
  </si>
  <si>
    <t>potenzielle Steuerentlastung Strommenge zur Versteuerung nach § 9b StromStG</t>
  </si>
  <si>
    <t>abzugspflichtiger nicht erstattungsfähiger Sockelbetrag  (§ 9b (1) StromStG)</t>
  </si>
  <si>
    <t>Erstattungsanspruch Stromsteuer nach § 9b StromStG</t>
  </si>
  <si>
    <t>verbleibende Steuerbelastung (nach Abzug der Erstattung nach § 9b StromStG)</t>
  </si>
  <si>
    <t>Steueranteil nach § 55 Abs. 3 EnergieStG</t>
  </si>
  <si>
    <t>Sockelbetrag wurde bereits in früheren Quartalen gezahlt</t>
  </si>
  <si>
    <t>Steueranteil nach § 55 Abs. 3 EnergieStG (Sockelbetrag wurde bereits in früheren Quartalen gezahlt)</t>
  </si>
  <si>
    <t>Strommenge zur Versteuerung nach § 9b StromStG</t>
  </si>
  <si>
    <t>nachrichtlich: verbleibende Energie- und Stromsteuerbelastung</t>
  </si>
  <si>
    <t>(Gesamtstrommenge x 5,13 €)</t>
  </si>
  <si>
    <t>(~49 MWh x 5,13 €))</t>
  </si>
  <si>
    <t>davon 90 %</t>
  </si>
  <si>
    <t>(15,34 €/1.000 l)</t>
  </si>
  <si>
    <t>(1,38 € / MWh)</t>
  </si>
  <si>
    <t>(15,15 € / 1000 kg)</t>
  </si>
  <si>
    <t>der Sockelbetrag von 250,00 € wurde bereits in einem Erstattungsantrag des gleichen Kalenderjahres abgezogen</t>
  </si>
  <si>
    <t>der Sockelbetrag von 1000,00 € wurde bereits in einem Erstattungsantrag des gleichen Kalenderjahres abgezogen</t>
  </si>
  <si>
    <r>
      <t xml:space="preserve">verbleibende Steuerbelastung abzüglich Sockelbetrag </t>
    </r>
    <r>
      <rPr>
        <sz val="10"/>
        <rFont val="Arial"/>
        <family val="2"/>
      </rPr>
      <t>(1000,00 €</t>
    </r>
    <r>
      <rPr>
        <sz val="10"/>
        <rFont val="Arial"/>
        <family val="2"/>
      </rPr>
      <t>)</t>
    </r>
  </si>
  <si>
    <t>nachrichtlich: Energie- und Stromsteuer vor Entlastung</t>
  </si>
  <si>
    <t>Allgemeiner Rentenversicherungssatz (aRVS) 2012 / Anrechenbarer aRVS</t>
  </si>
  <si>
    <t>voller knappschaftlicher Rentenversicherungssatz (kRVS) 2012 / Anrechenbarer kRVS</t>
  </si>
  <si>
    <t>Teilbeitrag am kRVS 2012 / Anrechenbarer kRVS</t>
  </si>
  <si>
    <r>
      <rPr>
        <sz val="16"/>
        <rFont val="Arial"/>
        <family val="2"/>
      </rPr>
      <t xml:space="preserve">Steuerjahr 2012  - </t>
    </r>
    <r>
      <rPr>
        <sz val="12"/>
        <rFont val="Arial"/>
        <family val="2"/>
      </rPr>
      <t xml:space="preserve"> Bitte beachten Sie die </t>
    </r>
    <r>
      <rPr>
        <b/>
        <sz val="12"/>
        <rFont val="Arial"/>
        <family val="2"/>
      </rPr>
      <t>Verweise</t>
    </r>
    <r>
      <rPr>
        <sz val="12"/>
        <rFont val="Arial"/>
        <family val="2"/>
      </rPr>
      <t xml:space="preserve">.  </t>
    </r>
  </si>
  <si>
    <t>davon teilweise erstattungsfähig (nach § 53b EnergieStG)</t>
  </si>
  <si>
    <t>Energiesteuer Gasöl (§ 53a EnergieStG)</t>
  </si>
  <si>
    <t>Energiesteuer Gasöl (§ 53b EnergieStG)</t>
  </si>
  <si>
    <t>(40,35 € / 1000 l)</t>
  </si>
  <si>
    <t>(25,00 € / 1000 kg)</t>
  </si>
  <si>
    <t>Energiesteuer "Schweres" Heizöl für KWK (§§ 51, 53 bzw. 53a EnergieStG)</t>
  </si>
  <si>
    <t>Energiesteuer Erdgas (§ 53a EnergieStG)</t>
  </si>
  <si>
    <t>(4,96 € / MWh)</t>
  </si>
  <si>
    <t>Energiesteuer Flüssiggas (§ 53a EnergieStG)</t>
  </si>
  <si>
    <t>Energiesteuer Flüssiggas (§ 53b (1) EnergieStG)</t>
  </si>
  <si>
    <t>Energiesteuer Flüssiggas (§ 53b (4) EnergieStG)</t>
  </si>
  <si>
    <t>(19,60 € / 1000 kg)</t>
  </si>
  <si>
    <t>Energiesteuer Erdgas (§ 53b (3) EnergieStG)</t>
  </si>
  <si>
    <t>Energiesteuer Erdgas (§ 53b (4) EnergieStG)</t>
  </si>
  <si>
    <t>(4,42 € / MWh)</t>
  </si>
  <si>
    <t>davon teilweise erstattungsfähig (nach § 53b (3) EnergieStG)</t>
  </si>
  <si>
    <t>davon teilweise erstattungsfähig (nach § 53b (4) EnergieStG)</t>
  </si>
  <si>
    <r>
      <rPr>
        <b/>
        <sz val="8"/>
        <rFont val="Arial"/>
        <family val="2"/>
      </rPr>
      <t>Antragsfristen</t>
    </r>
    <r>
      <rPr>
        <sz val="8"/>
        <rFont val="Arial"/>
        <family val="2"/>
      </rPr>
      <t xml:space="preserve">
Für alle Arten der Steuerentlastung bzw. -ermäßigung des Energie- und des Stromsteuergesetzes gilt: 
Anträge müssen beim zuständigen Hauptzollamt bis zum 31. Dezember des Jahres beantragt werden, das auf das Jahr der Verwendung folgt. 
Der "Abrechnungs"zeitraum der Steuererstattung kann vom Antragsteller gewählt werden: In der Regel erfolgt die Entlastung viertel-, halb- oder ganzjährlich, auf besonderen Antrag auch monatlich oder sofort. Bei unterjährigen Erstattungsanträgen muss abschließend in jedem Fall ein zusammenfassender Jahresantrag gestellt werden.</t>
    </r>
  </si>
  <si>
    <t>Vergütungsanspruch der Energiesteuer (§§ 51, 53; 53a; 53b und 54 EnergieStG)</t>
  </si>
  <si>
    <t>davon voll erstattungsfähig (nach § 53b (1) EnergieStG)</t>
  </si>
  <si>
    <t>Vergütungsanspruch Energiesteuer (§§ 51, 53; 53a; 53b und 54 EnergieStG)</t>
  </si>
  <si>
    <t>davon Strom für bestimmte Prozesse und Verfahren nach § 9a StromStG) [MWh]</t>
  </si>
  <si>
    <r>
      <t>Erstattungsanspruch</t>
    </r>
    <r>
      <rPr>
        <sz val="12"/>
        <rFont val="Arial"/>
        <family val="2"/>
      </rPr>
      <t xml:space="preserve"> für </t>
    </r>
    <r>
      <rPr>
        <u/>
        <sz val="12"/>
        <rFont val="Arial"/>
        <family val="2"/>
      </rPr>
      <t>versteuerten</t>
    </r>
    <r>
      <rPr>
        <sz val="12"/>
        <rFont val="Arial"/>
        <family val="2"/>
      </rPr>
      <t xml:space="preserve"> Strom für bestimmte Prozesse und Verfahren (§ 9a StromStG)</t>
    </r>
  </si>
  <si>
    <t>davon voll erstattungsfähig (nach § 53 EnergieStG alt) → bis 31.3.2012</t>
  </si>
  <si>
    <t>davon teilweise erstattungsfähig (nach § 53b EnergieStG neu) → ab 1.4.2012</t>
  </si>
  <si>
    <t>davon voll erstattungsfähig (nach § 53 EnergieStG) → ab 1.4.2012</t>
  </si>
  <si>
    <t>davon teilweise erstattungsfähig (nach § 53b (3) EnergieStG) → ab 1.4.2012</t>
  </si>
  <si>
    <t>davon teilweise erstattungsfähig (nach § 53b (4) EnergieStG) → ab 1.4.2012</t>
  </si>
  <si>
    <t>davon voll erstattungsfähig (nach § 53b (1) EnergieStG) → ab 1.4.2012</t>
  </si>
  <si>
    <t>Energiesteuer Erdgas (§ 53b (3) EnergieStG) ab 1.4.2012</t>
  </si>
  <si>
    <t>Energiesteuer Erdgas (§ 53b (4) EnergieStG) ab 1.4.2012</t>
  </si>
  <si>
    <t>Energiesteuer Flüssiggas (§ 53b (1) EnergieStG) ab 1.4.2012</t>
  </si>
  <si>
    <t>Energiesteuer Flüssiggas (§ 53b (4) EnergieStG) ab 1.4.2012</t>
  </si>
  <si>
    <r>
      <rPr>
        <b/>
        <sz val="13"/>
        <rFont val="Arial"/>
        <family val="2"/>
      </rPr>
      <t>Erstattungsanspruch nach § 55 EnergieStG</t>
    </r>
    <r>
      <rPr>
        <b/>
        <sz val="13"/>
        <color indexed="9"/>
        <rFont val="Arial"/>
        <family val="2"/>
      </rPr>
      <t xml:space="preserve">
</t>
    </r>
    <r>
      <rPr>
        <sz val="10"/>
        <rFont val="Arial"/>
        <family val="2"/>
      </rPr>
      <t>Bei unterjährigen Erstattungsanträgen muss bis 31.12. des Jahres, das auf das Verbrauchsjahr folgt, ein zusammenfassender Jahresantrag gestellt werden.</t>
    </r>
  </si>
  <si>
    <t>davon voll erstattungsfähig (nach § 53a EnergieStG)</t>
  </si>
  <si>
    <r>
      <rPr>
        <b/>
        <sz val="10"/>
        <rFont val="Arial"/>
        <family val="2"/>
      </rPr>
      <t>Antragsfristen</t>
    </r>
    <r>
      <rPr>
        <sz val="10"/>
        <rFont val="Arial"/>
        <family val="2"/>
      </rPr>
      <t xml:space="preserve">
Für alle Arten der Steuerentlastung bzw. -ermäßigung des Energie- und des Stromsteuergesetzes gilt: 
Anträge müssen beim zuständigen Hauptzollamt bis zum 31. Dezember des Jahres beantragt werden, das auf das Jahr der Verwendung folgt. 
Der "Abrechnungs"zeitraum der Steuererstattung kann vom Antragsteller gewählt werden: In der Regel erfolgt die Entlastung viertel-, halb- oder ganzjährlich, auf besonderen Antrag auch monatlich oder sofort. Bei unterjährigen Erstattungsanträgen muss abschließend in jedem Fall ein zusammenfassender Jahresantrag gestellt werden.
</t>
    </r>
    <r>
      <rPr>
        <b/>
        <sz val="10"/>
        <rFont val="Arial"/>
        <family val="2"/>
      </rPr>
      <t xml:space="preserve">Formulare: </t>
    </r>
    <r>
      <rPr>
        <sz val="10"/>
        <rFont val="Arial"/>
        <family val="2"/>
      </rPr>
      <t>www.zoll.de</t>
    </r>
    <r>
      <rPr>
        <b/>
        <sz val="10"/>
        <rFont val="Arial"/>
        <family val="2"/>
      </rPr>
      <t xml:space="preserve"> </t>
    </r>
  </si>
  <si>
    <t>davon voll erstattungsfähig (nach § 53a EnergieStG neu) → ab 1.4.2012</t>
  </si>
  <si>
    <t>davon voll erstattungsfähig (nach § 53a EnergieStG) → ab 1.4.2012</t>
  </si>
  <si>
    <t>Energiesteuer Erdgas (§ 53a EnergieStG) ab 1.4.2012</t>
  </si>
  <si>
    <t>Energiesteuer Gasöl (§ 53a EnergieStG) ab 1.4.2012</t>
  </si>
  <si>
    <t>Energiesteuer Gasöl (§ 53b EnergieStG) ab 1.4.2012</t>
  </si>
  <si>
    <t>Energiesteuer Flüssiggas (§ 53a EnergieStG) ab 1.4.2012</t>
  </si>
  <si>
    <t>Energiesteuer "Schweres" Heizöl für KWK (§§ 51 bzw. 53 EnergieStG)</t>
  </si>
  <si>
    <r>
      <rPr>
        <b/>
        <sz val="8"/>
        <rFont val="Arial"/>
        <family val="2"/>
      </rPr>
      <t xml:space="preserve">* AGA = Arbeitgeberanteil an den Rentenversicherungsbeiträgen (bitte verschiedene Eingabefelder nutzen)
</t>
    </r>
    <r>
      <rPr>
        <sz val="8"/>
        <rFont val="Arial"/>
        <family val="2"/>
      </rPr>
      <t xml:space="preserve">
**    = Die Absenkung des Arbeitgeberanteils entspricht gemäß Energiesteuergesetz dem
           Unterschiedsbeitrag zwischen 
           1. dem Arbeitgeberanteil an den Rentenvericherungsbeiträgen, der sich für das Unternehmen
               errechnet, wenn der Beitragssatz in der 
               a) allgemeinen Rentenversicherung 20,3 und in der
               b) knappschaftlichen Rentenversicherung 26,9 Prozent betragen hätte, und
           2. dem Arbeitgeberanteil an den Rentenvericherungsbeiträgen, der sich für das Unternehmen
               errechnet,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                  </t>
    </r>
  </si>
  <si>
    <r>
      <rPr>
        <b/>
        <sz val="8.5"/>
        <rFont val="Arial"/>
        <family val="2"/>
      </rPr>
      <t xml:space="preserve">Benzin </t>
    </r>
    <r>
      <rPr>
        <sz val="8.5"/>
        <rFont val="Arial"/>
        <family val="2"/>
      </rPr>
      <t xml:space="preserve">- mit einem Schwefelgehalt von mehr als 10 mg/kg (Tarif: 669,80 EUR/1000 l) </t>
    </r>
    <r>
      <rPr>
        <b/>
        <sz val="8.5"/>
        <rFont val="Arial"/>
        <family val="2"/>
      </rPr>
      <t>[1.000 l]</t>
    </r>
  </si>
  <si>
    <r>
      <rPr>
        <b/>
        <sz val="8.5"/>
        <rFont val="Arial"/>
        <family val="2"/>
      </rPr>
      <t>Benzin</t>
    </r>
    <r>
      <rPr>
        <sz val="8.5"/>
        <rFont val="Arial"/>
        <family val="2"/>
      </rPr>
      <t xml:space="preserve"> mit einem Schwefelgehalt von max 10 mg/kg</t>
    </r>
    <r>
      <rPr>
        <b/>
        <sz val="8.5"/>
        <rFont val="Arial"/>
        <family val="2"/>
      </rPr>
      <t xml:space="preserve">, Flugturbinenkraftstoff, Kerosin </t>
    </r>
    <r>
      <rPr>
        <sz val="8.5"/>
        <rFont val="Arial"/>
        <family val="2"/>
      </rPr>
      <t xml:space="preserve">(654,50 Eur/1000 l) </t>
    </r>
    <r>
      <rPr>
        <b/>
        <sz val="8.5"/>
        <rFont val="Arial"/>
        <family val="2"/>
      </rPr>
      <t>[1.000 l]</t>
    </r>
  </si>
  <si>
    <r>
      <rPr>
        <b/>
        <sz val="8.5"/>
        <rFont val="Arial"/>
        <family val="2"/>
      </rPr>
      <t xml:space="preserve">Flugbenzin, Motorenbenzin </t>
    </r>
    <r>
      <rPr>
        <sz val="8.5"/>
        <rFont val="Arial"/>
        <family val="2"/>
      </rPr>
      <t>mit einem Bleigehalt von &gt; 0,013 g/l</t>
    </r>
    <r>
      <rPr>
        <b/>
        <sz val="8.5"/>
        <rFont val="Arial"/>
        <family val="2"/>
      </rPr>
      <t xml:space="preserve"> </t>
    </r>
    <r>
      <rPr>
        <sz val="8.5"/>
        <rFont val="Arial"/>
        <family val="2"/>
      </rPr>
      <t xml:space="preserve">(721,00 Eur/1000 l) </t>
    </r>
    <r>
      <rPr>
        <b/>
        <sz val="8.5"/>
        <rFont val="Arial"/>
        <family val="2"/>
      </rPr>
      <t>[1.000 l]</t>
    </r>
  </si>
  <si>
    <r>
      <rPr>
        <b/>
        <sz val="8.5"/>
        <rFont val="Arial"/>
        <family val="2"/>
      </rPr>
      <t>Hinweis: Entlastung/Ermäßigung nach §§ 53 bis 55:</t>
    </r>
    <r>
      <rPr>
        <sz val="8.5"/>
        <rFont val="Arial"/>
        <family val="2"/>
      </rPr>
      <t xml:space="preserve"> Bitte tragen Sie die jeweiligen Kraftstoffmengen in den entsprechenden Feldern C19 bis C24 ein.</t>
    </r>
  </si>
  <si>
    <t>(Summe )</t>
  </si>
  <si>
    <t>Erstattungsanspruch nach § 49 Abs. 2a EnergieStG</t>
  </si>
  <si>
    <r>
      <rPr>
        <b/>
        <sz val="8"/>
        <rFont val="Arial"/>
        <family val="2"/>
      </rPr>
      <t>* AGA = Arbeitgeberanteil an den Rentenversicherungsbeiträgen (bitte verschiedene Eingabefelder nutzen)</t>
    </r>
    <r>
      <rPr>
        <sz val="8"/>
        <rFont val="Arial"/>
        <family val="2"/>
      </rPr>
      <t xml:space="preserve">
**    = Die Absenkung des Arbeitgeberanteils entspricht gemäß Energiesteuergesetz dem
           Unterschiedsbeitrag zwischen 
           1. dem Arbeitgeberanteil an den Rentenvericherungsbeiträgen, der sich für das Unternehmen
               errechnet, wenn der Beitragssatz in der 
               a) allgemeinen Rentenversicherung 20,3 und in der
               b) knappschaftlichen Rentenversicherung 26,9 Prozent betragen hätte, und
           2. dem Arbeitgeberanteil an den Rentenvericherungsbeiträgen, der sich für das Unternehmen
               errechnet,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t>
    </r>
  </si>
  <si>
    <r>
      <rPr>
        <b/>
        <sz val="8"/>
        <rFont val="Arial"/>
        <family val="2"/>
      </rPr>
      <t>* AGA = Arbeitgeberanteil an den Rentenversicherungsbeiträgen (bitte verschiedene Eingabefelder nutzen)</t>
    </r>
    <r>
      <rPr>
        <sz val="8"/>
        <rFont val="Arial"/>
        <family val="2"/>
      </rPr>
      <t xml:space="preserve">
**    = Die Absenkung des Arbeitgeberanteils entspricht gemäß Energiesteuergesetz dem
           Unterschiedsbeitrag zwischen 
           1. dem Arbeitgeberanteil an den Rentenvericherungsbeiträgen, der sich für das Unternehmen
               errechnet, wenn der Beitragssatz in der 
               a) allgemeinen Rentenversicherung 20,3 und in der
               b) knappschaftlichen Rentenversicherung 26,9 Prozent betragen hätte, und
           2. dem Arbeitgeberanteil an den Rentenvericherungsbeiträgen, der sich für das Unternehmen
               errechnet, wenn der Beitragssatz in der 
               a) allgemeinen Rentenversicherung 19,5 und in der
               b) knappschaftlichen Rentenversicherung 25,9 Prozent betragen hätte.
Sind die Beitragssätze in der Rentenversicherung im Antragsjahr niedriger als die unter 2) genannten Beitragssätze, so sind die
niedrigeren Beitragssätze für die Berechnung maßgebend.  </t>
    </r>
  </si>
  <si>
    <t>Menge [1000 l]</t>
  </si>
  <si>
    <t>Sonderfall Ottokraftstoffe</t>
  </si>
  <si>
    <r>
      <rPr>
        <b/>
        <sz val="9"/>
        <rFont val="Arial"/>
        <family val="2"/>
      </rPr>
      <t xml:space="preserve">Summe voll versteuerter Kraftstoffe, die zum Verheizen, zur Erzeugung von Strom oder in Kraft-Wärme-Kopplungs-Anlagen verwendeter worden sind [1.000 l]
</t>
    </r>
    <r>
      <rPr>
        <sz val="9"/>
        <rFont val="Arial"/>
        <family val="2"/>
      </rPr>
      <t>Ermäßigung auf den Steuersatz für leichtes Heizöl (nach § 49 Abs 2a EnergieStG)</t>
    </r>
  </si>
  <si>
    <t>Erstattungsanspruch in Sonderfällen (§ 55 EnergieStG - "Spitzenausgleich")</t>
  </si>
  <si>
    <t>Erstattungsanspruch in Sonderfällen (nach § 10 StromStG - "Spitzenausgleich")</t>
  </si>
  <si>
    <t>(10,00 € / 1000 kg)</t>
  </si>
  <si>
    <t>(4,00 € / 1000 kg)</t>
  </si>
  <si>
    <t>davon teilweise erstattungsfähig (nach § 53b (1) EnergieStG)</t>
  </si>
  <si>
    <t>davon teilweise erstattungsfähig (nach § 53b (1) EnergieStG neu) → ab 1.4.2012</t>
  </si>
  <si>
    <t>davon teilweise erstattungsfähig (nach § 53b (4) EnergieStG neu) → ab 1.4.2012</t>
  </si>
  <si>
    <t>Vergütungsanspruch der Energiesteuer (§§ 51, 53, 53a, 53b und 54 EnergieStG)</t>
  </si>
  <si>
    <t>Energiesteuer "Schweres" Heizöl für KWK (§ 53 b (1) EnergieStG) ab 1.4.2012</t>
  </si>
  <si>
    <t>Energiesteuer "Schweres" Heizöl für KWK (§ 53 b (4) EnergieStG) ab 1.4.2012</t>
  </si>
  <si>
    <t>Energiesteuer "Schweres" Heizöl für KWK (§ 53 b (1) EnergieStG)</t>
  </si>
  <si>
    <t>Energiesteuer "Schweres" Heizöl für KWK (§ 53 b (4) EnergieStG)</t>
  </si>
  <si>
    <t>Energiesteuer "Schweres" Heizöl für KWK (§ 53 b Abs. 1 EnergieStG)</t>
  </si>
  <si>
    <t>Energiesteuer "Schweres" Heizöl für KWK (§ 53 b Abs. 4 EnergieStG)</t>
  </si>
  <si>
    <r>
      <rPr>
        <b/>
        <sz val="8"/>
        <rFont val="Arial"/>
        <family val="2"/>
      </rPr>
      <t xml:space="preserve">Formulare </t>
    </r>
    <r>
      <rPr>
        <sz val="8"/>
        <rFont val="Arial"/>
        <family val="2"/>
      </rPr>
      <t xml:space="preserve">(www.zoll.de)
§ 49 Abs. 2a EnerStG: Steuerentlastung für zum Verheizen oder in begünstigten Anlagen verwendete Energieerzeugnisse (Vorduck 1100)
§ 51 EnerStG: Steuerentlastung für bestimmte Prozesse und Verfahren (Vordruck 1115)
§ 53 EnerStG: Steuerentlastung für die Stromerzeugung (Vordruck 1131)
§ 53a EnerStG: Steuerentlastung für die gekoppelte Erzeugung von Kraft und Wärme (Vordruck 1132)
§ 53b (1) EnerStG: Steuerentlastung für das Verheizen in Anlagen zur gekoppelten Erzeugung von Kraft und Wärme (Vordruck 1133)
§ 53b (4) EnerStG: Steuerentlastung für den Antrieb von Verbrennungsmotoren und Gasturbinen in Anlagen zur gekoppelten Erzeugung von Kraft und Wärme (Vordruck 1134)
§ 54 EnerStG: Steuerentlastung für Unternehmen (Vordruck 1118)
Beschreibung der wirtschaftlichen Tätigkeiten (Vordruck 1402)
§ 55 EnerStG / § 10 StromStG: Steuerentlastung von der Stromsteuer und/oder Energiesteuer in Sonderfällen (Vordruck 1450)
Nachweis über ein Energiemanagement-, Umweltmanagement- oder alternatives System zur Verbesserung der Energieeffizienz (Vordruck 1449)
(Vereinfachte) Selbsterklärung für KMU (Vordrucke 1458 und 1459 inkl. Anlagen)
§ 9a StromStG: Steuerentlastung für bestimmte Prozesse und Verfahren (Vordruck 1452) 
§ 9b StromStG: Steuerentlastung für Unternehmen (Vordruck 1453)
Selbsterklärung des Nutzers von Nutzenergien (Vordruck 1456) 
</t>
    </r>
  </si>
  <si>
    <t>§ 49 Abs. 2a EnerStG: Steuerentlastung für zum Verheizen oder in begünstigten Anlagen verwendete Energieerzeugnisse (Vorduck 1100)
§ 51 EnerStG: Steuerentlastung für bestimmte Prozesse und Verfahren (Vordruck 1115)
§ 53 EnerStG: Steuerentlastung für die Stromerzeugung und KWK-Anlagen (Vordruck 1117)
neu: § 53 EnerStG: Steuerentlastung für die Stromerzeugung (Vordruck 1131) 
neu: § 53a EnergieStG: Steuerentlastung für die gekoppelte Erzeugung von Kraft und Wärme (Vordruck 1132)
neu § 53b (1) EnerStG: Steuerentlastung für das Verheizen in Anlagen zur gekoppelten Erzeugung von Kraft und Wärme (Vordruck 1133)
neu § 53b (4) EnerStG: Steuerentlastung für den Antrieb von Verbrennungsmotoren und Gasturbinen in Anlagen zur gekoppelten Erzeugung von Kraft und Wärme (Vordruck 1134)
§ 54 EnerStG: Steuerentlastung für Unternehmen (Vordruck 1118)
Beschreibung der wirtschaftlichen Tätigkeiten (Vordruck 1402)
§ 55 EnerStG / § 10 StromStG: Steuerentlastung von der Stromsteuer und/oder Energiesteuer in Sonderfällen (Vordruck 1450)
§ 9a StromStG: Steuerentlastung für bestimmte Prozesse und Verfahren (Vordruck 1452)
§ 9b StromStG: Steuerentlastung für Unternehmen (Vordruck 1453)
Selbsterklärung des Nutzers von Nutzenergien (Vordruck 1456)</t>
  </si>
  <si>
    <r>
      <t xml:space="preserve">Menge "Schweres Heizöl" (1.000 kg) </t>
    </r>
    <r>
      <rPr>
        <sz val="10"/>
        <rFont val="Arial"/>
        <family val="2"/>
      </rPr>
      <t>(nach § 51 bzw. 53 EnergieStG)</t>
    </r>
  </si>
  <si>
    <r>
      <t xml:space="preserve">Menge "Schweres Heizöl" (1.000 kg)  </t>
    </r>
    <r>
      <rPr>
        <sz val="10"/>
        <rFont val="Arial"/>
        <family val="2"/>
      </rPr>
      <t>(nach § 51 bzw. 53 EnergieStG)</t>
    </r>
  </si>
  <si>
    <r>
      <t>Menge "Schweres Heizöl" (1.000 kg)</t>
    </r>
    <r>
      <rPr>
        <sz val="10"/>
        <rFont val="Arial"/>
        <family val="2"/>
      </rPr>
      <t xml:space="preserve"> (nach § 51 bzw. 53 EnergieStG)</t>
    </r>
  </si>
  <si>
    <r>
      <t xml:space="preserve">Sonderfall Ottokraftstoffe
Summe voll versteuerter Kraftstoffe, die zum Verheizen, zur Erzeugung von Strom oder in Kraft-Wärme-Kopplungs-Anlagen verwendeter worden sind [1.000 l]
</t>
    </r>
    <r>
      <rPr>
        <sz val="9"/>
        <rFont val="Arial"/>
        <family val="2"/>
      </rPr>
      <t>Ermäßigung auf den Steuersatz für leichtes Heizöl (nach § 49 Abs 2a EnergieStG)</t>
    </r>
  </si>
  <si>
    <r>
      <rPr>
        <b/>
        <sz val="10"/>
        <rFont val="Arial"/>
        <family val="2"/>
      </rPr>
      <t>Herausgeber: Industrie- und Handelskammer Lippe zu Detmold</t>
    </r>
    <r>
      <rPr>
        <sz val="10"/>
        <rFont val="Arial"/>
        <family val="2"/>
      </rPr>
      <t xml:space="preserve">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t>
    </r>
    <r>
      <rPr>
        <b/>
        <sz val="10"/>
        <rFont val="Arial"/>
        <family val="2"/>
      </rPr>
      <t>Stand 11/2013 (Version inkl. § 49 Abs. 2)</t>
    </r>
    <r>
      <rPr>
        <sz val="10"/>
        <rFont val="Arial"/>
        <family val="2"/>
      </rPr>
      <t xml:space="preserve">
Matthias Carl, Telefon (05231) 76 01-18, E-Mail: carl@detmold.ihk.de
                                                                                                                                                                     </t>
    </r>
  </si>
  <si>
    <r>
      <rPr>
        <b/>
        <sz val="16"/>
        <rFont val="Arial"/>
        <family val="2"/>
      </rPr>
      <t xml:space="preserve">Steuerjahr 2014 </t>
    </r>
    <r>
      <rPr>
        <sz val="16"/>
        <rFont val="Arial"/>
        <family val="2"/>
      </rPr>
      <t xml:space="preserve">         </t>
    </r>
    <r>
      <rPr>
        <b/>
        <sz val="12"/>
        <rFont val="Arial"/>
        <family val="2"/>
      </rPr>
      <t xml:space="preserve">Hinweis: </t>
    </r>
    <r>
      <rPr>
        <sz val="12"/>
        <rFont val="Arial"/>
        <family val="2"/>
      </rPr>
      <t>Der "Spitzenausgleich" (§ 10 StromStG und § 55 EnergieStG) kann nur beantragt werden, wenn nachweislich mindestens mit der Einführung eines EnMS nach ISO 50001, eines UMS nach 
                                                                        EMAS-Verordnung oder in kleinen und mittleren Unternehmen mit der Einführung eines alternativen Systems begonnen worden ist. 
                                                                        (Vorgaben siehe § 5 SpaEfV i.V.m Anlage 2: Erfassung / Analyse der Energieträger und Energie verbrauchenden Anlagen und Geräte)</t>
    </r>
  </si>
  <si>
    <t>nachrichtlich: Energie- und Stromsteuer ("Ökosteuer") vor Entlastung</t>
  </si>
  <si>
    <r>
      <rPr>
        <b/>
        <sz val="16"/>
        <rFont val="Arial"/>
        <family val="2"/>
      </rPr>
      <t xml:space="preserve">Steuerjahr 2015 </t>
    </r>
    <r>
      <rPr>
        <sz val="16"/>
        <rFont val="Arial"/>
        <family val="2"/>
      </rPr>
      <t xml:space="preserve">         </t>
    </r>
    <r>
      <rPr>
        <b/>
        <sz val="12"/>
        <rFont val="Arial"/>
        <family val="2"/>
      </rPr>
      <t xml:space="preserve">Hinweis: </t>
    </r>
    <r>
      <rPr>
        <sz val="12"/>
        <rFont val="Arial"/>
        <family val="2"/>
      </rPr>
      <t xml:space="preserve">Der "Spitzenausgleich" (§ 10 StromStG und § 55 EnergieStG) kann nur beantragt werden, wenn ein Energiemanagementsystem nach ISO 50001, ein Umweltmanagementsystem nach 
                                                                        EMAS-Verordnung oder in kleinen und mittleren Unternehmen ein alternatives System nach SpaEfV erfolgreich eingeführt worden ist (gültige Zertifizierung bzw. Validierung lieht vor). </t>
    </r>
  </si>
  <si>
    <t>Allgemeiner Rentenversicherungssatz (aRVS) 2015 / Anrechenbarer aRVS</t>
  </si>
  <si>
    <t>voller knappschaftlicher Rentenversicherungssatz (kRVS) 2015 / Anrechenbarer kRVS</t>
  </si>
  <si>
    <t>Teilbeitrag am kRVS 2015 / Anrechenbarer kRVS</t>
  </si>
  <si>
    <t>Allgemeiner Rentenversicherungssatz (aRVS) 2014 / Anrechenbarer aRVS</t>
  </si>
  <si>
    <t>voller knappschaftlicher Rentenversicherungssatz (kRVS) 2014 / Anrechenbarer kRVS</t>
  </si>
  <si>
    <t>Teilbeitrag am kRVS 2014 / Anrechenbarer kRVS</t>
  </si>
  <si>
    <r>
      <rPr>
        <b/>
        <sz val="8"/>
        <rFont val="Arial"/>
        <family val="2"/>
      </rPr>
      <t>Herausgeber: Industrie- und Handelskammer Lippe zu Detmold</t>
    </r>
    <r>
      <rPr>
        <sz val="8"/>
        <rFont val="Arial"/>
        <family val="2"/>
      </rPr>
      <t xml:space="preserve">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t>
    </r>
    <r>
      <rPr>
        <b/>
        <sz val="8"/>
        <rFont val="Arial"/>
        <family val="2"/>
      </rPr>
      <t>Stand 01/2015 (Version inkl. § 49 Abs. 2)</t>
    </r>
    <r>
      <rPr>
        <sz val="8"/>
        <rFont val="Arial"/>
        <family val="2"/>
      </rPr>
      <t xml:space="preserve">
Matthias Carl, Telefon (05231) 76 01-18, E-Mail: carl@detmold.ihk.de</t>
    </r>
  </si>
  <si>
    <r>
      <rPr>
        <b/>
        <sz val="8"/>
        <rFont val="Arial"/>
        <family val="2"/>
      </rPr>
      <t xml:space="preserve">Formulare </t>
    </r>
    <r>
      <rPr>
        <sz val="8"/>
        <rFont val="Arial"/>
        <family val="2"/>
      </rPr>
      <t xml:space="preserve">(www.zoll.de)
§ 49 Abs. 2a EnerStG: Steuerentlastung für zum Verheizen oder in begünstigten Anlagen verwendete Energieerzeugnisse (Vorduck 1100)
§ 51 EnerStG: Steuerentlastung für bestimmte Prozesse und Verfahren (Vordruck 1115)
§ 53 EnerStG: Steuerentlastung für die Stromerzeugung (Vordruck 1131)
§ 53a EnerStG: Steuerentlastung für die gekoppelte Erzeugung von Kraft und Wärme (Vordruck 1132)
§ 53b (1) EnerStG: Steuerentlastung für das Verheizen in Anlagen zur gekoppelten Erzeugung von Kraft und Wärme (Vordruck 1133)
§ 53b (4) EnerStG: Steuerentlastung für den Antrieb von Verbrennungsmotoren und Gasturbinen in Anlagen zur gekoppelten Erzeugung von Kraft und Wärme (Vordruck 1134)
§ 54 EnerStG: Steuerentlastung für Unternehmen (Vordruck 1118)
Beschreibung der wirtschaftlichen Tätigkeiten (Vordruck 1402)
§ 55 EnerStG / § 10 StromStG: Steuerentlastung von der Stromsteuer und/oder Energiesteuer in Sonderfällen (Vordruck 1450) 
Nachweis über ein Energiemanagement-, Umweltmanagement- oder alternatives System zur Verbesserung der Energieeffizienz (Vordruck 1449)
(Vereinfachte) Selbsterklärung für KMU (Vordrucke 1458 und 1459 inkl. Anlagen)
§ 9a StromStG: Steuerentlastung für bestimmte Prozesse und Verfahren (Vordruck 1452) 
§ 9b StromStG: Steuerentlastung für Unternehmen (Vordruck 1453)
Selbsterklärung des Nutzers von Nutzenergien (Vordruck 1456) </t>
    </r>
  </si>
  <si>
    <r>
      <rPr>
        <b/>
        <sz val="8"/>
        <rFont val="Arial"/>
        <family val="2"/>
      </rPr>
      <t xml:space="preserve">Formulare </t>
    </r>
    <r>
      <rPr>
        <sz val="8"/>
        <rFont val="Arial"/>
        <family val="2"/>
      </rPr>
      <t xml:space="preserve">(www.zoll.de)
§ 49 Abs. 2a EnerStG: Steuerentlastung für zum Verheizen oder in begünstigten Anlagen verwendete Energieerzeugnisse (Vorduck 1100)
§ 51 EnerStG: Steuerentlastung für bestimmte Prozesse und Verfahren (Vordruck 1115)
§ 53 EnerStG: Steuerentlastung für die Stromerzeugung (Vordruck 1131)
§ 53a EnerStG: Steuerentlastung für die gekoppelte Erzeugung von Kraft und Wärme (Vordruck 1132)
§ 53b (1) EnerStG: Steuerentlastung für das Verheizen in Anlagen zur gekoppelten Erzeugung von Kraft und Wärme (Vordruck 1133)
§ 53b (4) EnerStG: Steuerentlastung für den Antrieb von Verbrennungsmotoren und Gasturbinen in Anlagen zur gekoppelten Erzeugung von Kraft und Wärme (Vordruck 1134)
§ 54 EnerStG: Steuerentlastung für Unternehmen (Vordruck 1118)
Beschreibung der wirtschaftlichen Tätigkeiten (Vordruck 1402)
§ 55 EnerStG / § 10 StromStG: Steuerentlastung von der Stromsteuer und/oder Energiesteuer in Sonderfällen (Vordruck 1450) </t>
    </r>
    <r>
      <rPr>
        <sz val="8"/>
        <rFont val="Symbol"/>
        <family val="1"/>
        <charset val="2"/>
      </rPr>
      <t>®</t>
    </r>
    <r>
      <rPr>
        <sz val="8"/>
        <rFont val="Arial"/>
        <family val="2"/>
      </rPr>
      <t xml:space="preserve"> Informationsblatt (1451)
Nachweis über ein Energiemanagement-, Umweltmanagement- oder alternatives System zur Verbesserung der Energieeffizienz (Vordruck 1449)
(Vereinfachte) Selbsterklärung für KMU (Vordrucke 1458 und 1459 inkl. Anlagen)
§ 9a StromStG: Steuerentlastung für bestimmte Prozesse und Verfahren (Vordruck 1452) 
§ 9b StromStG: Steuerentlastung für Unternehmen (Vordruck 1453)
Selbsterklärung des Nutzers von Nutzenergien (Vordruck 1456) </t>
    </r>
  </si>
  <si>
    <t>Erstattungsanspruch Stromsteuer</t>
  </si>
  <si>
    <t>Stromsteuer nach § 9b StromStG</t>
  </si>
  <si>
    <t>Sonderfälle (nach § 10 StromStG - "Spitzenausgleich")</t>
  </si>
  <si>
    <t>Strom für befreite Anwendungen (§ 9 Abs. 1 StromStG)</t>
  </si>
  <si>
    <t>Strom für bestimmte Prozesse und Verfahren (§ 9a StromStG)</t>
  </si>
  <si>
    <t>Energiesteuer nach § 54 EnergieStG</t>
  </si>
  <si>
    <t>Sonderfälle (nach § 55 EnergieStG - "Spitzenausgleich")</t>
  </si>
  <si>
    <t>Energie für bestimmte Prozesse und Verfahren (§ 51 StromStG)</t>
  </si>
  <si>
    <t>Energie für befreite Anwendungen (§ 53, 53a, 53b Abs. 1 StromStG)</t>
  </si>
  <si>
    <t>nach § 49 Abs. 2a EnergieStG</t>
  </si>
  <si>
    <r>
      <rPr>
        <b/>
        <sz val="8"/>
        <rFont val="Arial"/>
        <family val="2"/>
      </rPr>
      <t>Herausgeber: Industrie- und Handelskammer Lippe zu Detmold</t>
    </r>
    <r>
      <rPr>
        <sz val="8"/>
        <rFont val="Arial"/>
        <family val="2"/>
      </rPr>
      <t xml:space="preserve">
Wir haben das Berechnungsmodell mit größtmöglicher Sorgfalt entwickelt und versucht, Fehler auszuschließen. Für die Richtigkeit der Informationen und Ergebnisse übernehmen wir keine Gewähr. 
</t>
    </r>
    <r>
      <rPr>
        <b/>
        <sz val="8"/>
        <rFont val="Arial"/>
        <family val="2"/>
      </rPr>
      <t>Stand 01/2015 (Version inkl. § 49 Abs. 2)</t>
    </r>
    <r>
      <rPr>
        <sz val="8"/>
        <rFont val="Arial"/>
        <family val="2"/>
      </rPr>
      <t xml:space="preserve">
Matthias Carl, Telefon (05231) 76 01-18, E-Mail: carl@detmold.ihk.de</t>
    </r>
  </si>
  <si>
    <t>Erstattungsanspruch Energiesteuer</t>
  </si>
  <si>
    <t>Summe</t>
  </si>
  <si>
    <t>Unterschied zwischen Steuerjahr 2014 und 2015</t>
  </si>
  <si>
    <r>
      <t xml:space="preserve">Jahresvergleich 2014 zu 2015
</t>
    </r>
    <r>
      <rPr>
        <sz val="11"/>
        <rFont val="Arial"/>
        <family val="2"/>
      </rPr>
      <t>Sie erhalten hier einen Vergleich der Rückerstattungen für 2014 bzw. 2015 (für identische Verbrauchsdaten), wenn Sie Ihre Daten in das Tabellenblätter "Ökosteuer 2015 inkl. Sockel" eingetragen haben. Ein Vergleich der Jahre 2015 und 2016 erübrigt sich, da sich die Rahmenbedingungen (Steuersätze und Rentenversicherungsbeiträge nicht geändert haben)</t>
    </r>
  </si>
  <si>
    <t>Eintragung der Unternehmensdaten in Blatt "Ökosteuer 2015"</t>
  </si>
  <si>
    <t>Erstattungsanspruch insgesamt</t>
  </si>
  <si>
    <t>nachrichtlich: Stromsteuer und "Ökosteuer"-Anteil der Energiesteuer vor Entlastung</t>
  </si>
  <si>
    <r>
      <rPr>
        <b/>
        <sz val="8"/>
        <rFont val="Arial"/>
        <family val="2"/>
      </rPr>
      <t>Herausgeber: Industrie- und Handelskammer Lippe zu Detmold</t>
    </r>
    <r>
      <rPr>
        <sz val="8"/>
        <rFont val="Arial"/>
        <family val="2"/>
      </rPr>
      <t xml:space="preserve">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t>
    </r>
    <r>
      <rPr>
        <b/>
        <sz val="8"/>
        <rFont val="Arial"/>
        <family val="2"/>
      </rPr>
      <t>Stand 01/2017 (Version inkl. § 49 Abs. 2)</t>
    </r>
    <r>
      <rPr>
        <sz val="8"/>
        <rFont val="Arial"/>
        <family val="2"/>
      </rPr>
      <t xml:space="preserve">
Matthias Carl, Telefon (05231) 76 01-18, E-Mail: carl@detmold.ihk.de</t>
    </r>
  </si>
  <si>
    <t>Geltender allgemeiner Rentenversicherungssatz (aRVS) / Anrechenbarer aRVS</t>
  </si>
  <si>
    <t>Geltender voller knappschaftlicher Rentenversicherungssatz (kRVS) / Anrechenbarer kRVS</t>
  </si>
  <si>
    <t>Geltender Teilbeitrag am kRVS / Anrechenbarer kRVS</t>
  </si>
  <si>
    <r>
      <rPr>
        <b/>
        <sz val="16"/>
        <rFont val="Arial"/>
        <family val="2"/>
      </rPr>
      <t xml:space="preserve">Steuerjahr 2016 und 2017 </t>
    </r>
    <r>
      <rPr>
        <sz val="16"/>
        <rFont val="Arial"/>
        <family val="2"/>
      </rPr>
      <t xml:space="preserve">    </t>
    </r>
    <r>
      <rPr>
        <b/>
        <sz val="12"/>
        <rFont val="Arial"/>
        <family val="2"/>
      </rPr>
      <t xml:space="preserve">Hinweis: </t>
    </r>
    <r>
      <rPr>
        <sz val="12"/>
        <rFont val="Arial"/>
        <family val="2"/>
      </rPr>
      <t xml:space="preserve">Der "Spitzenausgleich" (§ 10 StromStG und § 55 EnergieStG) kann nur beantragt werden, wenn ein Energiemanagementsystem nach ISO 50001, ein Umweltmanagementsystem nach 
                                                                        EMAS-Verordnung oder in kleinen und mittleren Unternehmen ein alternatives System nach SpaEfV erfolgreich eingeführt worden ist (gültige Zertifizierung bzw. Validierung lieht vor). </t>
    </r>
    <r>
      <rPr>
        <b/>
        <sz val="12"/>
        <rFont val="Arial"/>
        <family val="2"/>
      </rPr>
      <t>Für alle anderen  
                                                                        Entlastungsmöglichkeiten ist kein zertifiziertes Energiemanagement, validiertes Umweltmanagement nach EMAS oder alternatives System erforderlich!</t>
    </r>
    <r>
      <rPr>
        <sz val="12"/>
        <rFont val="Arial"/>
        <family val="2"/>
      </rPr>
      <t xml:space="preserve"> </t>
    </r>
  </si>
  <si>
    <r>
      <rPr>
        <b/>
        <sz val="16"/>
        <rFont val="Arial"/>
        <family val="2"/>
      </rPr>
      <t xml:space="preserve">Steuerjahr 2016 und 2017 </t>
    </r>
    <r>
      <rPr>
        <sz val="16"/>
        <rFont val="Arial"/>
        <family val="2"/>
      </rPr>
      <t xml:space="preserve">    Dieses Tabellenblatt nur nutzen, wenn für das gleiche Kalenderjahr bereits ein Antrag gestellt worden ist (mehrere Erstattungsanträge pro Jahr)
                                                </t>
    </r>
    <r>
      <rPr>
        <b/>
        <sz val="12"/>
        <rFont val="Arial"/>
        <family val="2"/>
      </rPr>
      <t xml:space="preserve">Hinweis: </t>
    </r>
    <r>
      <rPr>
        <sz val="12"/>
        <rFont val="Arial"/>
        <family val="2"/>
      </rPr>
      <t xml:space="preserve">Der "Spitzenausgleich" (§ 10 StromStG und § 55 EnergieStG) kann nur beantragt werden, wenn ein Energiemanagementsystem nach ISO 50001, ein Umweltmanagementsystem nach 
                                                                        EMAS-Verordnung oder in kleinen und mittleren Unternehmen ein alternatives System nach SpaEfV erfolgreich eingeführt worden ist (gültige Zertifizierung bzw. Validierung lieht vor). </t>
    </r>
    <r>
      <rPr>
        <b/>
        <sz val="12"/>
        <rFont val="Arial"/>
        <family val="2"/>
      </rPr>
      <t>Für alle anderen  
                                                                        Entlastungsmöglichkeiten ist kein zertifiziertes Energiemanagement, validiertes Umweltmanagement nach EMAS oder alternatives System erforderlich!</t>
    </r>
    <r>
      <rPr>
        <sz val="12"/>
        <rFont val="Arial"/>
        <family val="2"/>
      </rPr>
      <t xml:space="preserve"> </t>
    </r>
  </si>
  <si>
    <r>
      <rPr>
        <b/>
        <sz val="8"/>
        <rFont val="Arial"/>
        <family val="2"/>
      </rPr>
      <t xml:space="preserve">Formulare </t>
    </r>
    <r>
      <rPr>
        <sz val="8"/>
        <rFont val="Arial"/>
        <family val="2"/>
      </rPr>
      <t xml:space="preserve">(www.zoll.de)
§ 49 Abs. 2a EnerStG: Steuerentlastung für zum Verheizen oder in begünstigten Anlagen verwendete Energieerzeugnisse (Vorduck 1100)
§ 51 EnerStG: Steuerentlastung für bestimmte Prozesse und Verfahren (Vordruck 1115)
§ 53 EnerStG: Steuerentlastung für die Stromerzeugung (Vordruck 1131)
§ 53a EnerStG: Steuerentlastung für die gekoppelte Erzeugung von Kraft und Wärme (Vordruck 1132)
§ 53b (1) EnerStG: Steuerentlastung für das Verheizen in Anlagen zur gekoppelten Erzeugung von Kraft und Wärme (Vordruck 1133)
§ 53b (4) EnerStG: Steuerentlastung für den Antrieb von Verbrennungsmotoren und Gasturbinen in Anlagen zur gekoppelten Erzeugung von Kraft und Wärme (Vordruck 1134)
§ 54 EnerStG: Steuerentlastung für Unternehmen (Vordruck 1118)
Beschreibung der wirtschaftlichen Tätigkeiten (Vordruck 1402)
Selbsterklärung zur staatlichen Beihilfe (Vordruck 1139); Erläuterungen im Merkblatt „Staatliche Beihilfen“ (Vordruck 1139a) 
§ 55 EnerStG / § 10 StromStG: Steuerentlastung von der Stromsteuer und/oder Energiesteuer in Sonderfällen (Vordruck 1450) 
Nachweis über ein Energiemanagement-, Umweltmanagement- oder alternatives System zur Verbesserung der Energieeffizienz (Vordruck 1449)
(Vereinfachte) Selbsterklärung für KMU (Vordrucke 1458 und 1459 inkl. Anlagen)
§ 9a StromStG: Steuerentlastung für bestimmte Prozesse und Verfahren (Vordruck 1452) 
§ 9b StromStG: Steuerentlastung für Unternehmen (Vordruck 1453)
Selbsterklärung des Nutzers von Nutzenergien (Vordruck 1456) </t>
    </r>
  </si>
  <si>
    <r>
      <rPr>
        <b/>
        <sz val="8"/>
        <rFont val="Arial"/>
        <family val="2"/>
      </rPr>
      <t>Herausgeber: Industrie- und Handelskammer Lippe zu Detmold</t>
    </r>
    <r>
      <rPr>
        <sz val="8"/>
        <rFont val="Arial"/>
        <family val="2"/>
      </rPr>
      <t xml:space="preserve">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t>
    </r>
    <r>
      <rPr>
        <b/>
        <sz val="8"/>
        <rFont val="Arial"/>
        <family val="2"/>
      </rPr>
      <t>Stand 01/2018 (Version inkl. § 49 Abs. 2)</t>
    </r>
    <r>
      <rPr>
        <sz val="8"/>
        <rFont val="Arial"/>
        <family val="2"/>
      </rPr>
      <t xml:space="preserve">
Matthias Carl, Telefon (05231) 76 01-18, E-Mail: carl@detmold.ihk.de</t>
    </r>
  </si>
  <si>
    <t>davon voll erstattungsfähig (nach § 53a (6) EnergieStG)</t>
  </si>
  <si>
    <t>davon voll erstattungsfähig (nach § 53a (2) EnergieStG)</t>
  </si>
  <si>
    <t>Energiesteuer "Schweres" Heizöl für KWK (§ 53 a (2) EnergieStG)</t>
  </si>
  <si>
    <t>Energiesteuer Gasöl (§ 53a (6) EnergieStG)</t>
  </si>
  <si>
    <t>davon teilweise erstattungsfähig (nach § 53a (3) EnergieStG)</t>
  </si>
  <si>
    <t>davon teilweise erstattungsfähig (nach § 53a (2) EnergieStG)</t>
  </si>
  <si>
    <t>Energiesteuer "Schweres" Heizöl für KWK (§§ 51, 53 bzw. 53a (6) EnergieStG)</t>
  </si>
  <si>
    <t>davon teilweise erstattungsfähig (nach § 53a (2, 5) EnergieStG)</t>
  </si>
  <si>
    <t>davon teilweise erstattungsfähig (nach § 53a (5) EnergieStG)</t>
  </si>
  <si>
    <t>Energiesteuer Gasöl  (§ 53a (2, 5) EnergieStG)</t>
  </si>
  <si>
    <r>
      <t xml:space="preserve">Menge "Schweres Heizöl" (1.000 kg)  </t>
    </r>
    <r>
      <rPr>
        <sz val="10"/>
        <rFont val="Arial"/>
        <family val="2"/>
      </rPr>
      <t>(nach § 51 bzw. 53, 53a (6) EnergieStG)</t>
    </r>
  </si>
  <si>
    <t>Energiesteuer "Schweres" Heizöl für KWK (§ 53 a (5) EnergieStG)</t>
  </si>
  <si>
    <t>Energiesteuer Erdgas (§ 53a (6) EnergieStG)</t>
  </si>
  <si>
    <t>Energiesteuer Erdgas (§ 53a (3) EnergieStG)</t>
  </si>
  <si>
    <t>Energiesteuer Erdgas (§ 53a (2, 5) EnergieStG)</t>
  </si>
  <si>
    <t>Energiesteuer Flüssiggas (§ 53a (6) EnergieStG)</t>
  </si>
  <si>
    <t>Energiesteuer Flüssiggas (§ 53a (2) EnergieStG)</t>
  </si>
  <si>
    <t>Energiesteuer Flüssiggas (§ 53a (5) EnergieStG)</t>
  </si>
  <si>
    <r>
      <rPr>
        <b/>
        <sz val="8"/>
        <rFont val="Arial"/>
        <family val="2"/>
      </rPr>
      <t>Herausgeber: Industrie- und Handelskammer Lippe zu Detmold</t>
    </r>
    <r>
      <rPr>
        <sz val="8"/>
        <rFont val="Arial"/>
        <family val="2"/>
      </rPr>
      <t xml:space="preserve">
Wir haben das Berechnungsmodell mit größtmöglicher Sorgfalt entwickelt und versucht, Fehler auszuschließen. Für die Richtigkeit der Informationen und Ergebnisse übernehmen wir keine Gewähr. 
</t>
    </r>
    <r>
      <rPr>
        <b/>
        <sz val="8"/>
        <rFont val="Arial"/>
        <family val="2"/>
      </rPr>
      <t>Stand 01/2018 (Version inkl. § 49 Abs. 2)</t>
    </r>
    <r>
      <rPr>
        <sz val="8"/>
        <rFont val="Arial"/>
        <family val="2"/>
      </rPr>
      <t xml:space="preserve">
Matthias Carl, Telefon (05231) 76 01-18, E-Mail: carl@detmold.ihk.de</t>
    </r>
  </si>
  <si>
    <t>Energie für bestimmte Prozesse und Verfahren (§ 51 EnergieStG)</t>
  </si>
  <si>
    <t>Energie für befreite Anwendungen (§ 53, 53a EnergieStG)</t>
  </si>
  <si>
    <r>
      <t xml:space="preserve">Jahresvergleich 2017 zu 2018
</t>
    </r>
    <r>
      <rPr>
        <sz val="11"/>
        <rFont val="Arial"/>
        <family val="2"/>
      </rPr>
      <t>Sie erhalten hier einen Vergleich der Rückerstattungen für 2017 bzw. 2018 (für identische Verbrauchsdaten), wenn Sie in eines der Tabellenblätter "inkl. Sockel" ihre Daten eingetragen haben.</t>
    </r>
  </si>
  <si>
    <t>bei Eintragung der Unternehmensdaten in Blatt "Ökosteuer 2017"</t>
  </si>
  <si>
    <t>bei Eintragung der Unternehmensdaten in Blatt "Ökosteuer 2018"</t>
  </si>
  <si>
    <t>Unterschied zwischen Steuerjahr 2017 und 2018</t>
  </si>
  <si>
    <r>
      <rPr>
        <b/>
        <sz val="8"/>
        <rFont val="Arial"/>
        <family val="2"/>
      </rPr>
      <t>Herausgeber: Industrie- und Handelskammer Lippe zu Detmold</t>
    </r>
    <r>
      <rPr>
        <sz val="8"/>
        <rFont val="Arial"/>
        <family val="2"/>
      </rPr>
      <t xml:space="preserve">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t>
    </r>
    <r>
      <rPr>
        <b/>
        <sz val="8"/>
        <rFont val="Arial"/>
        <family val="2"/>
      </rPr>
      <t>Stand 01/2019 (Version inkl. § 49 Abs. 2)</t>
    </r>
    <r>
      <rPr>
        <sz val="8"/>
        <rFont val="Arial"/>
        <family val="2"/>
      </rPr>
      <t xml:space="preserve">
Matthias Carl, Telefon (05231) 76 01-18, E-Mail: carl@detmold.ihk.de</t>
    </r>
  </si>
  <si>
    <r>
      <rPr>
        <b/>
        <sz val="8"/>
        <rFont val="Arial"/>
        <family val="2"/>
      </rPr>
      <t>Herausgeber: Industrie- und Handelskammer Lippe zu Detmold</t>
    </r>
    <r>
      <rPr>
        <sz val="8"/>
        <rFont val="Arial"/>
        <family val="2"/>
      </rPr>
      <t xml:space="preserve">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t>
    </r>
    <r>
      <rPr>
        <b/>
        <sz val="8"/>
        <rFont val="Arial"/>
        <family val="2"/>
      </rPr>
      <t>Stand 08/2019 (Version inkl. § 49 Abs. 2)</t>
    </r>
    <r>
      <rPr>
        <sz val="8"/>
        <rFont val="Arial"/>
        <family val="2"/>
      </rPr>
      <t xml:space="preserve">
Matthias Carl, Telefon (05231) 76 01-18, E-Mail: carl@detmold.ihk.de</t>
    </r>
  </si>
  <si>
    <r>
      <rPr>
        <b/>
        <sz val="16"/>
        <rFont val="Arial"/>
        <family val="2"/>
      </rPr>
      <t xml:space="preserve">Steuerjahr 2019                  </t>
    </r>
    <r>
      <rPr>
        <sz val="16"/>
        <rFont val="Arial"/>
        <family val="2"/>
      </rPr>
      <t xml:space="preserve">    </t>
    </r>
    <r>
      <rPr>
        <b/>
        <sz val="12"/>
        <rFont val="Arial"/>
        <family val="2"/>
      </rPr>
      <t xml:space="preserve">Hinweis: </t>
    </r>
    <r>
      <rPr>
        <sz val="12"/>
        <rFont val="Arial"/>
        <family val="2"/>
      </rPr>
      <t xml:space="preserve">Der "Spitzenausgleich" (§ 10 StromStG und § 55 EnergieStG) kann nur beantragt werden, wenn ein Energiemanagementsystem nach ISO 50001, ein Umweltmanagementsystem nach 
                                                                        EMAS-Verordnung oder in kleinen und mittleren Unternehmen ein alternatives System nach SpaEfV erfolgreich eingeführt worden ist (gültige Zertifizierung bzw. Validierung lieht vor). </t>
    </r>
    <r>
      <rPr>
        <b/>
        <sz val="12"/>
        <rFont val="Arial"/>
        <family val="2"/>
      </rPr>
      <t>Für alle anderen  
                                                                        Entlastungsmöglichkeiten ist kein zertifiziertes Energiemanagement, validiertes Umweltmanagement nach EMAS oder alternatives System erforderlich!</t>
    </r>
    <r>
      <rPr>
        <sz val="12"/>
        <rFont val="Arial"/>
        <family val="2"/>
      </rPr>
      <t xml:space="preserve"> 
                                                                        </t>
    </r>
    <r>
      <rPr>
        <sz val="12"/>
        <rFont val="Arial"/>
        <family val="2"/>
      </rPr>
      <t>Am 1. Juli 2019 sind das Energie- und Stromsteuergesetz novelliert worden. Insbesondere die Regelungen für Steuerbefreiungen in dezentralen Anlagen sind geändert worden.</t>
    </r>
  </si>
  <si>
    <r>
      <rPr>
        <b/>
        <sz val="16"/>
        <rFont val="Arial"/>
        <family val="2"/>
      </rPr>
      <t xml:space="preserve">Steuerjahr 2019 </t>
    </r>
    <r>
      <rPr>
        <sz val="16"/>
        <rFont val="Arial"/>
        <family val="2"/>
      </rPr>
      <t xml:space="preserve">    Dieses Tabellenblatt nur nutzen, wenn für das gleiche Kalenderjahr bereits ein Antrag gestellt worden ist (mehrere Erstattungsanträge pro Jahr)
                               </t>
    </r>
    <r>
      <rPr>
        <b/>
        <sz val="12"/>
        <rFont val="Arial"/>
        <family val="2"/>
      </rPr>
      <t xml:space="preserve">Hinweis: </t>
    </r>
    <r>
      <rPr>
        <sz val="12"/>
        <rFont val="Arial"/>
        <family val="2"/>
      </rPr>
      <t>Der "Spitzenausgleich" (§ 10 StromStG und § 55 EnergieStG) kann nur beantragt werden, wenn ein Energiemanagementsystem nach ISO 50001, ein Umweltmanagementsystem nach 
                                                                EMAS-Verordnung oder in kleinen und mittleren Unternehmen ein alternatives System nach SpaEfV erfolgreich eingeführt worden ist (gültige Zertifizierung bzw. Validierung lieht vor). Für alle anderen  
                                                                Entlastungsmöglichkeiten ist kein zertifiziertes Energiemanagement, validiertes Umweltmanagement nach EMAS oder alternatives System erforderlich! 
                                                                Am 1. Juli 2019 sind das Energie- und Stromsteuergesetz novelliert worden. Insbesondere die Regelungen für Steuerbefreiungen in dezentralen Anlagen sind geändert worden.</t>
    </r>
  </si>
  <si>
    <r>
      <rPr>
        <b/>
        <sz val="8"/>
        <rFont val="Arial"/>
        <family val="2"/>
      </rPr>
      <t xml:space="preserve">Formulare </t>
    </r>
    <r>
      <rPr>
        <sz val="8"/>
        <rFont val="Arial"/>
        <family val="2"/>
      </rPr>
      <t xml:space="preserve">(www.zoll.de)
§ 49 Abs. 2a EnerStG: Steuerentlastung für zum Verheizen oder in begünstigten Anlagen verwendete Energieerzeugnisse (Vorduck 1100)
§ 51 EnerStG: Steuerentlastung für bestimmte Prozesse und Verfahren (Vordruck 1115)
§ 53 EnerStG: Steuerentlastung für die Stromerzeugung (Vordruck 1131)
§ 53a EnerStG: Steuerentlastung für die gekoppelte Erzeugung von Kraft und Wärme (Vordruck 1135)
§ 54 EnerStG: Steuerentlastung für Unternehmen (Vordruck 1118)
Beschreibung der wirtschaftlichen Tätigkeiten (Vordruck 1402)
§ 55 EnerStG / § 10 StromStG: Steuerentlastung von der Stromsteuer und/oder Energiesteuer in Sonderfällen (Vordruck 1450)
Nachweis über ein Energiemanagement-, Umweltmanagement- oder alternatives System zur Verbesserung der Energieeffizienz (Vordruck 1449)
(Vereinfachte) Selbsterklärung für KMU (Vordrucke 1458 und 1459 inkl. Anlagen)
§ 9a StromStG: Steuerentlastung für bestimmte Prozesse und Verfahren (Vordruck 1452) 
§ 9b StromStG: Steuerentlastung für Unternehmen (Vordruck 1453)
Selbsterklärung des Nutzers von Nutzenergien (Vordruck 1456) 
</t>
    </r>
  </si>
  <si>
    <r>
      <rPr>
        <b/>
        <sz val="8"/>
        <rFont val="Arial"/>
        <family val="2"/>
      </rPr>
      <t xml:space="preserve">Formulare </t>
    </r>
    <r>
      <rPr>
        <sz val="8"/>
        <rFont val="Arial"/>
        <family val="2"/>
      </rPr>
      <t xml:space="preserve">(www.zoll.de)
§ 49 Abs. 2a EnerStG: Steuerentlastung für zum Verheizen oder in begünstigten Anlagen verwendete Energieerzeugnisse (Vorduck 1100)
§ 51 EnerStG: Steuerentlastung für bestimmte Prozesse und Verfahren (Vordruck 1115)
§ 53 EnerStG: Steuerentlastung für die Stromerzeugung (Vordruck 1131)
§ 53a EnerStG: Steuerentlastung für die gekoppelte Erzeugung von Kraft und Wärme (Vordruck 1135)
§ 54 EnerStG: Steuerentlastung für Unternehmen (Vordruck 1118)
Beschreibung der wirtschaftlichen Tätigkeiten (Vordruck 1402)
Selbsterklärung zur staatlichen Beihilfe (Vordruck 1139); Erläuterungen im Merkblatt „Staatliche Beihilfen“ (Vordruck 1139a) 
§ 55 EnerStG / § 10 StromStG: Steuerentlastung von der Stromsteuer und/oder Energiesteuer in Sonderfällen (Vordruck 1450) 
Nachweis über ein Energiemanagement-, Umweltmanagement- oder alternatives System zur Verbesserung der Energieeffizienz (Vordruck 1449)
(Vereinfachte) Selbsterklärung für KMU (Vordrucke 1458 und 1459 inkl. Anlagen)
§ 9a StromStG: Steuerentlastung für bestimmte Prozesse und Verfahren (Vordruck 1452) 
§ 9b StromStG: Steuerentlastung für Unternehmen (Vordruck 1453)
Selbsterklärung des Nutzers von Nutzenergien (Vordruck 1456) </t>
    </r>
  </si>
  <si>
    <r>
      <t xml:space="preserve">Summe voll versteuerter Kraftstoffe, die zum Verheizen, zur Erzeugung von Strom oder in Kraft-Wärme-Kopplungs-Anlagen verwendeter worden sind [1.000 l]
</t>
    </r>
    <r>
      <rPr>
        <sz val="9"/>
        <rFont val="Arial"/>
        <family val="2"/>
      </rPr>
      <t>Ermäßigung auf den Steuersatz für leichtes Heizöl (nach § 49 Abs 3 EnergieStG)</t>
    </r>
  </si>
  <si>
    <t>www.zoll.de</t>
  </si>
  <si>
    <r>
      <rPr>
        <b/>
        <sz val="8"/>
        <rFont val="Arial"/>
        <family val="2"/>
      </rPr>
      <t xml:space="preserve">Formulare </t>
    </r>
    <r>
      <rPr>
        <sz val="8"/>
        <rFont val="Arial"/>
        <family val="2"/>
      </rPr>
      <t>(www.zoll.de - siehe unter Service / Formulare und Merkblatter / Verbrauchssteuern)
§ 49 Abs. 2a EnerStG: Steuerentlastung für zum Verheizen oder in begünstigten Anlagen verwendete Energieerzeugnisse (Vorduck 1100)
§ 51 EnerStG: Steuerentlastung für bestimmte Prozesse und Verfahren (Vordruck 1115)
§§ 53 und 53a EnergieStG i.V.m. § 98 Absatz 3 EnergieStV: Selbsterklärung des Nutzers von Nutzenergien zur Stromerzeugung / gekoppelten Erzeugung von Kraft und Wärme (Vordruck 1130)
§ 53 EnerStG: Steuerentlastung für die Stromerzeugung (Vordruck 1131)
§ 53a EnerStG: Steuerentlastung für die gekoppelte Erzeugung von Kraft und Wärme (Vordruck 1135)
§ 54 EnerStG: Steuerentlastung für Unternehmen (Vordruck 1118)
Selbsterklärung zu staatlichen Beihilfen (Vordruck 1139), Merkblatt (1139a)
Beschreibung der wirtschaftlichen Tätigkeiten (Vordruck 1402)
Erlaubnis nach § 9 Absatz 4 StromStG i.V.m. § 9 Absatz 1 Nummer 2 StromStG (Strom zur Stromerzeugung) (Vordruck 1420); Betriebserklärung (Vordruck 1420a); Zusatzblatt (1420az)
Erlaubnis nach § 9 Abs. 4 StromStG Steuerbefreiung Selbstverbrauch am Ort der Erzeugung &gt; 2 MW-EE-Anlagen (Vordruck 1421); Betriebserklärung (Vordruck 1421a); Zusatzblatt (1421az) Erlaubnis nach § 9 Abs. 4 StromStG Steuerbefreiung Entnahme von Strom im räumlichen Zusammenhang - Stromerzeugungsanlagen bis 2 MW (Vordruck 1422); 
Betriebserklärung (Vordruck 1422a); Zusatzblatt (1422az)
Nachweis über ein Energiemanagement-, Umweltmanagement- oder alternatives System zur Verbesserung der Energieeffizienz (Vordruck 1449)
§ 55 EnerStG / § 10 StromStG: Steuerentlastung von der Stromsteuer und/oder Energiesteuer in Sonderfällen (Vordruck 1450); Informationsblatt zur Berechnung (1451)
§ 9a StromStG: Steuerentlastung für bestimmte Prozesse und Verfahren (Vordruck 1452) 
§ 9b StromStG: Steuerentlastung für Unternehmen (Vordruck 1453)
Selbsterklärung des Nutzers von Nutzenergien (Vordruck 1456) 
(Vereinfachte) Selbsterklärung für KMU (Vordrucke 1458 und 1459 inkl. Anlagen)
Antrag auf Steuerentlastung für Strom aus erneuerbaren Energieträgern nach § 12c StromStV i.V.m. § 9 Absatz 1 Nummer 1 oder 3 Buchstabe a StromStG (Vordruck 1470)
Antrag auf Steuerentlastung für Strom aus hocheffizienten KWK-Anlagen nach § 12d StromStV i.V.m. § 9 Absatz 1 Nummer 3 Buchstabe a StromStG (Vordruck 1471)</t>
    </r>
  </si>
  <si>
    <r>
      <rPr>
        <b/>
        <sz val="8"/>
        <rFont val="Arial"/>
        <family val="2"/>
      </rPr>
      <t xml:space="preserve">Formulare </t>
    </r>
    <r>
      <rPr>
        <sz val="8"/>
        <rFont val="Arial"/>
        <family val="2"/>
      </rPr>
      <t>(www.zoll.de - siehe unter Service / Formulare und Merkblatter / Verbrauchssteuern)
§ 49 Abs. 2a EnerStG: Steuerentlastung für zum Verheizen oder in begünstigten Anlagen verwendete Energieerzeugnisse (Vorduck 1100)
§ 51 EnerStG: Steuerentlastung für bestimmte Prozesse und Verfahren (Vordruck 1115)
§§ 53 und 53a EnergieStG i.V.m. § 98 Absatz 3 EnergieStV: Selbsterklärung des Nutzers von Nutzenergien zur Stromerzeugung / gekoppelten Erzeugung von Kraft und Wärme (Vordruck 1130)
§ 53 EnerStG: Steuerentlastung für die Stromerzeugung (Vordruck 1131)
§ 53a EnerStG: Steuerentlastung für die gekoppelte Erzeugung von Kraft und Wärme (Vordruck 1135)
§ 54 EnerStG: Steuerentlastung für Unternehmen (Vordruck 1118)
Selbsterklärung zu staatlichen Beihilfen (Vordruck 1139), Merkblatt (1139a)
Antrag auf Erteilung einer Erlaubnis nach § 9 Absatz 4 StromStG i.V.m. § 9 Absatz 1 Nummer 2 StromStG (Strom zur Stromerzeugung) (Vordruck 1420)
Erlaubnis nach § 9 Absatz 4 StromStG i.V.m. § 9 Absatz 1 Nummer 2 StromStG (Strom zur Stromerzeugung) (Vordruck 1420); Betriebserklärung (Vordruck 1420a); Zusatzblatt (1420az)
Erlaubnis nach § 9 Abs. 4 StromStG Steuerbefreiung Selbstverbrauch am Ort der Erzeugung &gt; 2 MW-EE-Anlagen (Vordruck 1421); Betriebserklärung (Vordruck 1421a); Zusatzblatt (1421az) Erlaubnis nach § 9 Abs. 4 StromStG Steuerbefreiung Entnahme von Strom im räumlichen Zusammenhang - Stromerzeugungsanlagen bis 2 MW (Vordruck 1422); 
Betriebserklärung (Vordruck 1422a); Zusatzblatt (1422az)
Nachweis über ein Energiemanagement-, Umweltmanagement- oder alternatives System zur Verbesserung der Energieeffizienz (Vordruck 1449)
§ 55 EnerStG / § 10 StromStG: Steuerentlastung von der Stromsteuer und/oder Energiesteuer in Sonderfällen (Vordruck 1450); Informationsblatt zur Berechnung (1451)
§ 9a StromStG: Steuerentlastung für bestimmte Prozesse und Verfahren (Vordruck 1452) 
§ 9b StromStG: Steuerentlastung für Unternehmen (Vordruck 1453)
Selbsterklärung des Nutzers von Nutzenergien (Vordruck 1456) 
(Vereinfachte) Selbsterklärung für KMU (Vordrucke 1458 und 1459 inkl. Anlagen)
Antrag auf Steuerentlastung für Strom aus erneuerbaren Energieträgern nach § 12c StromStV i.V.m. § 9 Absatz 1 Nummer 1 oder 3 Buchstabe a StromStG (Vordruck 1470)
Antrag auf Steuerentlastung für Strom aus hocheffizienten KWK-Anlagen nach § 12d StromStV i.V.m. § 9 Absatz 1 Nummer 3 Buchstabe a StromStG (Vordruck 1471)</t>
    </r>
  </si>
  <si>
    <r>
      <rPr>
        <b/>
        <sz val="16"/>
        <rFont val="Arial"/>
        <family val="2"/>
      </rPr>
      <t xml:space="preserve">Steuerjahr 2023             </t>
    </r>
    <r>
      <rPr>
        <b/>
        <sz val="12"/>
        <rFont val="Arial"/>
        <family val="2"/>
      </rPr>
      <t xml:space="preserve">Hinweis: </t>
    </r>
    <r>
      <rPr>
        <sz val="12"/>
        <rFont val="Arial"/>
        <family val="2"/>
      </rPr>
      <t xml:space="preserve">Der "Spitzenausgleich" (§ 10 StromStG und § 55 EnergieStG) kann nur beantragt werden, wenn ein Energiemanagementsystem nach ISO 50001, ein Umweltmanagementsystem nach EMAS-Verordnung oder 
                                                           in kleinen und mittleren Unternehmen ein alternatives System nach SpaEfV erfolgreich eingeführt worden ist (gültige Zertifizierung bzw. Validierung liegt vor). Die den Spitzenausgleich beantragenden Unternehmen      
                                                           erklären einmalig für das Antragsjahr 2023 die Bereitschaft, alle in dem jeweils angewandten System vom Energieauditor im Sinne der DIN EN 17463 (Bewertung von energiebezogenen Investitionen) als wirtschaftlich
                                                           vorteilhaft identifizierten Endenergie-Einsparmaßnahmen umzusetzen. 
                                                           </t>
    </r>
    <r>
      <rPr>
        <b/>
        <sz val="12"/>
        <rFont val="Arial"/>
        <family val="2"/>
      </rPr>
      <t>Für alle anderen Entlastungsmöglichkeiten ist kein zertifiziertes Energiemanagement, validiertes Umweltmanagement nach EMAS oder alternatives System erforderlich!</t>
    </r>
    <r>
      <rPr>
        <sz val="12"/>
        <rFont val="Arial"/>
        <family val="2"/>
      </rPr>
      <t xml:space="preserve"> 
                                                           </t>
    </r>
    <r>
      <rPr>
        <b/>
        <sz val="12"/>
        <rFont val="Arial"/>
        <family val="2"/>
      </rPr>
      <t xml:space="preserve">Es haben sich keine Änderungen bei den Rentenversicherungsbeiträgen sowie bei den Steuersätzen gegenüber dem Jahr 2022 ergeben. </t>
    </r>
  </si>
  <si>
    <r>
      <rPr>
        <b/>
        <sz val="16"/>
        <rFont val="Arial"/>
        <family val="2"/>
      </rPr>
      <t xml:space="preserve">Steuerjahr 2023 </t>
    </r>
    <r>
      <rPr>
        <sz val="16"/>
        <rFont val="Arial"/>
        <family val="2"/>
      </rPr>
      <t xml:space="preserve">    Dieses Tabellenblatt nur nutzen, wenn für das gleiche Kalenderjahr bereits ein Antrag gestellt worden ist (mehrere Erstattungsanträge pro Jahr)
                               </t>
    </r>
    <r>
      <rPr>
        <b/>
        <sz val="12"/>
        <rFont val="Arial"/>
        <family val="2"/>
      </rPr>
      <t xml:space="preserve">Hinweis: </t>
    </r>
    <r>
      <rPr>
        <sz val="12"/>
        <rFont val="Arial"/>
        <family val="2"/>
      </rPr>
      <t xml:space="preserve">Der "Spitzenausgleich" (§ 10 StromStG und § 55 EnergieStG) kann nur beantragt werden, wenn ein Energiemanagementsystem nach ISO 50001, ein Umweltmanagementsystem nach EMAS-Verordnung oder 
                                                                in kleinen und mittleren Unternehmen ein alternatives System nach SpaEfV erfolgreich eingeführt worden ist (gültige Zertifizierung bzw. Validierung liegt vor). Die den Spitzenausgleich beantragenden Unternehmen      
                                                                erklären einmalig für das Antragsjahr 2023 die Bereitschaft, alle in dem jeweils angewandten System vom Energieauditor im Sinne der DIN EN 17463 (Bewertung von energiebezogenen Investitionen) als wirtschaftlich
                                                                vorteilhaft identifizierten Endenergie-Einsparmaßnahmen umzusetzen. 
                                                                </t>
    </r>
    <r>
      <rPr>
        <b/>
        <sz val="12"/>
        <rFont val="Arial"/>
        <family val="2"/>
      </rPr>
      <t>Für alle anderen Entlastungsmöglichkeiten ist kein zertifiziertes Energiemanagement, validiertes Umweltmanagement nach EMAS oder alternatives System erforderlich!</t>
    </r>
    <r>
      <rPr>
        <sz val="12"/>
        <rFont val="Arial"/>
        <family val="2"/>
      </rPr>
      <t xml:space="preserve"> 
                                                                </t>
    </r>
    <r>
      <rPr>
        <b/>
        <sz val="12"/>
        <rFont val="Arial"/>
        <family val="2"/>
      </rPr>
      <t xml:space="preserve">Es haben sich keine Änderungen bei den Rentenversicherungsbeiträgen sowie bei den Steuersätzen gegenüber dem Jahr 2022 ergeben. </t>
    </r>
  </si>
  <si>
    <r>
      <rPr>
        <b/>
        <sz val="8"/>
        <rFont val="Arial"/>
        <family val="2"/>
      </rPr>
      <t>Herausgeber: Industrie- und Handelskammer Lippe zu Detmold</t>
    </r>
    <r>
      <rPr>
        <sz val="8"/>
        <rFont val="Arial"/>
        <family val="2"/>
      </rPr>
      <t xml:space="preserve">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t>
    </r>
    <r>
      <rPr>
        <b/>
        <sz val="8"/>
        <rFont val="Arial"/>
        <family val="2"/>
      </rPr>
      <t>Stand 12/2022</t>
    </r>
    <r>
      <rPr>
        <sz val="8"/>
        <rFont val="Arial"/>
        <family val="2"/>
      </rPr>
      <t xml:space="preserve">
Matthias Carl, Telefon (05231) 76 01-18, E-Mail: carl@detmold.ihk.de</t>
    </r>
  </si>
  <si>
    <r>
      <rPr>
        <b/>
        <sz val="8.5"/>
        <rFont val="Arial"/>
        <family val="2"/>
      </rPr>
      <t>Hinweis: Entlastung/Ermäßigung nach §§ 53 bis 55:</t>
    </r>
    <r>
      <rPr>
        <sz val="8.5"/>
        <rFont val="Arial"/>
        <family val="2"/>
      </rPr>
      <t xml:space="preserve"> Bitte tragen Sie die jeweiligen Kraftstoffmengen 
in den entsprechenden Feldern C19 bis C24 ein.</t>
    </r>
  </si>
  <si>
    <t>nachrichtlich: verbleibende Steuerbelastung (nach Abzug der Erstattung nach § 9b StromStG)</t>
  </si>
  <si>
    <t>(Gesamtstrommenge x 20,00 €)</t>
  </si>
  <si>
    <t>(12,5 MWh x 20,00 €))</t>
  </si>
  <si>
    <t>Herausgeber: Industrie- und Handelskammer Lippe zu Detmold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Stand 02/2024
Matthias Carl, Telefon (05231) 76 01-18, E-Mail: carl@detmold.ihk.de</t>
  </si>
  <si>
    <r>
      <rPr>
        <b/>
        <sz val="12"/>
        <rFont val="Arial"/>
        <family val="2"/>
      </rPr>
      <t>Formulare</t>
    </r>
    <r>
      <rPr>
        <b/>
        <sz val="10"/>
        <rFont val="Arial"/>
        <family val="2"/>
      </rPr>
      <t xml:space="preserve"> </t>
    </r>
    <r>
      <rPr>
        <sz val="10"/>
        <rFont val="Arial"/>
        <family val="2"/>
      </rPr>
      <t>(siehe "www.zoll.de" unter Service / Formulare und Merkblatter / Verbrauchssteuern)</t>
    </r>
  </si>
  <si>
    <t>nachrichtlich: Steuerbelastung vor Entlastung</t>
  </si>
  <si>
    <t>nachrichtlich: verbleibende Steuerbelastung</t>
  </si>
  <si>
    <t>§ 49 Abs. 2a EnerStG: Steuerentlastung für zum Verheizen oder in begünstigten Anlagen verwendete Energieerzeugnisse (Vordruck 1100)
§ 51 EnerStG: Steuerentlastung für bestimmte Prozesse und Verfahren (Vordruck 1115)
§§ 53 und 53a EnergieStG i.V.m. § 98 Absatz 3 EnergieStV: Selbsterklärung des Nutzers von Nutzenergien zur Stromerzeugung / gekoppelten Erzeugung von Kraft und Wärme (Vordruck 1130)
§ 53 EnerStG: Steuerentlastung für die Stromerzeugung (Vordruck 1131)
§ 53a EnerStG: Steuerentlastung für die gekoppelte Erzeugung von Kraft und Wärme (Vordruck 1135)
§ 54 EnerStG: Steuerentlastung für Unternehmen (Vordruck 1118)
Selbsterklärung zu staatlichen Beihilfen (Vordruck 1139), Merkblatt (1139a)
Beschreibung der wirtschaftlichen Tätigkeiten (Vordruck 1402)
Erlaubnis nach § 9 Absatz 4 StromStG i.V.m. § 9 Absatz 1 Nummer 2 StromStG (Strom zur Stromerzeugung) (Vordruck 1420); Betriebserklärung (Vordruck 1420a); Zusatzblatt (1420az)
Erlaubnis nach § 9 Abs. 4 StromStG Steuerbefreiung Selbstverbrauch am Ort der Erzeugung &gt; 2 MW-EE-Anlagen (Vordruck 1421); Betriebserklärung (Vordruck 1421a); Zusatzblatt (1421az) Erlaubnis nach § 9 Abs. 4 StromStG Steuerbefreiung Entnahme von Strom im räumlichen Zusammenhang - Stromerzeugungsanlagen bis 2 MW (Vordruck 1422); Betriebserklärung (Vordruck 1422a); 
Zusatzblatt (1422az)
§ 9a StromStG: Steuerentlastung für bestimmte Prozesse und Verfahren (Vordruck 1452) 
§ 9b StromStG: Steuerentlastung für Unternehmen (Vordruck 1453)
Selbsterklärung des Nutzers von Nutzenergien (Vordruck 1456) 
Antrag auf Steuerentlastung für Strom aus erneuerbaren Energieträgern nach § 12c StromStV i.V.m. § 9 Absatz 1 Nummer 1 oder 3 Buchstabe a StromStG (Vordruck 1470)
Antrag auf Steuerentlastung für Strom aus hocheffizienten KWK-Anlagen nach § 12d StromStV i.V.m. § 9 Absatz 1 Nummer 3 Buchstabe a StromStG (Vordruck 1471)</t>
  </si>
  <si>
    <t>Der Vergleich beruht auf den von Ihnen eingegeben Werten im Tabellenblatt Ökosteuer 2023.</t>
  </si>
  <si>
    <t>(12,2 MWh x 20,50 €))</t>
  </si>
  <si>
    <t>§ 49 Abs. 2a EnerStG: Steuerentlastung für zum Verheizen oder in begünstigten Anlagen verwendete Energieerzeugnisse (1100, nur noch online über www.zoll-portal.de/)
§ 51 EnerStG: Steuerentlastung für bestimmte Prozesse und Verfahren (Vordruck 1115)
§§ 53 und 53a EnergieStG i.V.m. § 98 Absatz 3 EnergieStV: Selbsterklärung des Nutzers von Nutzenergien zur Stromerzeugung / gekoppelten Erzeugung von Kraft und Wärme (Vordruck 1130)
§ 53 EnerStG: Steuerentlastung für die Stromerzeugung (Vordruck 1131)
§ 53a EnerStG: Steuerentlastung für die gekoppelte Erzeugung von Kraft und Wärme (Vordruck 1135)
§ 54 EnerStG: Steuerentlastung für Unternehmen (1118, nur noch online über www.zoll-portal.de/)
Selbsterklärung zu staatlichen Beihilfen (Vordruck 1139), Merkblatt (1139a)
Beschreibung der wirtschaftlichen Tätigkeiten (Vordruck 1402)
Erlaubnis nach § 9 Absatz 4 StromStG i.V.m. § 9 Absatz 1 Nummer 2 StromStG (Strom zur Stromerzeugung) (Vordruck 1420); Betriebserklärung (Vordruck 1420a); Zusatzblatt (1420az)
Erlaubnis nach § 9 Abs. 4 StromStG Steuerbefreiung Selbstverbrauch am Ort der Erzeugung &gt; 2 MW-EE-Anlagen (Vordruck 1421); Betriebserklärung (Vordruck 1421a); Zusatzblatt (1421az) Erlaubnis nach § 9 Abs. 4 StromStG Steuerbefreiung Entnahme von Strom im räumlichen Zusammenhang - Stromerzeugungsanlagen bis 2 MW (Vordruck 1422); Betriebserklärung (Vordruck 1422a); 
Zusatzblatt (1422az)
§ 9a StromStG: Steuerentlastung für bestimmte Prozesse und Verfahren (Vordruck 1452) 
§ 9b StromStG: Steuerentlastung für Unternehmen (1453, nur noch online über www.zoll-portal.de/)
Selbsterklärung des Nutzers von Nutzenergien (Vordruck 1456) 
Antrag auf Steuerentlastung für Strom aus erneuerbaren Energieträgern nach § 12c StromStV i.V.m. § 9 Absatz 1 Nummer 1 oder 3 Buchstabe a StromStG (Vordruck 1470)
Antrag auf Steuerentlastung für Strom aus hocheffizienten KWK-Anlagen nach § 12d StromStV i.V.m. § 9 Absatz 1 Nummer 3 Buchstabe a StromStG (Vordruck 1471)</t>
  </si>
  <si>
    <r>
      <rPr>
        <b/>
        <sz val="8"/>
        <rFont val="Arial"/>
        <family val="2"/>
      </rPr>
      <t>Antragsfristen</t>
    </r>
    <r>
      <rPr>
        <sz val="8"/>
        <rFont val="Arial"/>
        <family val="2"/>
      </rPr>
      <t xml:space="preserve">
Für alle Arten der Steuerentlastung bzw. -ermäßigung des Energie- und des Stromsteuergesetzes gilt: 
Anträge müssen beim zuständigen Hauptzollamt bis zum 31. Dezember des Jahres beantragt werden, das auf das Jahr der Verwendung folgt. 
Der "Abrechnungs"zeitraum der Steuererstattung kann vom Antragsteller gewählt werden: In der Regel erfolgt die Entlastung viertel-, halb- oder ganzjährlich, auf besonderen Antrag auch monatlich.</t>
    </r>
  </si>
  <si>
    <t>Der Vergleich beruht auf den von Ihnen eingegeben Werten im Tabellenblatt Ökosteuer 2024.</t>
  </si>
  <si>
    <t>Herausgeber: Industrie- und Handelskammer Lippe zu Detmold
Wir haben das Berechnungsmodell mit größtmöglicher Sorgfalt entwickelt und versucht, Fehler auszuschließen. Für die Richtigkeit der Informationen und Ergebnisse übernehmen wir keine Gewähr. 
Die IHK Lippe zu Detmold erlaubt die Verwendung nur für den eigenen Bedarf. Die Verwertung auf eigenen Internetseiten oder 
für kommerzielle Zwecke ist untersagt. 
Stand 02/2025
Matthias Carl, Telefon (05231) 76 01-18, E-Mail: carl@detmold.ihk.de</t>
  </si>
  <si>
    <r>
      <rPr>
        <b/>
        <u/>
        <sz val="10"/>
        <color rgb="FF0000FF"/>
        <rFont val="Arial"/>
        <family val="2"/>
      </rPr>
      <t>www.zoll-portal.de/</t>
    </r>
    <r>
      <rPr>
        <sz val="10"/>
        <rFont val="Arial"/>
        <family val="2"/>
      </rPr>
      <t xml:space="preserve"> für Online-Anträge</t>
    </r>
  </si>
  <si>
    <r>
      <t>www.zoll.de</t>
    </r>
    <r>
      <rPr>
        <sz val="10"/>
        <rFont val="Arial"/>
        <family val="2"/>
      </rPr>
      <t xml:space="preserve"> (siehe "www.zoll.de" unter Service / Formulare und Merkblatter / Verbrauchssteuern)</t>
    </r>
  </si>
  <si>
    <t>Formulare</t>
  </si>
  <si>
    <r>
      <rPr>
        <b/>
        <sz val="16"/>
        <rFont val="Arial"/>
        <family val="2"/>
      </rPr>
      <t xml:space="preserve">Steuerjahr 2024             </t>
    </r>
    <r>
      <rPr>
        <b/>
        <sz val="12"/>
        <rFont val="Arial"/>
        <family val="2"/>
      </rPr>
      <t xml:space="preserve">Hinweis: </t>
    </r>
    <r>
      <rPr>
        <sz val="12"/>
        <rFont val="Arial"/>
        <family val="2"/>
      </rPr>
      <t xml:space="preserve">Die Entlastung nach § 9b StromStG ist auf 20,00 Eur/MWh erhöht worden. (2023: 5,125 Euro)
                                                                             Ausgelaufen zum 31. Dezember 2023 sind:
                                                                            - "Spitzenausgleich" (§ 10 StromStG und § 55 EnergieStG)
                                                                            - Steuerbefreiungen für Strom aus erneuerbaren Energieträgern nach § 9 Absatz 1 Nummer 1 und Nummer 3 in Verbindung mit § 2 Nummer 7 des Stromsteuergesetzes für Strom,         
                                                                              soweit dieser aus Biomasse in Form von 
                                                                              a) flüssigen Brennstoffen, 
                                                                              b) festen Brennstoffen in Anlagen mit einer Gesamtfeuerungswärmeleistung von 20 Megawatt oder mehr, oder
                                                                              c) gasförmigen Brennstoffen in Anlagen mit einer Gesamtfeuerungswärmeleistung von 2 Megawatt oder mehr, oder aus Klär- und Deponiegas erzeugt wird.
                                                                            - vollständige Steuerentlastung nach § 53a (6) für die gekoppelte Erzeugung von Kraft und Wärme
                                                           </t>
    </r>
    <r>
      <rPr>
        <b/>
        <sz val="12"/>
        <rFont val="Arial"/>
        <family val="2"/>
      </rPr>
      <t>Für die verbleibenden Entlastungsmöglichkeiten ist kein zertifiziertes Energiemanagement, validiertes Umweltmanagement nach EMAS oder alternatives System erforderlich!</t>
    </r>
    <r>
      <rPr>
        <sz val="12"/>
        <rFont val="Arial"/>
        <family val="2"/>
      </rPr>
      <t xml:space="preserve"> </t>
    </r>
  </si>
  <si>
    <r>
      <rPr>
        <b/>
        <sz val="16"/>
        <rFont val="Arial"/>
        <family val="2"/>
      </rPr>
      <t xml:space="preserve">Steuerjahr 2024             </t>
    </r>
    <r>
      <rPr>
        <sz val="16"/>
        <rFont val="Arial"/>
        <family val="2"/>
      </rPr>
      <t>Dieses Tabellenblatt nur nutzen, wenn für das gleiche Kalenderjahr bereits ein Antrag gestellt worden ist (mehrere Erstattungsanträge/a)</t>
    </r>
    <r>
      <rPr>
        <b/>
        <sz val="16"/>
        <rFont val="Arial"/>
        <family val="2"/>
      </rPr>
      <t xml:space="preserve">
                                       </t>
    </r>
    <r>
      <rPr>
        <b/>
        <sz val="12"/>
        <rFont val="Arial"/>
        <family val="2"/>
      </rPr>
      <t xml:space="preserve">Hinweis: </t>
    </r>
    <r>
      <rPr>
        <sz val="12"/>
        <rFont val="Arial"/>
        <family val="2"/>
      </rPr>
      <t xml:space="preserve">Die Entlastung nach § 9b StromStG ist auf 20,00 Eur/MWh erhöht worden. (2023: 5,125 Euro)
                                                                             Ausgelaufen zum 31. Dezember 2023 sind:
                                                                            - "Spitzenausgleich" (§ 10 StromStG und § 55 EnergieStG)
                                                                            - Steuerbefreiungen für Strom aus erneuerbaren Energieträgern nach § 9 Absatz 1 Nummer 1 und Nummer 3 in Verbindung mit § 2 Nummer 7 des Stromsteuergesetzes für Strom,         
                                                                              soweit dieser aus Biomasse in Form von 
                                                                              a) flüssigen Brennstoffen, 
                                                                              b) festen Brennstoffen in Anlagen mit einer Gesamtfeuerungswärmeleistung von 20 Megawatt oder mehr, oder
                                                                              c) gasförmigen Brennstoffen in Anlagen mit einer Gesamtfeuerungswärmeleistung von 2 Megawatt oder mehr, oder aus Klär- und Deponiegas erzeugt wird.
                                                                            - vollständige Steuerentlastung nach § 53a (6) für die gekoppelte Erzeugung von Kraft und Wärme
                                                           </t>
    </r>
    <r>
      <rPr>
        <b/>
        <sz val="12"/>
        <rFont val="Arial"/>
        <family val="2"/>
      </rPr>
      <t>Für die verbleibenden Entlastungsmöglichkeiten ist kein zertifiziertes Energiemanagement, validiertes Umweltmanagement nach EMAS oder alternatives System erforderlich!</t>
    </r>
    <r>
      <rPr>
        <sz val="12"/>
        <rFont val="Arial"/>
        <family val="2"/>
      </rPr>
      <t xml:space="preserve"> </t>
    </r>
  </si>
  <si>
    <r>
      <rPr>
        <b/>
        <sz val="16"/>
        <rFont val="Arial"/>
        <family val="2"/>
      </rPr>
      <t xml:space="preserve">Steuerjahr 2025             </t>
    </r>
    <r>
      <rPr>
        <b/>
        <sz val="12"/>
        <rFont val="Arial"/>
        <family val="2"/>
      </rPr>
      <t xml:space="preserve">Hinweis: </t>
    </r>
    <r>
      <rPr>
        <sz val="12"/>
        <rFont val="Arial"/>
        <family val="2"/>
      </rPr>
      <t xml:space="preserve">Für die Entlastung der Strom- oder Energiesteuer ist kein zertifiziertes Energiemanagement, validiertes Umweltmanagement nach EMAS oder alternatives System erforderlich! </t>
    </r>
  </si>
  <si>
    <r>
      <rPr>
        <b/>
        <sz val="16"/>
        <rFont val="Arial"/>
        <family val="2"/>
      </rPr>
      <t xml:space="preserve">Steuerjahr 2025            </t>
    </r>
    <r>
      <rPr>
        <sz val="16"/>
        <rFont val="Arial"/>
        <family val="2"/>
      </rPr>
      <t xml:space="preserve"> Dieses Tabellenblatt nur nutzen, wenn für das gleiche Kalenderjahr bereits ein Antrag gestellt worden ist (mehrere Erstattungsanträge/a)</t>
    </r>
    <r>
      <rPr>
        <b/>
        <sz val="16"/>
        <rFont val="Arial"/>
        <family val="2"/>
      </rPr>
      <t xml:space="preserve">
</t>
    </r>
    <r>
      <rPr>
        <b/>
        <sz val="12"/>
        <rFont val="Arial"/>
        <family val="2"/>
      </rPr>
      <t xml:space="preserve">
Hinweis: </t>
    </r>
    <r>
      <rPr>
        <sz val="12"/>
        <rFont val="Arial"/>
        <family val="2"/>
      </rPr>
      <t xml:space="preserve">Für die Entlastung der Strom- oder Energiesteuer ist kein zertifiziertes Energiemanagement, validiertes Umweltmanagement nach EMAS oder alternatives System erforderlich!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</si>
</sst>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0"/>
    <numFmt numFmtId="165" formatCode="#,##0.000"/>
    <numFmt numFmtId="166" formatCode="0.0"/>
  </numFmts>
  <fonts count="47" x14ac:knownFonts="1">
    <font>
      <sz val="10"/>
      <name val="Arial"/>
    </font>
    <font>
      <b/>
      <sz val="10"/>
      <name val="Arial"/>
      <family val="2"/>
    </font>
    <font>
      <b/>
      <i/>
      <sz val="10"/>
      <name val="Arial"/>
      <family val="2"/>
    </font>
    <font>
      <sz val="10"/>
      <name val="Arial"/>
      <family val="2"/>
    </font>
    <font>
      <b/>
      <sz val="10"/>
      <name val="Arial"/>
      <family val="2"/>
    </font>
    <font>
      <b/>
      <sz val="10"/>
      <color indexed="8"/>
      <name val="Arial"/>
      <family val="2"/>
    </font>
    <font>
      <b/>
      <sz val="14"/>
      <name val="Arial"/>
      <family val="2"/>
    </font>
    <font>
      <b/>
      <sz val="13"/>
      <name val="Arial"/>
      <family val="2"/>
    </font>
    <font>
      <sz val="10"/>
      <name val="Arial"/>
      <family val="2"/>
    </font>
    <font>
      <sz val="8.5"/>
      <name val="Arial"/>
      <family val="2"/>
    </font>
    <font>
      <sz val="18"/>
      <name val="Arial"/>
      <family val="2"/>
    </font>
    <font>
      <sz val="7"/>
      <name val="Arial"/>
      <family val="2"/>
    </font>
    <font>
      <sz val="14"/>
      <name val="Arial"/>
      <family val="2"/>
    </font>
    <font>
      <i/>
      <sz val="10"/>
      <name val="Arial"/>
      <family val="2"/>
    </font>
    <font>
      <sz val="10"/>
      <color indexed="23"/>
      <name val="Arial"/>
      <family val="2"/>
    </font>
    <font>
      <b/>
      <i/>
      <sz val="10"/>
      <name val="Arial"/>
      <family val="2"/>
    </font>
    <font>
      <b/>
      <sz val="12"/>
      <name val="Arial"/>
      <family val="2"/>
    </font>
    <font>
      <u/>
      <sz val="10"/>
      <color indexed="12"/>
      <name val="Arial"/>
      <family val="2"/>
    </font>
    <font>
      <sz val="8"/>
      <color indexed="81"/>
      <name val="Tahoma"/>
      <family val="2"/>
    </font>
    <font>
      <b/>
      <sz val="8"/>
      <color indexed="81"/>
      <name val="Tahoma"/>
      <family val="2"/>
    </font>
    <font>
      <b/>
      <sz val="7"/>
      <name val="Arial"/>
      <family val="2"/>
    </font>
    <font>
      <sz val="8"/>
      <color indexed="81"/>
      <name val="Arial"/>
      <family val="2"/>
    </font>
    <font>
      <b/>
      <sz val="8"/>
      <color indexed="81"/>
      <name val="Arial"/>
      <family val="2"/>
    </font>
    <font>
      <b/>
      <sz val="8"/>
      <name val="Arial"/>
      <family val="2"/>
    </font>
    <font>
      <sz val="8"/>
      <name val="Arial"/>
      <family val="2"/>
    </font>
    <font>
      <b/>
      <sz val="14"/>
      <name val="Arial"/>
      <family val="2"/>
    </font>
    <font>
      <sz val="14"/>
      <name val="Arial"/>
      <family val="2"/>
    </font>
    <font>
      <b/>
      <sz val="12"/>
      <name val="Arial"/>
      <family val="2"/>
    </font>
    <font>
      <sz val="12"/>
      <name val="Arial"/>
      <family val="2"/>
    </font>
    <font>
      <u/>
      <sz val="12"/>
      <name val="Arial"/>
      <family val="2"/>
    </font>
    <font>
      <sz val="12"/>
      <name val="Arial"/>
      <family val="2"/>
    </font>
    <font>
      <sz val="16"/>
      <name val="Arial"/>
      <family val="2"/>
    </font>
    <font>
      <b/>
      <sz val="16"/>
      <name val="Arial"/>
      <family val="2"/>
    </font>
    <font>
      <b/>
      <sz val="13"/>
      <color indexed="9"/>
      <name val="Arial"/>
      <family val="2"/>
    </font>
    <font>
      <b/>
      <u/>
      <sz val="10"/>
      <name val="Arial"/>
      <family val="2"/>
    </font>
    <font>
      <b/>
      <sz val="8.5"/>
      <name val="Arial"/>
      <family val="2"/>
    </font>
    <font>
      <b/>
      <sz val="9"/>
      <name val="Arial"/>
      <family val="2"/>
    </font>
    <font>
      <sz val="9"/>
      <name val="Arial"/>
      <family val="2"/>
    </font>
    <font>
      <sz val="8"/>
      <name val="Symbol"/>
      <family val="1"/>
      <charset val="2"/>
    </font>
    <font>
      <sz val="11"/>
      <name val="Arial"/>
      <family val="2"/>
    </font>
    <font>
      <b/>
      <sz val="11"/>
      <name val="Arial"/>
      <family val="2"/>
    </font>
    <font>
      <sz val="10"/>
      <color theme="0"/>
      <name val="Arial"/>
      <family val="2"/>
    </font>
    <font>
      <sz val="10"/>
      <color theme="9" tint="0.59999389629810485"/>
      <name val="Arial"/>
      <family val="2"/>
    </font>
    <font>
      <b/>
      <sz val="13"/>
      <color theme="0"/>
      <name val="Arial"/>
      <family val="2"/>
    </font>
    <font>
      <b/>
      <sz val="10"/>
      <color theme="0"/>
      <name val="Arial"/>
      <family val="2"/>
    </font>
    <font>
      <sz val="10"/>
      <color rgb="FFFF0000"/>
      <name val="Arial"/>
      <family val="2"/>
    </font>
    <font>
      <b/>
      <u/>
      <sz val="10"/>
      <color rgb="FF0000FF"/>
      <name val="Arial"/>
      <family val="2"/>
    </font>
  </fonts>
  <fills count="19">
    <fill>
      <patternFill patternType="none"/>
    </fill>
    <fill>
      <patternFill patternType="gray125"/>
    </fill>
    <fill>
      <patternFill patternType="solid">
        <fgColor indexed="31"/>
        <bgColor indexed="64"/>
      </patternFill>
    </fill>
    <fill>
      <patternFill patternType="solid">
        <fgColor indexed="9"/>
        <bgColor indexed="64"/>
      </patternFill>
    </fill>
    <fill>
      <patternFill patternType="solid">
        <fgColor theme="0"/>
        <bgColor indexed="64"/>
      </patternFill>
    </fill>
    <fill>
      <patternFill patternType="solid">
        <fgColor rgb="FFD4DBE2"/>
        <bgColor indexed="64"/>
      </patternFill>
    </fill>
    <fill>
      <patternFill patternType="solid">
        <fgColor rgb="FFDDEEFF"/>
        <bgColor indexed="64"/>
      </patternFill>
    </fill>
    <fill>
      <patternFill patternType="solid">
        <fgColor rgb="FFBAC5D0"/>
        <bgColor indexed="64"/>
      </patternFill>
    </fill>
    <fill>
      <patternFill patternType="solid">
        <fgColor rgb="FFAFC6DF"/>
        <bgColor indexed="64"/>
      </patternFill>
    </fill>
    <fill>
      <patternFill patternType="solid">
        <fgColor rgb="FF99A9B9"/>
        <bgColor indexed="64"/>
      </patternFill>
    </fill>
    <fill>
      <patternFill patternType="solid">
        <fgColor rgb="FF81A5D1"/>
        <bgColor indexed="64"/>
      </patternFill>
    </fill>
    <fill>
      <patternFill patternType="solid">
        <fgColor theme="9" tint="0.59999389629810485"/>
        <bgColor indexed="64"/>
      </patternFill>
    </fill>
    <fill>
      <patternFill patternType="solid">
        <fgColor rgb="FFF79B4F"/>
        <bgColor indexed="64"/>
      </patternFill>
    </fill>
    <fill>
      <patternFill patternType="solid">
        <fgColor rgb="FFFFC000"/>
        <bgColor indexed="64"/>
      </patternFill>
    </fill>
    <fill>
      <patternFill patternType="solid">
        <fgColor rgb="FFB3C9E3"/>
        <bgColor indexed="64"/>
      </patternFill>
    </fill>
    <fill>
      <patternFill patternType="solid">
        <fgColor theme="0" tint="-0.249977111117893"/>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rgb="FF92D050"/>
        <bgColor indexed="64"/>
      </patternFill>
    </fill>
  </fills>
  <borders count="72">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diagonal/>
    </border>
    <border>
      <left style="thin">
        <color indexed="9"/>
      </left>
      <right style="thin">
        <color indexed="9"/>
      </right>
      <top style="thin">
        <color indexed="9"/>
      </top>
      <bottom style="thin">
        <color indexed="9"/>
      </bottom>
      <diagonal/>
    </border>
    <border>
      <left/>
      <right/>
      <top/>
      <bottom style="thin">
        <color indexed="64"/>
      </bottom>
      <diagonal/>
    </border>
    <border>
      <left/>
      <right style="thin">
        <color indexed="9"/>
      </right>
      <top style="thin">
        <color indexed="9"/>
      </top>
      <bottom style="thin">
        <color indexed="9"/>
      </bottom>
      <diagonal/>
    </border>
    <border>
      <left style="thin">
        <color indexed="9"/>
      </left>
      <right style="thin">
        <color indexed="9"/>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9"/>
      </right>
      <top style="thin">
        <color indexed="9"/>
      </top>
      <bottom/>
      <diagonal/>
    </border>
    <border>
      <left style="thin">
        <color indexed="9"/>
      </left>
      <right style="thin">
        <color indexed="9"/>
      </right>
      <top style="thin">
        <color indexed="9"/>
      </top>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style="medium">
        <color indexed="64"/>
      </bottom>
      <diagonal/>
    </border>
    <border>
      <left style="medium">
        <color theme="9" tint="0.59996337778862885"/>
      </left>
      <right/>
      <top style="medium">
        <color indexed="64"/>
      </top>
      <bottom style="medium">
        <color indexed="64"/>
      </bottom>
      <diagonal/>
    </border>
    <border>
      <left/>
      <right style="thick">
        <color theme="9" tint="0.59996337778862885"/>
      </right>
      <top/>
      <bottom/>
      <diagonal/>
    </border>
    <border>
      <left/>
      <right style="medium">
        <color theme="9" tint="0.59996337778862885"/>
      </right>
      <top/>
      <bottom style="medium">
        <color indexed="64"/>
      </bottom>
      <diagonal/>
    </border>
  </borders>
  <cellStyleXfs count="2">
    <xf numFmtId="0" fontId="0" fillId="0" borderId="0"/>
    <xf numFmtId="0" fontId="17" fillId="0" borderId="0" applyNumberFormat="0" applyFill="0" applyBorder="0" applyAlignment="0" applyProtection="0">
      <alignment vertical="top"/>
      <protection locked="0"/>
    </xf>
  </cellStyleXfs>
  <cellXfs count="429">
    <xf numFmtId="0" fontId="0" fillId="0" borderId="0" xfId="0"/>
    <xf numFmtId="165" fontId="13" fillId="0" borderId="1" xfId="0" applyNumberFormat="1" applyFont="1" applyBorder="1" applyProtection="1">
      <protection locked="0"/>
    </xf>
    <xf numFmtId="165" fontId="15" fillId="0" borderId="1" xfId="0" applyNumberFormat="1" applyFont="1" applyBorder="1" applyProtection="1">
      <protection locked="0"/>
    </xf>
    <xf numFmtId="4" fontId="15" fillId="0" borderId="1" xfId="0" applyNumberFormat="1" applyFont="1" applyBorder="1" applyProtection="1">
      <protection locked="0"/>
    </xf>
    <xf numFmtId="4" fontId="15" fillId="0" borderId="2" xfId="0" applyNumberFormat="1" applyFont="1" applyBorder="1" applyProtection="1">
      <protection locked="0"/>
    </xf>
    <xf numFmtId="165" fontId="13" fillId="2" borderId="0" xfId="0" applyNumberFormat="1" applyFont="1" applyFill="1"/>
    <xf numFmtId="0" fontId="0" fillId="3" borderId="0" xfId="0" applyFill="1"/>
    <xf numFmtId="165" fontId="13" fillId="3" borderId="0" xfId="0" applyNumberFormat="1" applyFont="1" applyFill="1"/>
    <xf numFmtId="0" fontId="0" fillId="4" borderId="0" xfId="0" applyFill="1"/>
    <xf numFmtId="165" fontId="13" fillId="4" borderId="0" xfId="0" applyNumberFormat="1" applyFont="1" applyFill="1"/>
    <xf numFmtId="0" fontId="11" fillId="5" borderId="3" xfId="0" applyFont="1" applyFill="1" applyBorder="1" applyAlignment="1">
      <alignment wrapText="1"/>
    </xf>
    <xf numFmtId="0" fontId="11" fillId="5" borderId="4" xfId="0" applyFont="1" applyFill="1" applyBorder="1" applyAlignment="1">
      <alignment wrapText="1"/>
    </xf>
    <xf numFmtId="0" fontId="12" fillId="5" borderId="5" xfId="0" applyFont="1" applyFill="1" applyBorder="1"/>
    <xf numFmtId="0" fontId="1" fillId="5" borderId="6" xfId="0" applyFont="1" applyFill="1" applyBorder="1" applyAlignment="1">
      <alignment horizontal="center" wrapText="1"/>
    </xf>
    <xf numFmtId="0" fontId="1" fillId="5" borderId="7" xfId="0" applyFont="1" applyFill="1" applyBorder="1" applyAlignment="1">
      <alignment horizontal="center" wrapText="1"/>
    </xf>
    <xf numFmtId="0" fontId="0" fillId="5" borderId="8" xfId="0" applyFill="1" applyBorder="1" applyAlignment="1">
      <alignment wrapText="1"/>
    </xf>
    <xf numFmtId="0" fontId="0" fillId="5" borderId="9" xfId="0" applyFill="1" applyBorder="1" applyAlignment="1">
      <alignment wrapText="1"/>
    </xf>
    <xf numFmtId="0" fontId="4" fillId="6" borderId="10" xfId="0" applyFont="1" applyFill="1" applyBorder="1"/>
    <xf numFmtId="0" fontId="8" fillId="6" borderId="11" xfId="0" applyFont="1" applyFill="1" applyBorder="1"/>
    <xf numFmtId="165" fontId="4" fillId="6" borderId="12" xfId="0" applyNumberFormat="1" applyFont="1" applyFill="1" applyBorder="1"/>
    <xf numFmtId="0" fontId="0" fillId="6" borderId="13" xfId="0" applyFill="1" applyBorder="1"/>
    <xf numFmtId="0" fontId="0" fillId="6" borderId="14" xfId="0" applyFill="1" applyBorder="1"/>
    <xf numFmtId="164" fontId="4" fillId="6" borderId="5" xfId="0" applyNumberFormat="1" applyFont="1" applyFill="1" applyBorder="1"/>
    <xf numFmtId="4" fontId="4" fillId="6" borderId="15" xfId="0" applyNumberFormat="1" applyFont="1" applyFill="1" applyBorder="1"/>
    <xf numFmtId="4" fontId="0" fillId="6" borderId="16" xfId="0" applyNumberFormat="1" applyFill="1" applyBorder="1"/>
    <xf numFmtId="4" fontId="0" fillId="6" borderId="17" xfId="0" applyNumberFormat="1" applyFill="1" applyBorder="1"/>
    <xf numFmtId="0" fontId="4" fillId="6" borderId="11" xfId="0" applyFont="1" applyFill="1" applyBorder="1"/>
    <xf numFmtId="0" fontId="0" fillId="6" borderId="18" xfId="0" applyFill="1" applyBorder="1"/>
    <xf numFmtId="4" fontId="4" fillId="6" borderId="17" xfId="0" applyNumberFormat="1" applyFont="1" applyFill="1" applyBorder="1"/>
    <xf numFmtId="0" fontId="4" fillId="6" borderId="19" xfId="0" applyFont="1" applyFill="1" applyBorder="1" applyAlignment="1">
      <alignment vertical="center"/>
    </xf>
    <xf numFmtId="0" fontId="0" fillId="6" borderId="20" xfId="0" applyFill="1" applyBorder="1"/>
    <xf numFmtId="4" fontId="4" fillId="6" borderId="21" xfId="0" applyNumberFormat="1" applyFont="1" applyFill="1" applyBorder="1"/>
    <xf numFmtId="0" fontId="8" fillId="6" borderId="22" xfId="0" applyFont="1" applyFill="1" applyBorder="1"/>
    <xf numFmtId="4" fontId="8" fillId="6" borderId="23" xfId="0" applyNumberFormat="1" applyFont="1" applyFill="1" applyBorder="1"/>
    <xf numFmtId="0" fontId="8" fillId="6" borderId="24" xfId="0" applyFont="1" applyFill="1" applyBorder="1"/>
    <xf numFmtId="0" fontId="8" fillId="6" borderId="25" xfId="0" applyFont="1" applyFill="1" applyBorder="1"/>
    <xf numFmtId="4" fontId="14" fillId="6" borderId="26" xfId="0" applyNumberFormat="1" applyFont="1" applyFill="1" applyBorder="1"/>
    <xf numFmtId="4" fontId="4" fillId="6" borderId="26" xfId="0" applyNumberFormat="1" applyFont="1" applyFill="1" applyBorder="1"/>
    <xf numFmtId="0" fontId="0" fillId="6" borderId="27" xfId="0" applyFill="1" applyBorder="1"/>
    <xf numFmtId="4" fontId="0" fillId="6" borderId="28" xfId="0" applyNumberFormat="1" applyFill="1" applyBorder="1"/>
    <xf numFmtId="0" fontId="7" fillId="5" borderId="29" xfId="0" applyFont="1" applyFill="1" applyBorder="1"/>
    <xf numFmtId="0" fontId="0" fillId="5" borderId="0" xfId="0" applyFill="1"/>
    <xf numFmtId="0" fontId="0" fillId="5" borderId="14" xfId="0" applyFill="1" applyBorder="1"/>
    <xf numFmtId="0" fontId="5" fillId="5" borderId="30" xfId="0" applyFont="1" applyFill="1" applyBorder="1" applyAlignment="1">
      <alignment horizontal="left"/>
    </xf>
    <xf numFmtId="0" fontId="5" fillId="5" borderId="31" xfId="0" applyFont="1" applyFill="1" applyBorder="1" applyAlignment="1">
      <alignment horizontal="center"/>
    </xf>
    <xf numFmtId="0" fontId="5" fillId="5" borderId="23" xfId="0" applyFont="1" applyFill="1" applyBorder="1" applyAlignment="1">
      <alignment horizontal="center"/>
    </xf>
    <xf numFmtId="0" fontId="26" fillId="7" borderId="3" xfId="0" applyFont="1" applyFill="1" applyBorder="1" applyAlignment="1">
      <alignment vertical="top" wrapText="1"/>
    </xf>
    <xf numFmtId="0" fontId="26" fillId="7" borderId="4" xfId="0" applyFont="1" applyFill="1" applyBorder="1" applyAlignment="1">
      <alignment vertical="top" wrapText="1"/>
    </xf>
    <xf numFmtId="0" fontId="26" fillId="7" borderId="5" xfId="0" applyFont="1" applyFill="1" applyBorder="1" applyAlignment="1">
      <alignment vertical="top" wrapText="1"/>
    </xf>
    <xf numFmtId="0" fontId="27" fillId="7" borderId="22" xfId="0" applyFont="1" applyFill="1" applyBorder="1"/>
    <xf numFmtId="0" fontId="0" fillId="7" borderId="27" xfId="0" applyFill="1" applyBorder="1"/>
    <xf numFmtId="0" fontId="1" fillId="7" borderId="32" xfId="0" applyFont="1" applyFill="1" applyBorder="1"/>
    <xf numFmtId="0" fontId="7" fillId="7" borderId="33" xfId="0" applyFont="1" applyFill="1" applyBorder="1"/>
    <xf numFmtId="0" fontId="7" fillId="7" borderId="34" xfId="0" applyFont="1" applyFill="1" applyBorder="1"/>
    <xf numFmtId="0" fontId="7" fillId="7" borderId="13" xfId="0" applyFont="1" applyFill="1" applyBorder="1"/>
    <xf numFmtId="0" fontId="4" fillId="8" borderId="10" xfId="0" applyFont="1" applyFill="1" applyBorder="1"/>
    <xf numFmtId="0" fontId="0" fillId="8" borderId="11" xfId="0" applyFill="1" applyBorder="1"/>
    <xf numFmtId="0" fontId="4" fillId="8" borderId="11" xfId="0" applyFont="1" applyFill="1" applyBorder="1"/>
    <xf numFmtId="0" fontId="8" fillId="8" borderId="0" xfId="0" applyFont="1" applyFill="1"/>
    <xf numFmtId="4" fontId="4" fillId="8" borderId="15" xfId="0" applyNumberFormat="1" applyFont="1" applyFill="1" applyBorder="1"/>
    <xf numFmtId="4" fontId="2" fillId="8" borderId="35" xfId="0" applyNumberFormat="1" applyFont="1" applyFill="1" applyBorder="1"/>
    <xf numFmtId="166" fontId="8" fillId="8" borderId="17" xfId="0" applyNumberFormat="1" applyFont="1" applyFill="1" applyBorder="1"/>
    <xf numFmtId="4" fontId="8" fillId="8" borderId="14" xfId="0" applyNumberFormat="1" applyFont="1" applyFill="1" applyBorder="1"/>
    <xf numFmtId="0" fontId="8" fillId="8" borderId="25" xfId="0" applyFont="1" applyFill="1" applyBorder="1"/>
    <xf numFmtId="0" fontId="41" fillId="7" borderId="3" xfId="0" applyFont="1" applyFill="1" applyBorder="1"/>
    <xf numFmtId="0" fontId="41" fillId="7" borderId="4" xfId="0" applyFont="1" applyFill="1" applyBorder="1"/>
    <xf numFmtId="0" fontId="41" fillId="7" borderId="5" xfId="0" applyFont="1" applyFill="1" applyBorder="1"/>
    <xf numFmtId="0" fontId="28" fillId="9" borderId="32" xfId="0" applyFont="1" applyFill="1" applyBorder="1"/>
    <xf numFmtId="2" fontId="4" fillId="10" borderId="1" xfId="0" applyNumberFormat="1" applyFont="1" applyFill="1" applyBorder="1"/>
    <xf numFmtId="0" fontId="1" fillId="10" borderId="28" xfId="0" applyFont="1" applyFill="1" applyBorder="1" applyAlignment="1">
      <alignment horizontal="center" wrapText="1"/>
    </xf>
    <xf numFmtId="0" fontId="0" fillId="10" borderId="36" xfId="0" applyFill="1" applyBorder="1" applyAlignment="1">
      <alignment wrapText="1"/>
    </xf>
    <xf numFmtId="4" fontId="16" fillId="10" borderId="1" xfId="0" applyNumberFormat="1" applyFont="1" applyFill="1" applyBorder="1"/>
    <xf numFmtId="0" fontId="4" fillId="6" borderId="22" xfId="0" applyFont="1" applyFill="1" applyBorder="1"/>
    <xf numFmtId="0" fontId="4" fillId="6" borderId="32" xfId="0" applyFont="1" applyFill="1" applyBorder="1"/>
    <xf numFmtId="0" fontId="8" fillId="8" borderId="11" xfId="0" applyFont="1" applyFill="1" applyBorder="1"/>
    <xf numFmtId="0" fontId="8" fillId="8" borderId="18" xfId="0" applyFont="1" applyFill="1" applyBorder="1"/>
    <xf numFmtId="4" fontId="8" fillId="8" borderId="17" xfId="0" applyNumberFormat="1" applyFont="1" applyFill="1" applyBorder="1"/>
    <xf numFmtId="0" fontId="8" fillId="6" borderId="37" xfId="0" applyFont="1" applyFill="1" applyBorder="1"/>
    <xf numFmtId="0" fontId="8" fillId="6" borderId="38" xfId="0" applyFont="1" applyFill="1" applyBorder="1"/>
    <xf numFmtId="0" fontId="8" fillId="6" borderId="19" xfId="0" applyFont="1" applyFill="1" applyBorder="1"/>
    <xf numFmtId="0" fontId="8" fillId="6" borderId="39" xfId="0" applyFont="1" applyFill="1" applyBorder="1"/>
    <xf numFmtId="0" fontId="16" fillId="7" borderId="22" xfId="0" applyFont="1" applyFill="1" applyBorder="1"/>
    <xf numFmtId="0" fontId="8" fillId="3" borderId="0" xfId="0" applyFont="1" applyFill="1"/>
    <xf numFmtId="0" fontId="16" fillId="9" borderId="22" xfId="0" applyFont="1" applyFill="1" applyBorder="1"/>
    <xf numFmtId="0" fontId="8" fillId="6" borderId="40" xfId="0" applyFont="1" applyFill="1" applyBorder="1"/>
    <xf numFmtId="0" fontId="41" fillId="0" borderId="41" xfId="0" applyFont="1" applyBorder="1"/>
    <xf numFmtId="0" fontId="8" fillId="8" borderId="39" xfId="0" applyFont="1" applyFill="1" applyBorder="1"/>
    <xf numFmtId="0" fontId="41" fillId="0" borderId="0" xfId="0" applyFont="1"/>
    <xf numFmtId="4" fontId="30" fillId="10" borderId="28" xfId="0" applyNumberFormat="1" applyFont="1" applyFill="1" applyBorder="1"/>
    <xf numFmtId="4" fontId="0" fillId="6" borderId="21" xfId="0" applyNumberFormat="1" applyFill="1" applyBorder="1"/>
    <xf numFmtId="166" fontId="8" fillId="8" borderId="42" xfId="0" applyNumberFormat="1" applyFont="1" applyFill="1" applyBorder="1"/>
    <xf numFmtId="0" fontId="6" fillId="5" borderId="29" xfId="0" applyFont="1" applyFill="1" applyBorder="1"/>
    <xf numFmtId="0" fontId="6" fillId="5" borderId="0" xfId="0" applyFont="1" applyFill="1"/>
    <xf numFmtId="0" fontId="6" fillId="5" borderId="14" xfId="0" applyFont="1" applyFill="1" applyBorder="1"/>
    <xf numFmtId="0" fontId="25" fillId="7" borderId="29" xfId="0" applyFont="1" applyFill="1" applyBorder="1" applyAlignment="1">
      <alignment vertical="top" wrapText="1"/>
    </xf>
    <xf numFmtId="0" fontId="26" fillId="7" borderId="0" xfId="0" applyFont="1" applyFill="1" applyAlignment="1">
      <alignment vertical="top" wrapText="1"/>
    </xf>
    <xf numFmtId="0" fontId="26" fillId="7" borderId="14" xfId="0" applyFont="1" applyFill="1" applyBorder="1" applyAlignment="1">
      <alignment vertical="top" wrapText="1"/>
    </xf>
    <xf numFmtId="0" fontId="10" fillId="11" borderId="22" xfId="0" applyFont="1" applyFill="1" applyBorder="1" applyAlignment="1">
      <alignment vertical="center"/>
    </xf>
    <xf numFmtId="0" fontId="0" fillId="12" borderId="32" xfId="0" applyFill="1" applyBorder="1"/>
    <xf numFmtId="0" fontId="0" fillId="12" borderId="27" xfId="0" applyFill="1" applyBorder="1" applyAlignment="1">
      <alignment vertical="center"/>
    </xf>
    <xf numFmtId="0" fontId="0" fillId="11" borderId="0" xfId="0" applyFill="1"/>
    <xf numFmtId="165" fontId="13" fillId="11" borderId="0" xfId="0" applyNumberFormat="1" applyFont="1" applyFill="1"/>
    <xf numFmtId="0" fontId="41" fillId="0" borderId="43" xfId="0" applyFont="1" applyBorder="1"/>
    <xf numFmtId="0" fontId="8" fillId="0" borderId="43" xfId="0" applyFont="1" applyBorder="1"/>
    <xf numFmtId="0" fontId="0" fillId="11" borderId="33" xfId="0" applyFill="1" applyBorder="1"/>
    <xf numFmtId="0" fontId="0" fillId="11" borderId="13" xfId="0" applyFill="1" applyBorder="1" applyAlignment="1">
      <alignment vertical="center"/>
    </xf>
    <xf numFmtId="0" fontId="0" fillId="11" borderId="29" xfId="0" applyFill="1" applyBorder="1"/>
    <xf numFmtId="0" fontId="6" fillId="0" borderId="0" xfId="0" applyFont="1"/>
    <xf numFmtId="0" fontId="0" fillId="11" borderId="14" xfId="0" applyFill="1" applyBorder="1"/>
    <xf numFmtId="0" fontId="1" fillId="0" borderId="0" xfId="0" applyFont="1"/>
    <xf numFmtId="0" fontId="8" fillId="11" borderId="14" xfId="0" applyFont="1" applyFill="1" applyBorder="1"/>
    <xf numFmtId="165" fontId="13" fillId="11" borderId="29" xfId="0" applyNumberFormat="1" applyFont="1" applyFill="1" applyBorder="1"/>
    <xf numFmtId="165" fontId="13" fillId="11" borderId="14" xfId="0" applyNumberFormat="1" applyFont="1" applyFill="1" applyBorder="1"/>
    <xf numFmtId="165" fontId="13" fillId="11" borderId="3" xfId="0" applyNumberFormat="1" applyFont="1" applyFill="1" applyBorder="1"/>
    <xf numFmtId="0" fontId="0" fillId="11" borderId="4" xfId="0" applyFill="1" applyBorder="1"/>
    <xf numFmtId="165" fontId="13" fillId="11" borderId="4" xfId="0" applyNumberFormat="1" applyFont="1" applyFill="1" applyBorder="1"/>
    <xf numFmtId="165" fontId="13" fillId="11" borderId="5" xfId="0" applyNumberFormat="1" applyFont="1" applyFill="1" applyBorder="1"/>
    <xf numFmtId="0" fontId="0" fillId="4" borderId="22" xfId="0" applyFill="1" applyBorder="1"/>
    <xf numFmtId="0" fontId="31" fillId="4" borderId="32" xfId="0" applyFont="1" applyFill="1" applyBorder="1"/>
    <xf numFmtId="0" fontId="0" fillId="4" borderId="32" xfId="0" applyFill="1" applyBorder="1"/>
    <xf numFmtId="0" fontId="8" fillId="11" borderId="32" xfId="0" applyFont="1" applyFill="1" applyBorder="1" applyAlignment="1">
      <alignment vertical="center" wrapText="1"/>
    </xf>
    <xf numFmtId="0" fontId="0" fillId="11" borderId="32" xfId="0" applyFill="1" applyBorder="1" applyAlignment="1">
      <alignment wrapText="1"/>
    </xf>
    <xf numFmtId="0" fontId="0" fillId="11" borderId="27" xfId="0" applyFill="1" applyBorder="1" applyAlignment="1">
      <alignment wrapText="1"/>
    </xf>
    <xf numFmtId="0" fontId="8" fillId="12" borderId="22" xfId="0" applyFont="1" applyFill="1" applyBorder="1" applyAlignment="1">
      <alignment vertical="center" wrapText="1"/>
    </xf>
    <xf numFmtId="0" fontId="0" fillId="11" borderId="34" xfId="0" applyFill="1" applyBorder="1" applyAlignment="1">
      <alignment wrapText="1"/>
    </xf>
    <xf numFmtId="0" fontId="42" fillId="11" borderId="14" xfId="0" applyFont="1" applyFill="1" applyBorder="1"/>
    <xf numFmtId="165" fontId="13" fillId="4" borderId="4" xfId="0" applyNumberFormat="1" applyFont="1" applyFill="1" applyBorder="1"/>
    <xf numFmtId="0" fontId="41" fillId="0" borderId="44" xfId="0" applyFont="1" applyBorder="1"/>
    <xf numFmtId="0" fontId="0" fillId="4" borderId="27" xfId="0" applyFill="1" applyBorder="1"/>
    <xf numFmtId="4" fontId="0" fillId="6" borderId="45" xfId="0" applyNumberFormat="1" applyFill="1" applyBorder="1"/>
    <xf numFmtId="0" fontId="4" fillId="8" borderId="40" xfId="0" applyFont="1" applyFill="1" applyBorder="1"/>
    <xf numFmtId="0" fontId="4" fillId="8" borderId="9" xfId="0" applyFont="1" applyFill="1" applyBorder="1"/>
    <xf numFmtId="0" fontId="4" fillId="6" borderId="1" xfId="0" applyFont="1" applyFill="1" applyBorder="1"/>
    <xf numFmtId="0" fontId="9" fillId="6" borderId="46" xfId="0" applyFont="1" applyFill="1" applyBorder="1"/>
    <xf numFmtId="0" fontId="9" fillId="6" borderId="47" xfId="0" applyFont="1" applyFill="1" applyBorder="1"/>
    <xf numFmtId="0" fontId="9" fillId="6" borderId="48" xfId="0" applyFont="1" applyFill="1" applyBorder="1"/>
    <xf numFmtId="0" fontId="9" fillId="6" borderId="36" xfId="0" applyFont="1" applyFill="1" applyBorder="1"/>
    <xf numFmtId="0" fontId="9" fillId="6" borderId="49" xfId="0" applyFont="1" applyFill="1" applyBorder="1"/>
    <xf numFmtId="0" fontId="30" fillId="9" borderId="27" xfId="0" applyFont="1" applyFill="1" applyBorder="1"/>
    <xf numFmtId="0" fontId="7" fillId="7" borderId="22" xfId="0" applyFont="1" applyFill="1" applyBorder="1"/>
    <xf numFmtId="0" fontId="43" fillId="7" borderId="32" xfId="0" applyFont="1" applyFill="1" applyBorder="1"/>
    <xf numFmtId="0" fontId="41" fillId="7" borderId="27" xfId="0" applyFont="1" applyFill="1" applyBorder="1"/>
    <xf numFmtId="165" fontId="15" fillId="0" borderId="22" xfId="0" applyNumberFormat="1" applyFont="1" applyBorder="1" applyProtection="1">
      <protection locked="0"/>
    </xf>
    <xf numFmtId="165" fontId="13" fillId="0" borderId="50" xfId="0" applyNumberFormat="1" applyFont="1" applyBorder="1" applyProtection="1">
      <protection locked="0"/>
    </xf>
    <xf numFmtId="165" fontId="13" fillId="0" borderId="11" xfId="0" applyNumberFormat="1" applyFont="1" applyBorder="1" applyProtection="1">
      <protection locked="0"/>
    </xf>
    <xf numFmtId="165" fontId="13" fillId="0" borderId="19" xfId="0" applyNumberFormat="1" applyFont="1" applyBorder="1" applyProtection="1">
      <protection locked="0"/>
    </xf>
    <xf numFmtId="165" fontId="13" fillId="0" borderId="35" xfId="0" applyNumberFormat="1" applyFont="1" applyBorder="1" applyProtection="1">
      <protection locked="0"/>
    </xf>
    <xf numFmtId="165" fontId="13" fillId="0" borderId="51" xfId="0" applyNumberFormat="1" applyFont="1" applyBorder="1" applyProtection="1">
      <protection locked="0"/>
    </xf>
    <xf numFmtId="165" fontId="13" fillId="0" borderId="52" xfId="0" applyNumberFormat="1" applyFont="1" applyBorder="1" applyProtection="1">
      <protection locked="0"/>
    </xf>
    <xf numFmtId="165" fontId="13" fillId="0" borderId="53" xfId="0" applyNumberFormat="1" applyFont="1" applyBorder="1" applyProtection="1">
      <protection locked="0"/>
    </xf>
    <xf numFmtId="0" fontId="9" fillId="6" borderId="54" xfId="0" applyFont="1" applyFill="1" applyBorder="1"/>
    <xf numFmtId="0" fontId="8" fillId="4" borderId="0" xfId="0" applyFont="1" applyFill="1" applyAlignment="1">
      <alignment wrapText="1"/>
    </xf>
    <xf numFmtId="0" fontId="0" fillId="4" borderId="0" xfId="0" applyFill="1" applyAlignment="1">
      <alignment wrapText="1"/>
    </xf>
    <xf numFmtId="0" fontId="0" fillId="7" borderId="29" xfId="0" applyFill="1" applyBorder="1"/>
    <xf numFmtId="0" fontId="0" fillId="7" borderId="0" xfId="0" applyFill="1"/>
    <xf numFmtId="0" fontId="0" fillId="7" borderId="14" xfId="0" applyFill="1" applyBorder="1"/>
    <xf numFmtId="0" fontId="28" fillId="9" borderId="5" xfId="0" applyFont="1" applyFill="1" applyBorder="1"/>
    <xf numFmtId="4" fontId="16" fillId="10" borderId="2" xfId="0" applyNumberFormat="1" applyFont="1" applyFill="1" applyBorder="1"/>
    <xf numFmtId="0" fontId="4" fillId="6" borderId="6" xfId="0" applyFont="1" applyFill="1" applyBorder="1"/>
    <xf numFmtId="0" fontId="4" fillId="6" borderId="39" xfId="0" applyFont="1" applyFill="1" applyBorder="1"/>
    <xf numFmtId="0" fontId="0" fillId="6" borderId="55" xfId="0" applyFill="1" applyBorder="1"/>
    <xf numFmtId="4" fontId="14" fillId="6" borderId="35" xfId="0" applyNumberFormat="1" applyFont="1" applyFill="1" applyBorder="1"/>
    <xf numFmtId="4" fontId="4" fillId="6" borderId="35" xfId="0" applyNumberFormat="1" applyFont="1" applyFill="1" applyBorder="1"/>
    <xf numFmtId="4" fontId="0" fillId="6" borderId="51" xfId="0" applyNumberFormat="1" applyFill="1" applyBorder="1"/>
    <xf numFmtId="0" fontId="8" fillId="6" borderId="17" xfId="0" applyFont="1" applyFill="1" applyBorder="1"/>
    <xf numFmtId="0" fontId="0" fillId="6" borderId="21" xfId="0" applyFill="1" applyBorder="1"/>
    <xf numFmtId="0" fontId="4" fillId="6" borderId="45" xfId="0" applyFont="1" applyFill="1" applyBorder="1"/>
    <xf numFmtId="0" fontId="4" fillId="6" borderId="17" xfId="0" applyFont="1" applyFill="1" applyBorder="1"/>
    <xf numFmtId="0" fontId="16" fillId="9" borderId="3" xfId="0" applyFont="1" applyFill="1" applyBorder="1"/>
    <xf numFmtId="165" fontId="13" fillId="0" borderId="33" xfId="0" applyNumberFormat="1" applyFont="1" applyBorder="1" applyProtection="1">
      <protection locked="0"/>
    </xf>
    <xf numFmtId="0" fontId="30" fillId="9" borderId="33" xfId="0" applyFont="1" applyFill="1" applyBorder="1"/>
    <xf numFmtId="0" fontId="30" fillId="9" borderId="13" xfId="0" applyFont="1" applyFill="1" applyBorder="1"/>
    <xf numFmtId="0" fontId="8" fillId="6" borderId="10" xfId="0" applyFont="1" applyFill="1" applyBorder="1"/>
    <xf numFmtId="0" fontId="8" fillId="6" borderId="56" xfId="0" applyFont="1" applyFill="1" applyBorder="1"/>
    <xf numFmtId="0" fontId="8" fillId="6" borderId="20" xfId="0" applyFont="1" applyFill="1" applyBorder="1"/>
    <xf numFmtId="0" fontId="30" fillId="9" borderId="22" xfId="0" applyFont="1" applyFill="1" applyBorder="1"/>
    <xf numFmtId="0" fontId="0" fillId="6" borderId="28" xfId="0" applyFill="1" applyBorder="1"/>
    <xf numFmtId="0" fontId="0" fillId="6" borderId="36" xfId="0" applyFill="1" applyBorder="1"/>
    <xf numFmtId="0" fontId="0" fillId="6" borderId="2" xfId="0" applyFill="1" applyBorder="1"/>
    <xf numFmtId="165" fontId="13" fillId="0" borderId="27" xfId="0" applyNumberFormat="1" applyFont="1" applyBorder="1" applyProtection="1">
      <protection locked="0"/>
    </xf>
    <xf numFmtId="165" fontId="13" fillId="0" borderId="42" xfId="0" applyNumberFormat="1" applyFont="1" applyBorder="1" applyProtection="1">
      <protection locked="0"/>
    </xf>
    <xf numFmtId="165" fontId="13" fillId="0" borderId="26" xfId="0" applyNumberFormat="1" applyFont="1" applyBorder="1" applyProtection="1">
      <protection locked="0"/>
    </xf>
    <xf numFmtId="165" fontId="15" fillId="0" borderId="27" xfId="0" applyNumberFormat="1" applyFont="1" applyBorder="1" applyProtection="1">
      <protection locked="0"/>
    </xf>
    <xf numFmtId="0" fontId="8" fillId="0" borderId="57" xfId="0" applyFont="1" applyBorder="1"/>
    <xf numFmtId="0" fontId="41" fillId="0" borderId="58" xfId="0" applyFont="1" applyBorder="1"/>
    <xf numFmtId="0" fontId="41" fillId="4" borderId="0" xfId="0" applyFont="1" applyFill="1"/>
    <xf numFmtId="0" fontId="8" fillId="4" borderId="0" xfId="0" applyFont="1" applyFill="1"/>
    <xf numFmtId="4" fontId="0" fillId="6" borderId="23" xfId="0" applyNumberFormat="1" applyFill="1" applyBorder="1"/>
    <xf numFmtId="0" fontId="41" fillId="4" borderId="41" xfId="0" applyFont="1" applyFill="1" applyBorder="1"/>
    <xf numFmtId="4" fontId="30" fillId="10" borderId="13" xfId="0" applyNumberFormat="1" applyFont="1" applyFill="1" applyBorder="1"/>
    <xf numFmtId="0" fontId="41" fillId="4" borderId="43" xfId="0" applyFont="1" applyFill="1" applyBorder="1"/>
    <xf numFmtId="165" fontId="34" fillId="4" borderId="0" xfId="0" applyNumberFormat="1" applyFont="1" applyFill="1"/>
    <xf numFmtId="4" fontId="16" fillId="10" borderId="28" xfId="0" applyNumberFormat="1" applyFont="1" applyFill="1" applyBorder="1"/>
    <xf numFmtId="0" fontId="27" fillId="9" borderId="3" xfId="0" applyFont="1" applyFill="1" applyBorder="1"/>
    <xf numFmtId="0" fontId="0" fillId="6" borderId="59" xfId="0" applyFill="1" applyBorder="1"/>
    <xf numFmtId="4" fontId="0" fillId="6" borderId="5" xfId="0" applyNumberFormat="1" applyFill="1" applyBorder="1"/>
    <xf numFmtId="0" fontId="28" fillId="9" borderId="4" xfId="0" applyFont="1" applyFill="1" applyBorder="1"/>
    <xf numFmtId="0" fontId="0" fillId="6" borderId="60" xfId="0" applyFill="1" applyBorder="1"/>
    <xf numFmtId="165" fontId="4" fillId="6" borderId="5" xfId="0" applyNumberFormat="1" applyFont="1" applyFill="1" applyBorder="1"/>
    <xf numFmtId="0" fontId="4" fillId="6" borderId="54" xfId="0" applyFont="1" applyFill="1" applyBorder="1"/>
    <xf numFmtId="0" fontId="8" fillId="6" borderId="47" xfId="0" applyFont="1" applyFill="1" applyBorder="1"/>
    <xf numFmtId="0" fontId="8" fillId="6" borderId="49" xfId="0" applyFont="1" applyFill="1" applyBorder="1"/>
    <xf numFmtId="165" fontId="13" fillId="0" borderId="32" xfId="0" applyNumberFormat="1" applyFont="1" applyBorder="1" applyProtection="1">
      <protection locked="0"/>
    </xf>
    <xf numFmtId="165" fontId="15" fillId="0" borderId="14" xfId="0" applyNumberFormat="1" applyFont="1" applyBorder="1" applyProtection="1">
      <protection locked="0"/>
    </xf>
    <xf numFmtId="0" fontId="4" fillId="6" borderId="47" xfId="0" applyFont="1" applyFill="1" applyBorder="1"/>
    <xf numFmtId="4" fontId="15" fillId="0" borderId="27" xfId="0" applyNumberFormat="1" applyFont="1" applyBorder="1" applyProtection="1">
      <protection locked="0"/>
    </xf>
    <xf numFmtId="4" fontId="15" fillId="0" borderId="5" xfId="0" applyNumberFormat="1" applyFont="1" applyBorder="1" applyProtection="1">
      <protection locked="0"/>
    </xf>
    <xf numFmtId="0" fontId="4" fillId="8" borderId="61" xfId="0" applyFont="1" applyFill="1" applyBorder="1"/>
    <xf numFmtId="0" fontId="4" fillId="8" borderId="54" xfId="0" applyFont="1" applyFill="1" applyBorder="1"/>
    <xf numFmtId="0" fontId="0" fillId="8" borderId="47" xfId="0" applyFill="1" applyBorder="1"/>
    <xf numFmtId="0" fontId="8" fillId="8" borderId="47" xfId="0" applyFont="1" applyFill="1" applyBorder="1"/>
    <xf numFmtId="0" fontId="4" fillId="8" borderId="47" xfId="0" applyFont="1" applyFill="1" applyBorder="1"/>
    <xf numFmtId="0" fontId="4" fillId="8" borderId="49" xfId="0" applyFont="1" applyFill="1" applyBorder="1"/>
    <xf numFmtId="0" fontId="16" fillId="7" borderId="33" xfId="0" applyFont="1" applyFill="1" applyBorder="1"/>
    <xf numFmtId="0" fontId="4" fillId="6" borderId="50" xfId="0" applyFont="1" applyFill="1" applyBorder="1"/>
    <xf numFmtId="0" fontId="0" fillId="7" borderId="13" xfId="0" applyFill="1" applyBorder="1"/>
    <xf numFmtId="0" fontId="0" fillId="6" borderId="62" xfId="0" applyFill="1" applyBorder="1"/>
    <xf numFmtId="0" fontId="0" fillId="0" borderId="34" xfId="0" applyBorder="1" applyAlignment="1">
      <alignment wrapText="1"/>
    </xf>
    <xf numFmtId="0" fontId="0" fillId="0" borderId="13" xfId="0" applyBorder="1" applyAlignment="1">
      <alignment wrapText="1"/>
    </xf>
    <xf numFmtId="0" fontId="43" fillId="7" borderId="33" xfId="0" applyFont="1" applyFill="1" applyBorder="1" applyAlignment="1">
      <alignment wrapText="1"/>
    </xf>
    <xf numFmtId="0" fontId="16" fillId="9" borderId="22" xfId="0" applyFont="1" applyFill="1" applyBorder="1" applyAlignment="1">
      <alignment wrapText="1"/>
    </xf>
    <xf numFmtId="0" fontId="16" fillId="9" borderId="27" xfId="0" applyFont="1" applyFill="1" applyBorder="1" applyAlignment="1">
      <alignment wrapText="1"/>
    </xf>
    <xf numFmtId="0" fontId="0" fillId="11" borderId="0" xfId="0" applyFill="1" applyAlignment="1">
      <alignment vertical="center"/>
    </xf>
    <xf numFmtId="0" fontId="0" fillId="6" borderId="5" xfId="0" applyFill="1" applyBorder="1"/>
    <xf numFmtId="0" fontId="0" fillId="11" borderId="47" xfId="0" applyFill="1" applyBorder="1"/>
    <xf numFmtId="165" fontId="13" fillId="0" borderId="54" xfId="0" applyNumberFormat="1" applyFont="1" applyBorder="1" applyProtection="1">
      <protection locked="0"/>
    </xf>
    <xf numFmtId="165" fontId="13" fillId="0" borderId="47" xfId="0" applyNumberFormat="1" applyFont="1" applyBorder="1" applyProtection="1">
      <protection locked="0"/>
    </xf>
    <xf numFmtId="165" fontId="13" fillId="0" borderId="49" xfId="0" applyNumberFormat="1" applyFont="1" applyBorder="1" applyProtection="1">
      <protection locked="0"/>
    </xf>
    <xf numFmtId="165" fontId="13" fillId="0" borderId="46" xfId="0" applyNumberFormat="1" applyFont="1" applyBorder="1" applyProtection="1">
      <protection locked="0"/>
    </xf>
    <xf numFmtId="0" fontId="9" fillId="13" borderId="22" xfId="0" applyFont="1" applyFill="1" applyBorder="1"/>
    <xf numFmtId="0" fontId="8" fillId="13" borderId="32" xfId="0" applyFont="1" applyFill="1" applyBorder="1"/>
    <xf numFmtId="0" fontId="8" fillId="13" borderId="27" xfId="0" applyFont="1" applyFill="1" applyBorder="1"/>
    <xf numFmtId="165" fontId="13" fillId="0" borderId="1" xfId="0" applyNumberFormat="1" applyFont="1" applyBorder="1"/>
    <xf numFmtId="4" fontId="0" fillId="6" borderId="1" xfId="0" applyNumberFormat="1" applyFill="1" applyBorder="1"/>
    <xf numFmtId="0" fontId="0" fillId="6" borderId="63" xfId="0" applyFill="1" applyBorder="1"/>
    <xf numFmtId="4" fontId="0" fillId="6" borderId="64" xfId="0" applyNumberFormat="1" applyFill="1" applyBorder="1"/>
    <xf numFmtId="0" fontId="28" fillId="9" borderId="27" xfId="0" applyFont="1" applyFill="1" applyBorder="1"/>
    <xf numFmtId="0" fontId="8" fillId="13" borderId="4" xfId="0" applyFont="1" applyFill="1" applyBorder="1"/>
    <xf numFmtId="0" fontId="8" fillId="13" borderId="5" xfId="0" applyFont="1" applyFill="1" applyBorder="1"/>
    <xf numFmtId="0" fontId="8" fillId="6" borderId="5" xfId="0" applyFont="1" applyFill="1" applyBorder="1" applyAlignment="1">
      <alignment horizontal="center"/>
    </xf>
    <xf numFmtId="0" fontId="8" fillId="6" borderId="14" xfId="0" applyFont="1" applyFill="1" applyBorder="1" applyAlignment="1">
      <alignment horizontal="center"/>
    </xf>
    <xf numFmtId="0" fontId="4" fillId="6" borderId="0" xfId="0" applyFont="1" applyFill="1" applyAlignment="1">
      <alignment horizontal="center" vertical="center"/>
    </xf>
    <xf numFmtId="165" fontId="13" fillId="0" borderId="3" xfId="0" applyNumberFormat="1" applyFont="1" applyBorder="1" applyProtection="1">
      <protection locked="0"/>
    </xf>
    <xf numFmtId="0" fontId="4" fillId="6" borderId="34" xfId="0" applyFont="1" applyFill="1" applyBorder="1" applyAlignment="1">
      <alignment horizontal="center" vertical="center"/>
    </xf>
    <xf numFmtId="0" fontId="8" fillId="6" borderId="13" xfId="0" applyFont="1" applyFill="1" applyBorder="1" applyAlignment="1">
      <alignment horizontal="center"/>
    </xf>
    <xf numFmtId="0" fontId="25" fillId="5" borderId="29" xfId="0" applyFont="1" applyFill="1" applyBorder="1"/>
    <xf numFmtId="0" fontId="16" fillId="5" borderId="29" xfId="0" applyFont="1" applyFill="1" applyBorder="1"/>
    <xf numFmtId="0" fontId="4" fillId="0" borderId="43" xfId="0" applyFont="1" applyBorder="1"/>
    <xf numFmtId="4" fontId="0" fillId="0" borderId="0" xfId="0" applyNumberFormat="1"/>
    <xf numFmtId="0" fontId="44" fillId="0" borderId="43" xfId="0" applyFont="1" applyBorder="1"/>
    <xf numFmtId="4" fontId="41" fillId="0" borderId="0" xfId="0" applyNumberFormat="1" applyFont="1"/>
    <xf numFmtId="0" fontId="16" fillId="10" borderId="28" xfId="0" applyFont="1" applyFill="1" applyBorder="1" applyAlignment="1">
      <alignment horizontal="center" wrapText="1"/>
    </xf>
    <xf numFmtId="0" fontId="39" fillId="7" borderId="22" xfId="0" applyFont="1" applyFill="1" applyBorder="1"/>
    <xf numFmtId="4" fontId="39" fillId="10" borderId="1" xfId="0" applyNumberFormat="1" applyFont="1" applyFill="1" applyBorder="1" applyAlignment="1">
      <alignment horizontal="right" wrapText="1"/>
    </xf>
    <xf numFmtId="4" fontId="39" fillId="14" borderId="1" xfId="0" applyNumberFormat="1" applyFont="1" applyFill="1" applyBorder="1" applyAlignment="1">
      <alignment horizontal="right" wrapText="1"/>
    </xf>
    <xf numFmtId="4" fontId="40" fillId="14" borderId="1" xfId="0" applyNumberFormat="1" applyFont="1" applyFill="1" applyBorder="1" applyAlignment="1">
      <alignment horizontal="right" wrapText="1"/>
    </xf>
    <xf numFmtId="4" fontId="40" fillId="10" borderId="1" xfId="0" applyNumberFormat="1" applyFont="1" applyFill="1" applyBorder="1" applyAlignment="1">
      <alignment horizontal="right" wrapText="1"/>
    </xf>
    <xf numFmtId="0" fontId="3" fillId="8" borderId="39" xfId="0" applyFont="1" applyFill="1" applyBorder="1"/>
    <xf numFmtId="0" fontId="45" fillId="0" borderId="41" xfId="0" applyFont="1" applyBorder="1"/>
    <xf numFmtId="0" fontId="3" fillId="6" borderId="39" xfId="0" applyFont="1" applyFill="1" applyBorder="1"/>
    <xf numFmtId="0" fontId="1" fillId="6" borderId="1" xfId="0" applyFont="1" applyFill="1" applyBorder="1"/>
    <xf numFmtId="165" fontId="13" fillId="0" borderId="28" xfId="0" applyNumberFormat="1" applyFont="1" applyBorder="1" applyProtection="1">
      <protection locked="0"/>
    </xf>
    <xf numFmtId="0" fontId="1" fillId="6" borderId="6" xfId="0" applyFont="1" applyFill="1" applyBorder="1"/>
    <xf numFmtId="0" fontId="1" fillId="6" borderId="39" xfId="0" applyFont="1" applyFill="1" applyBorder="1"/>
    <xf numFmtId="0" fontId="17" fillId="4" borderId="0" xfId="1" applyFill="1" applyBorder="1" applyAlignment="1" applyProtection="1">
      <alignment wrapText="1"/>
    </xf>
    <xf numFmtId="0" fontId="3" fillId="6" borderId="10" xfId="0" applyFont="1" applyFill="1" applyBorder="1"/>
    <xf numFmtId="0" fontId="24" fillId="4" borderId="14" xfId="0" applyFont="1" applyFill="1" applyBorder="1" applyAlignment="1">
      <alignment vertical="center"/>
    </xf>
    <xf numFmtId="0" fontId="31" fillId="13" borderId="32" xfId="0" applyFont="1" applyFill="1" applyBorder="1" applyAlignment="1">
      <alignment vertical="center" wrapText="1"/>
    </xf>
    <xf numFmtId="0" fontId="32" fillId="13" borderId="22" xfId="0" applyFont="1" applyFill="1" applyBorder="1" applyAlignment="1">
      <alignment vertical="center" wrapText="1"/>
    </xf>
    <xf numFmtId="0" fontId="3" fillId="6" borderId="38" xfId="0" applyFont="1" applyFill="1" applyBorder="1"/>
    <xf numFmtId="0" fontId="3" fillId="6" borderId="37" xfId="0" applyFont="1" applyFill="1" applyBorder="1"/>
    <xf numFmtId="0" fontId="3" fillId="6" borderId="25" xfId="0" applyFont="1" applyFill="1" applyBorder="1"/>
    <xf numFmtId="165" fontId="13" fillId="0" borderId="2" xfId="0" applyNumberFormat="1" applyFont="1" applyBorder="1" applyProtection="1">
      <protection locked="0"/>
    </xf>
    <xf numFmtId="0" fontId="3" fillId="0" borderId="43" xfId="0" applyFont="1" applyBorder="1"/>
    <xf numFmtId="0" fontId="3" fillId="0" borderId="41" xfId="0" applyFont="1" applyBorder="1"/>
    <xf numFmtId="0" fontId="3" fillId="0" borderId="0" xfId="0" applyFont="1"/>
    <xf numFmtId="0" fontId="1" fillId="0" borderId="43" xfId="0" applyFont="1" applyBorder="1"/>
    <xf numFmtId="0" fontId="3" fillId="0" borderId="58" xfId="0" applyFont="1" applyBorder="1"/>
    <xf numFmtId="0" fontId="3" fillId="4" borderId="0" xfId="0" applyFont="1" applyFill="1"/>
    <xf numFmtId="0" fontId="3" fillId="3" borderId="0" xfId="0" applyFont="1" applyFill="1"/>
    <xf numFmtId="0" fontId="3" fillId="6" borderId="56" xfId="0" applyFont="1" applyFill="1" applyBorder="1"/>
    <xf numFmtId="0" fontId="0" fillId="11" borderId="69" xfId="0" applyFill="1" applyBorder="1"/>
    <xf numFmtId="0" fontId="0" fillId="11" borderId="70" xfId="0" applyFill="1" applyBorder="1"/>
    <xf numFmtId="0" fontId="4" fillId="6" borderId="14" xfId="0" applyFont="1" applyFill="1" applyBorder="1" applyAlignment="1">
      <alignment horizontal="center" vertical="center"/>
    </xf>
    <xf numFmtId="0" fontId="0" fillId="0" borderId="14" xfId="0" applyBorder="1" applyAlignment="1">
      <alignment vertical="center"/>
    </xf>
    <xf numFmtId="165" fontId="1" fillId="11" borderId="0" xfId="0" applyNumberFormat="1" applyFont="1" applyFill="1"/>
    <xf numFmtId="0" fontId="0" fillId="0" borderId="0" xfId="0" applyAlignment="1">
      <alignment horizontal="left"/>
    </xf>
    <xf numFmtId="165" fontId="13" fillId="11" borderId="71" xfId="0" applyNumberFormat="1" applyFont="1" applyFill="1" applyBorder="1"/>
    <xf numFmtId="0" fontId="3" fillId="6" borderId="8" xfId="0" applyFont="1" applyFill="1" applyBorder="1"/>
    <xf numFmtId="0" fontId="8" fillId="6" borderId="55" xfId="0" applyFont="1" applyFill="1" applyBorder="1"/>
    <xf numFmtId="165" fontId="2" fillId="0" borderId="1" xfId="0" applyNumberFormat="1" applyFont="1" applyBorder="1" applyProtection="1">
      <protection locked="0"/>
    </xf>
    <xf numFmtId="165" fontId="15" fillId="0" borderId="1" xfId="0" applyNumberFormat="1" applyFont="1" applyBorder="1"/>
    <xf numFmtId="165" fontId="13" fillId="0" borderId="46" xfId="0" applyNumberFormat="1" applyFont="1" applyBorder="1"/>
    <xf numFmtId="165" fontId="15" fillId="0" borderId="27" xfId="0" applyNumberFormat="1" applyFont="1" applyBorder="1"/>
    <xf numFmtId="0" fontId="9" fillId="6" borderId="11" xfId="0" applyFont="1" applyFill="1" applyBorder="1"/>
    <xf numFmtId="0" fontId="9" fillId="6" borderId="10" xfId="0" applyFont="1" applyFill="1" applyBorder="1"/>
    <xf numFmtId="0" fontId="9" fillId="6" borderId="19" xfId="0" applyFont="1" applyFill="1" applyBorder="1"/>
    <xf numFmtId="165" fontId="13" fillId="0" borderId="28" xfId="0" applyNumberFormat="1" applyFont="1" applyBorder="1"/>
    <xf numFmtId="165" fontId="13" fillId="0" borderId="47" xfId="0" applyNumberFormat="1" applyFont="1" applyBorder="1"/>
    <xf numFmtId="165" fontId="13" fillId="0" borderId="2" xfId="0" applyNumberFormat="1" applyFont="1" applyBorder="1"/>
    <xf numFmtId="0" fontId="3" fillId="0" borderId="14" xfId="0" applyFont="1" applyBorder="1" applyAlignment="1">
      <alignment vertical="top" wrapText="1"/>
    </xf>
    <xf numFmtId="0" fontId="0" fillId="0" borderId="0" xfId="0" applyAlignment="1">
      <alignment vertical="top" wrapText="1"/>
    </xf>
    <xf numFmtId="4" fontId="16" fillId="18" borderId="1" xfId="0" applyNumberFormat="1" applyFont="1" applyFill="1" applyBorder="1"/>
    <xf numFmtId="4" fontId="30" fillId="18" borderId="27" xfId="0" applyNumberFormat="1" applyFont="1" applyFill="1" applyBorder="1"/>
    <xf numFmtId="4" fontId="30" fillId="10" borderId="27" xfId="0" applyNumberFormat="1" applyFont="1" applyFill="1" applyBorder="1"/>
    <xf numFmtId="165" fontId="46" fillId="11" borderId="0" xfId="0" applyNumberFormat="1" applyFont="1" applyFill="1" applyAlignment="1">
      <alignment horizontal="left"/>
    </xf>
    <xf numFmtId="165" fontId="46" fillId="11" borderId="4" xfId="0" applyNumberFormat="1" applyFont="1" applyFill="1" applyBorder="1" applyAlignment="1">
      <alignment horizontal="left"/>
    </xf>
    <xf numFmtId="165" fontId="17" fillId="11" borderId="4" xfId="1" applyNumberFormat="1" applyFill="1" applyBorder="1" applyAlignment="1" applyProtection="1">
      <alignment horizontal="left" vertical="center"/>
    </xf>
    <xf numFmtId="165" fontId="16" fillId="11" borderId="0" xfId="0" applyNumberFormat="1" applyFont="1" applyFill="1"/>
    <xf numFmtId="165" fontId="24" fillId="3" borderId="0" xfId="0" applyNumberFormat="1" applyFont="1" applyFill="1" applyAlignment="1">
      <alignment wrapText="1"/>
    </xf>
    <xf numFmtId="0" fontId="24" fillId="0" borderId="0" xfId="0" applyFont="1"/>
    <xf numFmtId="0" fontId="31" fillId="13" borderId="32" xfId="0" applyFont="1" applyFill="1" applyBorder="1" applyAlignment="1">
      <alignment vertical="center" wrapText="1"/>
    </xf>
    <xf numFmtId="0" fontId="0" fillId="0" borderId="32" xfId="0" applyBorder="1" applyAlignment="1">
      <alignment vertical="center" wrapText="1"/>
    </xf>
    <xf numFmtId="0" fontId="0" fillId="0" borderId="27" xfId="0" applyBorder="1" applyAlignment="1">
      <alignment vertical="center" wrapText="1"/>
    </xf>
    <xf numFmtId="0" fontId="12" fillId="18" borderId="28" xfId="0" applyFont="1" applyFill="1" applyBorder="1" applyAlignment="1">
      <alignment horizontal="center" vertical="center" wrapText="1"/>
    </xf>
    <xf numFmtId="0" fontId="0" fillId="18" borderId="2" xfId="0" applyFill="1" applyBorder="1" applyAlignment="1">
      <alignment horizontal="center" vertical="center" wrapText="1"/>
    </xf>
    <xf numFmtId="0" fontId="12" fillId="17" borderId="28" xfId="0" applyFont="1" applyFill="1" applyBorder="1" applyAlignment="1">
      <alignment horizontal="center" vertical="center" wrapText="1"/>
    </xf>
    <xf numFmtId="0" fontId="0" fillId="0" borderId="2" xfId="0" applyBorder="1" applyAlignment="1">
      <alignment horizontal="center" vertical="center" wrapText="1"/>
    </xf>
    <xf numFmtId="0" fontId="27" fillId="7" borderId="22" xfId="0" applyFont="1" applyFill="1" applyBorder="1"/>
    <xf numFmtId="0" fontId="0" fillId="0" borderId="60" xfId="0" applyBorder="1"/>
    <xf numFmtId="0" fontId="3" fillId="6" borderId="19" xfId="0" applyFont="1" applyFill="1" applyBorder="1"/>
    <xf numFmtId="0" fontId="8" fillId="6" borderId="20" xfId="0" applyFont="1" applyFill="1" applyBorder="1"/>
    <xf numFmtId="0" fontId="24" fillId="4" borderId="33" xfId="0" applyFont="1" applyFill="1" applyBorder="1" applyAlignment="1">
      <alignment wrapText="1"/>
    </xf>
    <xf numFmtId="0" fontId="24" fillId="4" borderId="13" xfId="0" applyFont="1" applyFill="1" applyBorder="1" applyAlignment="1">
      <alignment wrapText="1"/>
    </xf>
    <xf numFmtId="0" fontId="24" fillId="4" borderId="29" xfId="0" applyFont="1" applyFill="1" applyBorder="1" applyAlignment="1">
      <alignment wrapText="1"/>
    </xf>
    <xf numFmtId="0" fontId="24" fillId="4" borderId="14" xfId="0" applyFont="1" applyFill="1" applyBorder="1" applyAlignment="1">
      <alignment wrapText="1"/>
    </xf>
    <xf numFmtId="0" fontId="24" fillId="4" borderId="3" xfId="0" applyFont="1" applyFill="1" applyBorder="1" applyAlignment="1">
      <alignment wrapText="1"/>
    </xf>
    <xf numFmtId="0" fontId="24" fillId="4" borderId="5" xfId="0" applyFont="1" applyFill="1" applyBorder="1" applyAlignment="1">
      <alignment wrapText="1"/>
    </xf>
    <xf numFmtId="0" fontId="24" fillId="4" borderId="33" xfId="0" applyFont="1" applyFill="1" applyBorder="1" applyAlignment="1">
      <alignment vertical="center" wrapText="1"/>
    </xf>
    <xf numFmtId="0" fontId="24" fillId="4" borderId="34" xfId="0" applyFont="1" applyFill="1" applyBorder="1" applyAlignment="1">
      <alignment vertical="center"/>
    </xf>
    <xf numFmtId="0" fontId="24" fillId="4" borderId="13" xfId="0" applyFont="1" applyFill="1" applyBorder="1" applyAlignment="1">
      <alignment vertical="center"/>
    </xf>
    <xf numFmtId="0" fontId="0" fillId="0" borderId="29" xfId="0" applyBorder="1" applyAlignment="1">
      <alignment vertical="center"/>
    </xf>
    <xf numFmtId="0" fontId="0" fillId="0" borderId="0" xfId="0" applyAlignment="1">
      <alignment vertical="center"/>
    </xf>
    <xf numFmtId="0" fontId="0" fillId="0" borderId="14" xfId="0" applyBorder="1" applyAlignment="1">
      <alignment vertical="center"/>
    </xf>
    <xf numFmtId="0" fontId="0" fillId="0" borderId="3" xfId="0" applyBorder="1" applyAlignment="1">
      <alignment vertical="center"/>
    </xf>
    <xf numFmtId="0" fontId="0" fillId="0" borderId="4" xfId="0" applyBorder="1" applyAlignment="1">
      <alignment vertical="center"/>
    </xf>
    <xf numFmtId="0" fontId="0" fillId="0" borderId="5" xfId="0" applyBorder="1" applyAlignment="1">
      <alignment vertical="center"/>
    </xf>
    <xf numFmtId="165" fontId="46" fillId="11" borderId="0" xfId="0" applyNumberFormat="1" applyFont="1" applyFill="1" applyAlignment="1">
      <alignment horizontal="left"/>
    </xf>
    <xf numFmtId="0" fontId="0" fillId="0" borderId="0" xfId="0" applyAlignment="1">
      <alignment horizontal="left"/>
    </xf>
    <xf numFmtId="165" fontId="46" fillId="11" borderId="0" xfId="0" applyNumberFormat="1" applyFont="1" applyFill="1" applyAlignment="1">
      <alignment horizontal="right" vertical="top"/>
    </xf>
    <xf numFmtId="0" fontId="0" fillId="0" borderId="0" xfId="0"/>
    <xf numFmtId="0" fontId="24" fillId="4" borderId="22" xfId="0" applyFont="1" applyFill="1" applyBorder="1" applyAlignment="1">
      <alignment vertical="top" wrapText="1"/>
    </xf>
    <xf numFmtId="0" fontId="3" fillId="0" borderId="32" xfId="0" applyFont="1" applyBorder="1" applyAlignment="1">
      <alignment vertical="top" wrapText="1"/>
    </xf>
    <xf numFmtId="0" fontId="3" fillId="0" borderId="27" xfId="0" applyFont="1" applyBorder="1" applyAlignment="1">
      <alignment vertical="top" wrapText="1"/>
    </xf>
    <xf numFmtId="0" fontId="1" fillId="5" borderId="65" xfId="0" applyFont="1" applyFill="1" applyBorder="1" applyAlignment="1">
      <alignment horizontal="center" vertical="center" wrapText="1"/>
    </xf>
    <xf numFmtId="0" fontId="0" fillId="0" borderId="66" xfId="0" applyBorder="1" applyAlignment="1">
      <alignment horizontal="center" vertical="center" wrapText="1"/>
    </xf>
    <xf numFmtId="0" fontId="1" fillId="5" borderId="67" xfId="0" applyFont="1" applyFill="1" applyBorder="1" applyAlignment="1">
      <alignment horizontal="center" vertical="center" wrapText="1"/>
    </xf>
    <xf numFmtId="0" fontId="0" fillId="0" borderId="68" xfId="0" applyBorder="1" applyAlignment="1">
      <alignment horizontal="center" vertical="center" wrapText="1"/>
    </xf>
    <xf numFmtId="0" fontId="4" fillId="6" borderId="33" xfId="0" applyFont="1" applyFill="1" applyBorder="1" applyAlignment="1">
      <alignment wrapText="1"/>
    </xf>
    <xf numFmtId="0" fontId="4" fillId="6" borderId="13" xfId="0" applyFont="1" applyFill="1" applyBorder="1" applyAlignment="1">
      <alignment wrapText="1"/>
    </xf>
    <xf numFmtId="0" fontId="36" fillId="6" borderId="29" xfId="0" applyFont="1" applyFill="1" applyBorder="1" applyAlignment="1">
      <alignment wrapText="1"/>
    </xf>
    <xf numFmtId="0" fontId="36" fillId="6" borderId="3" xfId="0" applyFont="1" applyFill="1" applyBorder="1" applyAlignment="1">
      <alignment wrapText="1"/>
    </xf>
    <xf numFmtId="0" fontId="9" fillId="13" borderId="22" xfId="0" applyFont="1" applyFill="1" applyBorder="1" applyAlignment="1">
      <alignment wrapText="1"/>
    </xf>
    <xf numFmtId="0" fontId="0" fillId="0" borderId="27" xfId="0" applyBorder="1"/>
    <xf numFmtId="0" fontId="31" fillId="13" borderId="22" xfId="0" applyFont="1" applyFill="1" applyBorder="1" applyAlignment="1">
      <alignment vertical="center" wrapText="1"/>
    </xf>
    <xf numFmtId="0" fontId="0" fillId="13" borderId="32" xfId="0" applyFill="1" applyBorder="1" applyAlignment="1">
      <alignment wrapText="1"/>
    </xf>
    <xf numFmtId="0" fontId="0" fillId="0" borderId="32" xfId="0" applyBorder="1" applyAlignment="1">
      <alignment wrapText="1"/>
    </xf>
    <xf numFmtId="0" fontId="0" fillId="0" borderId="27" xfId="0" applyBorder="1" applyAlignment="1">
      <alignment wrapText="1"/>
    </xf>
    <xf numFmtId="0" fontId="0" fillId="0" borderId="3" xfId="0" applyBorder="1" applyAlignment="1">
      <alignment wrapText="1"/>
    </xf>
    <xf numFmtId="0" fontId="0" fillId="0" borderId="5" xfId="0" applyBorder="1" applyAlignment="1">
      <alignment wrapText="1"/>
    </xf>
    <xf numFmtId="0" fontId="0" fillId="0" borderId="2" xfId="0" applyBorder="1"/>
    <xf numFmtId="0" fontId="24" fillId="15" borderId="33" xfId="0" applyFont="1" applyFill="1" applyBorder="1" applyAlignment="1">
      <alignment wrapText="1"/>
    </xf>
    <xf numFmtId="0" fontId="24" fillId="15" borderId="34" xfId="0" applyFont="1" applyFill="1" applyBorder="1" applyAlignment="1">
      <alignment wrapText="1"/>
    </xf>
    <xf numFmtId="0" fontId="24" fillId="15" borderId="13" xfId="0" applyFont="1" applyFill="1" applyBorder="1" applyAlignment="1">
      <alignment wrapText="1"/>
    </xf>
    <xf numFmtId="0" fontId="24" fillId="15" borderId="29" xfId="0" applyFont="1" applyFill="1" applyBorder="1" applyAlignment="1">
      <alignment wrapText="1"/>
    </xf>
    <xf numFmtId="0" fontId="24" fillId="15" borderId="0" xfId="0" applyFont="1" applyFill="1" applyAlignment="1">
      <alignment wrapText="1"/>
    </xf>
    <xf numFmtId="0" fontId="24" fillId="15" borderId="14" xfId="0" applyFont="1" applyFill="1" applyBorder="1" applyAlignment="1">
      <alignment wrapText="1"/>
    </xf>
    <xf numFmtId="0" fontId="24" fillId="15" borderId="3" xfId="0" applyFont="1" applyFill="1" applyBorder="1" applyAlignment="1">
      <alignment wrapText="1"/>
    </xf>
    <xf numFmtId="0" fontId="24" fillId="15" borderId="4" xfId="0" applyFont="1" applyFill="1" applyBorder="1" applyAlignment="1">
      <alignment wrapText="1"/>
    </xf>
    <xf numFmtId="0" fontId="24" fillId="15" borderId="5" xfId="0" applyFont="1" applyFill="1" applyBorder="1" applyAlignment="1">
      <alignment wrapText="1"/>
    </xf>
    <xf numFmtId="0" fontId="3" fillId="6" borderId="10" xfId="0" applyFont="1" applyFill="1" applyBorder="1"/>
    <xf numFmtId="0" fontId="0" fillId="0" borderId="56" xfId="0" applyBorder="1"/>
    <xf numFmtId="0" fontId="8" fillId="6" borderId="19" xfId="0" applyFont="1" applyFill="1" applyBorder="1"/>
    <xf numFmtId="0" fontId="0" fillId="0" borderId="20" xfId="0" applyBorder="1"/>
    <xf numFmtId="0" fontId="24" fillId="0" borderId="33" xfId="0" applyFont="1" applyBorder="1" applyAlignment="1">
      <alignment vertical="center" wrapText="1"/>
    </xf>
    <xf numFmtId="0" fontId="24" fillId="0" borderId="34" xfId="0" applyFont="1" applyBorder="1" applyAlignment="1">
      <alignment vertical="center" wrapText="1"/>
    </xf>
    <xf numFmtId="0" fontId="24" fillId="0" borderId="13" xfId="0" applyFont="1" applyBorder="1" applyAlignment="1">
      <alignment vertical="center" wrapText="1"/>
    </xf>
    <xf numFmtId="0" fontId="24" fillId="0" borderId="29" xfId="0" applyFont="1" applyBorder="1" applyAlignment="1">
      <alignment vertical="center" wrapText="1"/>
    </xf>
    <xf numFmtId="0" fontId="24" fillId="0" borderId="0" xfId="0" applyFont="1" applyAlignment="1">
      <alignment vertical="center" wrapText="1"/>
    </xf>
    <xf numFmtId="0" fontId="24" fillId="0" borderId="14" xfId="0" applyFont="1" applyBorder="1" applyAlignment="1">
      <alignment vertical="center" wrapText="1"/>
    </xf>
    <xf numFmtId="0" fontId="24" fillId="0" borderId="3" xfId="0" applyFont="1" applyBorder="1" applyAlignment="1">
      <alignment vertical="center" wrapText="1"/>
    </xf>
    <xf numFmtId="0" fontId="24" fillId="0" borderId="4" xfId="0" applyFont="1" applyBorder="1" applyAlignment="1">
      <alignment vertical="center" wrapText="1"/>
    </xf>
    <xf numFmtId="0" fontId="24" fillId="0" borderId="5" xfId="0" applyFont="1" applyBorder="1" applyAlignment="1">
      <alignment vertical="center" wrapText="1"/>
    </xf>
    <xf numFmtId="0" fontId="24" fillId="3" borderId="22" xfId="0" applyFont="1" applyFill="1" applyBorder="1" applyAlignment="1">
      <alignment vertical="center" wrapText="1"/>
    </xf>
    <xf numFmtId="0" fontId="0" fillId="0" borderId="32" xfId="0" applyBorder="1" applyAlignment="1">
      <alignment vertical="top" wrapText="1"/>
    </xf>
    <xf numFmtId="0" fontId="0" fillId="0" borderId="27" xfId="0" applyBorder="1" applyAlignment="1">
      <alignment vertical="top" wrapText="1"/>
    </xf>
    <xf numFmtId="0" fontId="4" fillId="6" borderId="34" xfId="0" applyFont="1" applyFill="1" applyBorder="1" applyAlignment="1">
      <alignment wrapText="1"/>
    </xf>
    <xf numFmtId="0" fontId="1" fillId="10" borderId="28" xfId="0" applyFont="1" applyFill="1" applyBorder="1" applyAlignment="1">
      <alignment horizontal="center" vertical="center" wrapText="1"/>
    </xf>
    <xf numFmtId="0" fontId="0" fillId="6" borderId="28" xfId="0" applyFill="1" applyBorder="1" applyAlignment="1">
      <alignment wrapText="1"/>
    </xf>
    <xf numFmtId="0" fontId="0" fillId="0" borderId="36" xfId="0" applyBorder="1" applyAlignment="1">
      <alignment wrapText="1"/>
    </xf>
    <xf numFmtId="0" fontId="0" fillId="0" borderId="14" xfId="0" applyBorder="1" applyAlignment="1">
      <alignment wrapText="1"/>
    </xf>
    <xf numFmtId="0" fontId="24" fillId="4" borderId="29" xfId="0" applyFont="1" applyFill="1" applyBorder="1" applyAlignment="1">
      <alignment vertical="center"/>
    </xf>
    <xf numFmtId="0" fontId="24" fillId="4" borderId="0" xfId="0" applyFont="1" applyFill="1" applyAlignment="1">
      <alignment vertical="center"/>
    </xf>
    <xf numFmtId="0" fontId="24" fillId="4" borderId="14" xfId="0" applyFont="1" applyFill="1" applyBorder="1" applyAlignment="1">
      <alignment vertical="center"/>
    </xf>
    <xf numFmtId="0" fontId="24" fillId="4" borderId="3" xfId="0" applyFont="1" applyFill="1" applyBorder="1" applyAlignment="1">
      <alignment vertical="center"/>
    </xf>
    <xf numFmtId="0" fontId="24" fillId="4" borderId="4" xfId="0" applyFont="1" applyFill="1" applyBorder="1" applyAlignment="1">
      <alignment vertical="center"/>
    </xf>
    <xf numFmtId="0" fontId="24" fillId="4" borderId="5" xfId="0" applyFont="1" applyFill="1" applyBorder="1" applyAlignment="1">
      <alignment vertical="center"/>
    </xf>
    <xf numFmtId="0" fontId="31" fillId="13" borderId="27" xfId="0" applyFont="1" applyFill="1" applyBorder="1" applyAlignment="1">
      <alignment vertical="center" wrapText="1"/>
    </xf>
    <xf numFmtId="0" fontId="16" fillId="7" borderId="22" xfId="0" applyFont="1" applyFill="1" applyBorder="1"/>
    <xf numFmtId="0" fontId="32" fillId="13" borderId="22" xfId="0" applyFont="1" applyFill="1" applyBorder="1" applyAlignment="1">
      <alignment vertical="center" wrapText="1"/>
    </xf>
    <xf numFmtId="0" fontId="6" fillId="5" borderId="34" xfId="0" applyFont="1" applyFill="1" applyBorder="1"/>
    <xf numFmtId="0" fontId="0" fillId="0" borderId="13" xfId="0" applyBorder="1"/>
    <xf numFmtId="0" fontId="0" fillId="0" borderId="4" xfId="0" applyBorder="1"/>
    <xf numFmtId="0" fontId="0" fillId="0" borderId="5" xfId="0" applyBorder="1"/>
    <xf numFmtId="0" fontId="16" fillId="5" borderId="33" xfId="0" applyFont="1" applyFill="1" applyBorder="1"/>
    <xf numFmtId="0" fontId="0" fillId="0" borderId="34" xfId="0" applyBorder="1"/>
    <xf numFmtId="0" fontId="16" fillId="5" borderId="29" xfId="0" applyFont="1" applyFill="1" applyBorder="1"/>
    <xf numFmtId="0" fontId="0" fillId="0" borderId="14" xfId="0" applyBorder="1"/>
    <xf numFmtId="0" fontId="7" fillId="5" borderId="33" xfId="0" applyFont="1" applyFill="1" applyBorder="1"/>
    <xf numFmtId="0" fontId="16" fillId="7" borderId="27" xfId="0" applyFont="1" applyFill="1" applyBorder="1"/>
    <xf numFmtId="0" fontId="0" fillId="0" borderId="32" xfId="0" applyBorder="1"/>
    <xf numFmtId="0" fontId="8" fillId="6" borderId="10" xfId="0" applyFont="1" applyFill="1" applyBorder="1"/>
    <xf numFmtId="0" fontId="8" fillId="4" borderId="29" xfId="1" applyFont="1" applyFill="1" applyBorder="1" applyAlignment="1" applyProtection="1">
      <alignment vertical="center" wrapText="1"/>
    </xf>
    <xf numFmtId="0" fontId="0" fillId="0" borderId="0" xfId="0" applyAlignment="1">
      <alignment wrapText="1"/>
    </xf>
    <xf numFmtId="0" fontId="0" fillId="0" borderId="4" xfId="0" applyBorder="1" applyAlignment="1">
      <alignment wrapText="1"/>
    </xf>
    <xf numFmtId="0" fontId="24" fillId="4" borderId="0" xfId="0" applyFont="1" applyFill="1" applyAlignment="1">
      <alignment wrapText="1"/>
    </xf>
    <xf numFmtId="0" fontId="0" fillId="4" borderId="0" xfId="0" applyFill="1" applyAlignment="1">
      <alignment wrapText="1"/>
    </xf>
    <xf numFmtId="0" fontId="8" fillId="4" borderId="33" xfId="1" applyFont="1" applyFill="1" applyBorder="1" applyAlignment="1" applyProtection="1">
      <alignment wrapText="1"/>
    </xf>
    <xf numFmtId="0" fontId="8" fillId="4" borderId="34" xfId="1" applyFont="1" applyFill="1" applyBorder="1" applyAlignment="1" applyProtection="1">
      <alignment wrapText="1"/>
    </xf>
    <xf numFmtId="0" fontId="8" fillId="4" borderId="13" xfId="1" applyFont="1" applyFill="1" applyBorder="1" applyAlignment="1" applyProtection="1">
      <alignment wrapText="1"/>
    </xf>
    <xf numFmtId="165" fontId="8" fillId="16" borderId="22" xfId="0" applyNumberFormat="1" applyFont="1" applyFill="1" applyBorder="1" applyAlignment="1">
      <alignment wrapText="1"/>
    </xf>
    <xf numFmtId="0" fontId="8" fillId="16" borderId="32" xfId="0" applyFont="1" applyFill="1" applyBorder="1" applyAlignment="1">
      <alignment wrapText="1"/>
    </xf>
    <xf numFmtId="0" fontId="8" fillId="16" borderId="27" xfId="0" applyFont="1" applyFill="1" applyBorder="1" applyAlignment="1">
      <alignment wrapText="1"/>
    </xf>
    <xf numFmtId="0" fontId="8" fillId="4" borderId="0" xfId="0" applyFont="1" applyFill="1" applyAlignment="1">
      <alignment wrapText="1"/>
    </xf>
    <xf numFmtId="0" fontId="17" fillId="4" borderId="0" xfId="1" applyFill="1" applyBorder="1" applyAlignment="1" applyProtection="1">
      <alignment wrapText="1"/>
    </xf>
    <xf numFmtId="0" fontId="24" fillId="15" borderId="22" xfId="0" applyFont="1" applyFill="1" applyBorder="1" applyAlignment="1">
      <alignment wrapText="1"/>
    </xf>
    <xf numFmtId="0" fontId="24" fillId="15" borderId="32" xfId="0" applyFont="1" applyFill="1" applyBorder="1" applyAlignment="1">
      <alignment wrapText="1"/>
    </xf>
    <xf numFmtId="0" fontId="24" fillId="15" borderId="27" xfId="0" applyFont="1" applyFill="1" applyBorder="1" applyAlignment="1">
      <alignment wrapText="1"/>
    </xf>
    <xf numFmtId="0" fontId="36" fillId="6" borderId="33" xfId="0" applyFont="1" applyFill="1" applyBorder="1" applyAlignment="1">
      <alignment wrapText="1"/>
    </xf>
  </cellXfs>
  <cellStyles count="2">
    <cellStyle name="Link" xfId="1" builtinId="8"/>
    <cellStyle name="Standard"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D0FECE"/>
      <rgbColor rgb="00993366"/>
      <rgbColor rgb="00FFFFCC"/>
      <rgbColor rgb="00CCFFFF"/>
      <rgbColor rgb="009FFF9F"/>
      <rgbColor rgb="00FF8080"/>
      <rgbColor rgb="000066CC"/>
      <rgbColor rgb="00EFF2F5"/>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0000FF"/>
      <color rgb="FFC9E7A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2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1.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1504950</xdr:colOff>
      <xdr:row>0</xdr:row>
      <xdr:rowOff>114300</xdr:rowOff>
    </xdr:from>
    <xdr:ext cx="9025541" cy="636811"/>
    <xdr:sp macro="" textlink="">
      <xdr:nvSpPr>
        <xdr:cNvPr id="3" name="Textfeld 2">
          <a:extLst>
            <a:ext uri="{FF2B5EF4-FFF2-40B4-BE49-F238E27FC236}">
              <a16:creationId xmlns:a16="http://schemas.microsoft.com/office/drawing/2014/main" id="{6247C940-BF52-4195-94D4-91914F18630A}"/>
            </a:ext>
          </a:extLst>
        </xdr:cNvPr>
        <xdr:cNvSpPr txBox="1"/>
      </xdr:nvSpPr>
      <xdr:spPr>
        <a:xfrm>
          <a:off x="8134350" y="114300"/>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6</xdr:col>
      <xdr:colOff>85725</xdr:colOff>
      <xdr:row>0</xdr:row>
      <xdr:rowOff>95250</xdr:rowOff>
    </xdr:from>
    <xdr:to>
      <xdr:col>6</xdr:col>
      <xdr:colOff>1152525</xdr:colOff>
      <xdr:row>0</xdr:row>
      <xdr:rowOff>619125</xdr:rowOff>
    </xdr:to>
    <xdr:pic>
      <xdr:nvPicPr>
        <xdr:cNvPr id="4" name="Grafik 3" descr="Sie sehen das Logo der IHK." title="IHK-Logo">
          <a:extLst>
            <a:ext uri="{FF2B5EF4-FFF2-40B4-BE49-F238E27FC236}">
              <a16:creationId xmlns:a16="http://schemas.microsoft.com/office/drawing/2014/main" id="{E5DCC33C-335D-410E-9EF2-0B181B4D42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15125" y="9525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4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47233" name="Grafik 4" descr="logo_ihk.gif">
          <a:extLst>
            <a:ext uri="{FF2B5EF4-FFF2-40B4-BE49-F238E27FC236}">
              <a16:creationId xmlns:a16="http://schemas.microsoft.com/office/drawing/2014/main" id="{00000000-0008-0000-0400-000081B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4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47235" name="Grafik 4" descr="logo_ihk.gif">
          <a:extLst>
            <a:ext uri="{FF2B5EF4-FFF2-40B4-BE49-F238E27FC236}">
              <a16:creationId xmlns:a16="http://schemas.microsoft.com/office/drawing/2014/main" id="{00000000-0008-0000-0400-000083B8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5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3" name="Textfeld 2">
          <a:extLst>
            <a:ext uri="{FF2B5EF4-FFF2-40B4-BE49-F238E27FC236}">
              <a16:creationId xmlns:a16="http://schemas.microsoft.com/office/drawing/2014/main" id="{00000000-0008-0000-0500-000003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wsDr>
</file>

<file path=xl/drawings/drawing12.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6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49198" name="Grafik 4" descr="logo_ihk.gif">
          <a:extLst>
            <a:ext uri="{FF2B5EF4-FFF2-40B4-BE49-F238E27FC236}">
              <a16:creationId xmlns:a16="http://schemas.microsoft.com/office/drawing/2014/main" id="{00000000-0008-0000-0600-00002EC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6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49200" name="Grafik 4" descr="logo_ihk.gif">
          <a:extLst>
            <a:ext uri="{FF2B5EF4-FFF2-40B4-BE49-F238E27FC236}">
              <a16:creationId xmlns:a16="http://schemas.microsoft.com/office/drawing/2014/main" id="{00000000-0008-0000-0600-000030C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3.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7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 name="Grafik 4" descr="logo_ihk.gif">
          <a:extLst>
            <a:ext uri="{FF2B5EF4-FFF2-40B4-BE49-F238E27FC236}">
              <a16:creationId xmlns:a16="http://schemas.microsoft.com/office/drawing/2014/main" id="{00000000-0008-0000-07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7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5" name="Grafik 4" descr="logo_ihk.gif">
          <a:extLst>
            <a:ext uri="{FF2B5EF4-FFF2-40B4-BE49-F238E27FC236}">
              <a16:creationId xmlns:a16="http://schemas.microsoft.com/office/drawing/2014/main" id="{00000000-0008-0000-07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4.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8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 name="Grafik 4" descr="logo_ihk.gif">
          <a:extLst>
            <a:ext uri="{FF2B5EF4-FFF2-40B4-BE49-F238E27FC236}">
              <a16:creationId xmlns:a16="http://schemas.microsoft.com/office/drawing/2014/main" id="{00000000-0008-0000-08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8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5" name="Grafik 4" descr="logo_ihk.gif">
          <a:extLst>
            <a:ext uri="{FF2B5EF4-FFF2-40B4-BE49-F238E27FC236}">
              <a16:creationId xmlns:a16="http://schemas.microsoft.com/office/drawing/2014/main" id="{00000000-0008-0000-0800-000005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5.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9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8277" name="Grafik 4" descr="logo_ihk.gif">
          <a:extLst>
            <a:ext uri="{FF2B5EF4-FFF2-40B4-BE49-F238E27FC236}">
              <a16:creationId xmlns:a16="http://schemas.microsoft.com/office/drawing/2014/main" id="{00000000-0008-0000-0900-0000859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9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8279" name="Grafik 4" descr="logo_ihk.gif">
          <a:extLst>
            <a:ext uri="{FF2B5EF4-FFF2-40B4-BE49-F238E27FC236}">
              <a16:creationId xmlns:a16="http://schemas.microsoft.com/office/drawing/2014/main" id="{00000000-0008-0000-0900-00008795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6.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A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A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wsDr>
</file>

<file path=xl/drawings/drawing17.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B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9319" name="Grafik 4" descr="logo_ihk.gif">
          <a:extLst>
            <a:ext uri="{FF2B5EF4-FFF2-40B4-BE49-F238E27FC236}">
              <a16:creationId xmlns:a16="http://schemas.microsoft.com/office/drawing/2014/main" id="{00000000-0008-0000-0B00-0000979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B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9321" name="Grafik 4" descr="logo_ihk.gif">
          <a:extLst>
            <a:ext uri="{FF2B5EF4-FFF2-40B4-BE49-F238E27FC236}">
              <a16:creationId xmlns:a16="http://schemas.microsoft.com/office/drawing/2014/main" id="{00000000-0008-0000-0B00-0000999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8.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C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5321" name="Grafik 4" descr="logo_ihk.gif">
          <a:extLst>
            <a:ext uri="{FF2B5EF4-FFF2-40B4-BE49-F238E27FC236}">
              <a16:creationId xmlns:a16="http://schemas.microsoft.com/office/drawing/2014/main" id="{00000000-0008-0000-0C00-0000F98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C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5323" name="Grafik 4" descr="logo_ihk.gif">
          <a:extLst>
            <a:ext uri="{FF2B5EF4-FFF2-40B4-BE49-F238E27FC236}">
              <a16:creationId xmlns:a16="http://schemas.microsoft.com/office/drawing/2014/main" id="{00000000-0008-0000-0C00-0000FB89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9.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42789" cy="636811"/>
    <xdr:sp macro="" textlink="">
      <xdr:nvSpPr>
        <xdr:cNvPr id="2" name="Textfeld 1">
          <a:extLst>
            <a:ext uri="{FF2B5EF4-FFF2-40B4-BE49-F238E27FC236}">
              <a16:creationId xmlns:a16="http://schemas.microsoft.com/office/drawing/2014/main" id="{00000000-0008-0000-0D00-000002000000}"/>
            </a:ext>
          </a:extLst>
        </xdr:cNvPr>
        <xdr:cNvSpPr txBox="1"/>
      </xdr:nvSpPr>
      <xdr:spPr>
        <a:xfrm>
          <a:off x="1543050" y="104775"/>
          <a:ext cx="9042789"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7266" name="Grafik 4" descr="logo_ihk.gif">
          <a:extLst>
            <a:ext uri="{FF2B5EF4-FFF2-40B4-BE49-F238E27FC236}">
              <a16:creationId xmlns:a16="http://schemas.microsoft.com/office/drawing/2014/main" id="{00000000-0008-0000-0D00-0000929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42789" cy="636811"/>
    <xdr:sp macro="" textlink="">
      <xdr:nvSpPr>
        <xdr:cNvPr id="4" name="Textfeld 3">
          <a:extLst>
            <a:ext uri="{FF2B5EF4-FFF2-40B4-BE49-F238E27FC236}">
              <a16:creationId xmlns:a16="http://schemas.microsoft.com/office/drawing/2014/main" id="{00000000-0008-0000-0D00-000004000000}"/>
            </a:ext>
          </a:extLst>
        </xdr:cNvPr>
        <xdr:cNvSpPr txBox="1"/>
      </xdr:nvSpPr>
      <xdr:spPr>
        <a:xfrm>
          <a:off x="1543050" y="104775"/>
          <a:ext cx="9042789"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7268" name="Grafik 4" descr="logo_ihk.gif">
          <a:extLst>
            <a:ext uri="{FF2B5EF4-FFF2-40B4-BE49-F238E27FC236}">
              <a16:creationId xmlns:a16="http://schemas.microsoft.com/office/drawing/2014/main" id="{00000000-0008-0000-0D00-00009491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D2BACAA9-AF9D-4723-9FC4-2000859136B6}"/>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3" name="Textfeld 2">
          <a:extLst>
            <a:ext uri="{FF2B5EF4-FFF2-40B4-BE49-F238E27FC236}">
              <a16:creationId xmlns:a16="http://schemas.microsoft.com/office/drawing/2014/main" id="{AB40C206-B390-40F0-8B8F-91B8A600FE3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0</xdr:col>
      <xdr:colOff>123825</xdr:colOff>
      <xdr:row>0</xdr:row>
      <xdr:rowOff>85725</xdr:rowOff>
    </xdr:from>
    <xdr:to>
      <xdr:col>1</xdr:col>
      <xdr:colOff>1047750</xdr:colOff>
      <xdr:row>0</xdr:row>
      <xdr:rowOff>609600</xdr:rowOff>
    </xdr:to>
    <xdr:pic>
      <xdr:nvPicPr>
        <xdr:cNvPr id="4" name="Grafik 3" descr="Sie sehen das Logo der IHK." title="IHK-Logo">
          <a:extLst>
            <a:ext uri="{FF2B5EF4-FFF2-40B4-BE49-F238E27FC236}">
              <a16:creationId xmlns:a16="http://schemas.microsoft.com/office/drawing/2014/main" id="{A6D8D781-2B32-4EEC-93B2-6E435B0778F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85725"/>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0.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42789" cy="636811"/>
    <xdr:sp macro="" textlink="">
      <xdr:nvSpPr>
        <xdr:cNvPr id="2" name="Textfeld 1">
          <a:extLst>
            <a:ext uri="{FF2B5EF4-FFF2-40B4-BE49-F238E27FC236}">
              <a16:creationId xmlns:a16="http://schemas.microsoft.com/office/drawing/2014/main" id="{00000000-0008-0000-0E00-000002000000}"/>
            </a:ext>
          </a:extLst>
        </xdr:cNvPr>
        <xdr:cNvSpPr txBox="1"/>
      </xdr:nvSpPr>
      <xdr:spPr>
        <a:xfrm>
          <a:off x="1543050" y="104775"/>
          <a:ext cx="9029700"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4399" name="Grafik 4" descr="logo_ihk.gif">
          <a:extLst>
            <a:ext uri="{FF2B5EF4-FFF2-40B4-BE49-F238E27FC236}">
              <a16:creationId xmlns:a16="http://schemas.microsoft.com/office/drawing/2014/main" id="{00000000-0008-0000-0E00-00005F8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42789" cy="636811"/>
    <xdr:sp macro="" textlink="">
      <xdr:nvSpPr>
        <xdr:cNvPr id="4" name="Textfeld 3">
          <a:extLst>
            <a:ext uri="{FF2B5EF4-FFF2-40B4-BE49-F238E27FC236}">
              <a16:creationId xmlns:a16="http://schemas.microsoft.com/office/drawing/2014/main" id="{00000000-0008-0000-0E00-000004000000}"/>
            </a:ext>
          </a:extLst>
        </xdr:cNvPr>
        <xdr:cNvSpPr txBox="1"/>
      </xdr:nvSpPr>
      <xdr:spPr>
        <a:xfrm>
          <a:off x="1543050" y="104775"/>
          <a:ext cx="9029700"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34401" name="Grafik 4" descr="logo_ihk.gif">
          <a:extLst>
            <a:ext uri="{FF2B5EF4-FFF2-40B4-BE49-F238E27FC236}">
              <a16:creationId xmlns:a16="http://schemas.microsoft.com/office/drawing/2014/main" id="{00000000-0008-0000-0E00-00006186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1.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F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44376" name="Grafik 4" descr="logo_ihk.gif">
          <a:extLst>
            <a:ext uri="{FF2B5EF4-FFF2-40B4-BE49-F238E27FC236}">
              <a16:creationId xmlns:a16="http://schemas.microsoft.com/office/drawing/2014/main" id="{00000000-0008-0000-0F00-000058A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F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44378" name="Grafik 4" descr="logo_ihk.gif">
          <a:extLst>
            <a:ext uri="{FF2B5EF4-FFF2-40B4-BE49-F238E27FC236}">
              <a16:creationId xmlns:a16="http://schemas.microsoft.com/office/drawing/2014/main" id="{00000000-0008-0000-0F00-00005AAD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C6615FD8-4BF9-4CEC-AC42-68B6D0409E9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3" name="Textfeld 2">
          <a:extLst>
            <a:ext uri="{FF2B5EF4-FFF2-40B4-BE49-F238E27FC236}">
              <a16:creationId xmlns:a16="http://schemas.microsoft.com/office/drawing/2014/main" id="{30C8C014-340C-4E21-88FE-B97EE555C445}"/>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0</xdr:col>
      <xdr:colOff>123825</xdr:colOff>
      <xdr:row>0</xdr:row>
      <xdr:rowOff>85725</xdr:rowOff>
    </xdr:from>
    <xdr:to>
      <xdr:col>1</xdr:col>
      <xdr:colOff>1047750</xdr:colOff>
      <xdr:row>0</xdr:row>
      <xdr:rowOff>609600</xdr:rowOff>
    </xdr:to>
    <xdr:pic>
      <xdr:nvPicPr>
        <xdr:cNvPr id="4" name="Grafik 3" descr="Sie sehen das Logo der IHK." title="IHK-Logo">
          <a:extLst>
            <a:ext uri="{FF2B5EF4-FFF2-40B4-BE49-F238E27FC236}">
              <a16:creationId xmlns:a16="http://schemas.microsoft.com/office/drawing/2014/main" id="{52EB8ED7-F28E-4301-82FA-FEC7B11D801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85725"/>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44FBD440-480F-4904-8444-6E0AA5727381}"/>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3" name="Textfeld 2">
          <a:extLst>
            <a:ext uri="{FF2B5EF4-FFF2-40B4-BE49-F238E27FC236}">
              <a16:creationId xmlns:a16="http://schemas.microsoft.com/office/drawing/2014/main" id="{F2FAF975-FF79-49CC-8928-874A7DFCC3EB}"/>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0</xdr:col>
      <xdr:colOff>123825</xdr:colOff>
      <xdr:row>0</xdr:row>
      <xdr:rowOff>85725</xdr:rowOff>
    </xdr:from>
    <xdr:to>
      <xdr:col>1</xdr:col>
      <xdr:colOff>1047750</xdr:colOff>
      <xdr:row>0</xdr:row>
      <xdr:rowOff>609600</xdr:rowOff>
    </xdr:to>
    <xdr:pic>
      <xdr:nvPicPr>
        <xdr:cNvPr id="4" name="Grafik 3" descr="Sie sehen das Logo der IHK." title="IHK-Logo">
          <a:extLst>
            <a:ext uri="{FF2B5EF4-FFF2-40B4-BE49-F238E27FC236}">
              <a16:creationId xmlns:a16="http://schemas.microsoft.com/office/drawing/2014/main" id="{4E5CF86D-65A3-440E-A29B-B0A0FFD0953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85725"/>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CCC77948-50F2-4BE6-B3C6-A3F485EDA3DC}"/>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3" name="Textfeld 2">
          <a:extLst>
            <a:ext uri="{FF2B5EF4-FFF2-40B4-BE49-F238E27FC236}">
              <a16:creationId xmlns:a16="http://schemas.microsoft.com/office/drawing/2014/main" id="{0213A286-5894-4ABE-9D68-7F26619672C5}"/>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0</xdr:col>
      <xdr:colOff>123825</xdr:colOff>
      <xdr:row>0</xdr:row>
      <xdr:rowOff>85725</xdr:rowOff>
    </xdr:from>
    <xdr:to>
      <xdr:col>1</xdr:col>
      <xdr:colOff>1047750</xdr:colOff>
      <xdr:row>0</xdr:row>
      <xdr:rowOff>609600</xdr:rowOff>
    </xdr:to>
    <xdr:pic>
      <xdr:nvPicPr>
        <xdr:cNvPr id="4" name="Grafik 3" descr="Sie sehen das Logo der IHK." title="IHK-Logo">
          <a:extLst>
            <a:ext uri="{FF2B5EF4-FFF2-40B4-BE49-F238E27FC236}">
              <a16:creationId xmlns:a16="http://schemas.microsoft.com/office/drawing/2014/main" id="{A8E58343-174E-4D78-B279-0B31BACC1FB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85725"/>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7CED6551-C43D-48B0-8C05-C58EE09A9561}"/>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3" name="Textfeld 2">
          <a:extLst>
            <a:ext uri="{FF2B5EF4-FFF2-40B4-BE49-F238E27FC236}">
              <a16:creationId xmlns:a16="http://schemas.microsoft.com/office/drawing/2014/main" id="{9644F8B2-53DA-45B5-AC39-BF001B8B038D}"/>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0</xdr:col>
      <xdr:colOff>123825</xdr:colOff>
      <xdr:row>0</xdr:row>
      <xdr:rowOff>85725</xdr:rowOff>
    </xdr:from>
    <xdr:to>
      <xdr:col>1</xdr:col>
      <xdr:colOff>1047750</xdr:colOff>
      <xdr:row>0</xdr:row>
      <xdr:rowOff>609600</xdr:rowOff>
    </xdr:to>
    <xdr:pic>
      <xdr:nvPicPr>
        <xdr:cNvPr id="4" name="Grafik 3" descr="Sie sehen das Logo der IHK." title="IHK-Logo">
          <a:extLst>
            <a:ext uri="{FF2B5EF4-FFF2-40B4-BE49-F238E27FC236}">
              <a16:creationId xmlns:a16="http://schemas.microsoft.com/office/drawing/2014/main" id="{B601A15B-D665-4611-8AEB-211DFA65982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23825" y="85725"/>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74108D6F-6FA4-434F-9E98-01F05BB911C6}"/>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3" name="Textfeld 2">
          <a:extLst>
            <a:ext uri="{FF2B5EF4-FFF2-40B4-BE49-F238E27FC236}">
              <a16:creationId xmlns:a16="http://schemas.microsoft.com/office/drawing/2014/main" id="{9A68E969-563E-4BAC-97DB-9A7E2809BD8B}"/>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9525</xdr:colOff>
      <xdr:row>0</xdr:row>
      <xdr:rowOff>66675</xdr:rowOff>
    </xdr:from>
    <xdr:to>
      <xdr:col>1</xdr:col>
      <xdr:colOff>1076325</xdr:colOff>
      <xdr:row>0</xdr:row>
      <xdr:rowOff>590550</xdr:rowOff>
    </xdr:to>
    <xdr:pic>
      <xdr:nvPicPr>
        <xdr:cNvPr id="4" name="Grafik 3" descr="Sie sehen das Logo der IHK." title="IHK-Logo">
          <a:extLst>
            <a:ext uri="{FF2B5EF4-FFF2-40B4-BE49-F238E27FC236}">
              <a16:creationId xmlns:a16="http://schemas.microsoft.com/office/drawing/2014/main" id="{77EAF4F0-1DD6-4316-B0A6-4BF2BB0C4F0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52400" y="66675"/>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2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4" name="Textfeld 3">
          <a:extLst>
            <a:ext uri="{FF2B5EF4-FFF2-40B4-BE49-F238E27FC236}">
              <a16:creationId xmlns:a16="http://schemas.microsoft.com/office/drawing/2014/main" id="{00000000-0008-0000-0200-000004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0</xdr:col>
      <xdr:colOff>114300</xdr:colOff>
      <xdr:row>0</xdr:row>
      <xdr:rowOff>66675</xdr:rowOff>
    </xdr:from>
    <xdr:to>
      <xdr:col>1</xdr:col>
      <xdr:colOff>1038225</xdr:colOff>
      <xdr:row>0</xdr:row>
      <xdr:rowOff>590550</xdr:rowOff>
    </xdr:to>
    <xdr:pic>
      <xdr:nvPicPr>
        <xdr:cNvPr id="6" name="Grafik 5" descr="Sie sehen das Logo der IHK." title="IHK-Logo">
          <a:extLst>
            <a:ext uri="{FF2B5EF4-FFF2-40B4-BE49-F238E27FC236}">
              <a16:creationId xmlns:a16="http://schemas.microsoft.com/office/drawing/2014/main" id="{00000000-0008-0000-0200-000006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66675"/>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oneCellAnchor>
    <xdr:from>
      <xdr:col>1</xdr:col>
      <xdr:colOff>1400175</xdr:colOff>
      <xdr:row>0</xdr:row>
      <xdr:rowOff>104775</xdr:rowOff>
    </xdr:from>
    <xdr:ext cx="9025541" cy="636811"/>
    <xdr:sp macro="" textlink="">
      <xdr:nvSpPr>
        <xdr:cNvPr id="2" name="Textfeld 1">
          <a:extLst>
            <a:ext uri="{FF2B5EF4-FFF2-40B4-BE49-F238E27FC236}">
              <a16:creationId xmlns:a16="http://schemas.microsoft.com/office/drawing/2014/main" id="{00000000-0008-0000-0300-000002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oneCellAnchor>
    <xdr:from>
      <xdr:col>1</xdr:col>
      <xdr:colOff>1400175</xdr:colOff>
      <xdr:row>0</xdr:row>
      <xdr:rowOff>104775</xdr:rowOff>
    </xdr:from>
    <xdr:ext cx="9025541" cy="636811"/>
    <xdr:sp macro="" textlink="">
      <xdr:nvSpPr>
        <xdr:cNvPr id="3" name="Textfeld 2">
          <a:extLst>
            <a:ext uri="{FF2B5EF4-FFF2-40B4-BE49-F238E27FC236}">
              <a16:creationId xmlns:a16="http://schemas.microsoft.com/office/drawing/2014/main" id="{00000000-0008-0000-0300-000003000000}"/>
            </a:ext>
          </a:extLst>
        </xdr:cNvPr>
        <xdr:cNvSpPr txBox="1"/>
      </xdr:nvSpPr>
      <xdr:spPr>
        <a:xfrm>
          <a:off x="1543050" y="104775"/>
          <a:ext cx="9025541" cy="63681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square" rtlCol="0" anchor="t">
          <a:noAutofit/>
        </a:bodyPr>
        <a:lstStyle/>
        <a:p>
          <a:r>
            <a:rPr lang="de-DE" sz="1600" b="1">
              <a:latin typeface="Arial" pitchFamily="34" charset="0"/>
              <a:cs typeface="Arial" pitchFamily="34" charset="0"/>
            </a:rPr>
            <a:t>Excel-Tool zur Berechnung der Energie- und Stromsteuer</a:t>
          </a:r>
        </a:p>
        <a:p>
          <a:r>
            <a:rPr lang="de-DE" sz="1600" b="1">
              <a:latin typeface="Arial" pitchFamily="34" charset="0"/>
              <a:cs typeface="Arial" pitchFamily="34" charset="0"/>
            </a:rPr>
            <a:t>für energie- und stromsteuerbegünstigte Unternehmen </a:t>
          </a:r>
        </a:p>
      </xdr:txBody>
    </xdr:sp>
    <xdr:clientData/>
  </xdr:oneCellAnchor>
  <xdr:twoCellAnchor editAs="oneCell">
    <xdr:from>
      <xdr:col>1</xdr:col>
      <xdr:colOff>0</xdr:colOff>
      <xdr:row>0</xdr:row>
      <xdr:rowOff>76200</xdr:rowOff>
    </xdr:from>
    <xdr:to>
      <xdr:col>1</xdr:col>
      <xdr:colOff>1066800</xdr:colOff>
      <xdr:row>0</xdr:row>
      <xdr:rowOff>600075</xdr:rowOff>
    </xdr:to>
    <xdr:pic>
      <xdr:nvPicPr>
        <xdr:cNvPr id="4" name="Grafik 3" descr="Sie sehen das Logo der IHK." title="IHK-Logo">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76200"/>
          <a:ext cx="1066800"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zoll.de/SiteGlobals/Forms/Suche/FormulareMerkblaetter_Formular.html?nn=282734&amp;cl2Taxonomies_Themen_3=verbrauchsteuern"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10.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11.xml"/></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3.xml"/><Relationship Id="rId1" Type="http://schemas.openxmlformats.org/officeDocument/2006/relationships/printerSettings" Target="../printerSettings/printerSettings13.bin"/><Relationship Id="rId4" Type="http://schemas.openxmlformats.org/officeDocument/2006/relationships/comments" Target="../comments12.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drawing" Target="../drawings/drawing14.xml"/><Relationship Id="rId1" Type="http://schemas.openxmlformats.org/officeDocument/2006/relationships/printerSettings" Target="../printerSettings/printerSettings14.bin"/><Relationship Id="rId4" Type="http://schemas.openxmlformats.org/officeDocument/2006/relationships/comments" Target="../comments1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drawing" Target="../drawings/drawing15.xml"/><Relationship Id="rId1" Type="http://schemas.openxmlformats.org/officeDocument/2006/relationships/printerSettings" Target="../printerSettings/printerSettings15.bin"/><Relationship Id="rId4" Type="http://schemas.openxmlformats.org/officeDocument/2006/relationships/comments" Target="../comments14.xml"/></Relationships>
</file>

<file path=xl/worksheets/_rels/sheet16.xml.rels><?xml version="1.0" encoding="UTF-8" standalone="yes"?>
<Relationships xmlns="http://schemas.openxmlformats.org/package/2006/relationships"><Relationship Id="rId3" Type="http://schemas.openxmlformats.org/officeDocument/2006/relationships/comments" Target="../comments15.xml"/><Relationship Id="rId2" Type="http://schemas.openxmlformats.org/officeDocument/2006/relationships/vmlDrawing" Target="../drawings/vmlDrawing15.vml"/><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drawing" Target="../drawings/drawing18.xml"/><Relationship Id="rId1" Type="http://schemas.openxmlformats.org/officeDocument/2006/relationships/printerSettings" Target="../printerSettings/printerSettings17.bin"/><Relationship Id="rId4" Type="http://schemas.openxmlformats.org/officeDocument/2006/relationships/comments" Target="../comments16.xml"/></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7.vml"/><Relationship Id="rId2" Type="http://schemas.openxmlformats.org/officeDocument/2006/relationships/drawing" Target="../drawings/drawing19.xml"/><Relationship Id="rId1" Type="http://schemas.openxmlformats.org/officeDocument/2006/relationships/printerSettings" Target="../printerSettings/printerSettings18.bin"/><Relationship Id="rId4" Type="http://schemas.openxmlformats.org/officeDocument/2006/relationships/comments" Target="../comments17.x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zoll-portal.de/%20f&#252;r%20Online-Antr&#228;ge"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8.vml"/><Relationship Id="rId2" Type="http://schemas.openxmlformats.org/officeDocument/2006/relationships/drawing" Target="../drawings/drawing20.xml"/><Relationship Id="rId1" Type="http://schemas.openxmlformats.org/officeDocument/2006/relationships/printerSettings" Target="../printerSettings/printerSettings19.bin"/><Relationship Id="rId4" Type="http://schemas.openxmlformats.org/officeDocument/2006/relationships/comments" Target="../comments18.xml"/></Relationships>
</file>

<file path=xl/worksheets/_rels/sheet21.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drawing" Target="../drawings/drawing21.xml"/><Relationship Id="rId1" Type="http://schemas.openxmlformats.org/officeDocument/2006/relationships/printerSettings" Target="../printerSettings/printerSettings20.bin"/><Relationship Id="rId4" Type="http://schemas.openxmlformats.org/officeDocument/2006/relationships/comments" Target="../comments19.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zoll-portal.de/%20f&#252;r%20Online-Antr&#228;ge" TargetMode="External"/><Relationship Id="rId5" Type="http://schemas.openxmlformats.org/officeDocument/2006/relationships/comments" Target="../comments3.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www.zoll-portal.de/%20f&#252;r%20Online-Antr&#228;ge" TargetMode="External"/><Relationship Id="rId5" Type="http://schemas.openxmlformats.org/officeDocument/2006/relationships/comments" Target="../comments4.xml"/><Relationship Id="rId4"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www.zoll-portal.de/%20f&#252;r%20Online-Antr&#228;ge" TargetMode="External"/><Relationship Id="rId5" Type="http://schemas.openxmlformats.org/officeDocument/2006/relationships/comments" Target="../comments5.xml"/><Relationship Id="rId4"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www.zoll.de/" TargetMode="External"/><Relationship Id="rId5" Type="http://schemas.openxmlformats.org/officeDocument/2006/relationships/comments" Target="../comments6.xml"/><Relationship Id="rId4"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9.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EFF6C-2665-4335-880B-88B621308E1E}">
  <sheetPr>
    <tabColor rgb="FFFFC000"/>
  </sheetPr>
  <dimension ref="A1:BG252"/>
  <sheetViews>
    <sheetView zoomScaleNormal="100" workbookViewId="0">
      <selection activeCell="J10" sqref="J10"/>
    </sheetView>
  </sheetViews>
  <sheetFormatPr baseColWidth="10" defaultRowHeight="12.75" x14ac:dyDescent="0.2"/>
  <cols>
    <col min="1" max="1" width="2.140625" style="8" customWidth="1"/>
    <col min="2" max="2" width="76" hidden="1" customWidth="1"/>
    <col min="3" max="3" width="18.140625" hidden="1" customWidth="1"/>
    <col min="4" max="4" width="2.85546875" style="8" hidden="1" customWidth="1"/>
    <col min="5" max="5" width="11.42578125" hidden="1" customWidth="1"/>
    <col min="6" max="6" width="0.28515625" customWidth="1"/>
    <col min="7" max="7" width="87.28515625" customWidth="1"/>
    <col min="8" max="8" width="30.42578125" customWidth="1"/>
    <col min="9" max="10" width="19.7109375" customWidth="1"/>
    <col min="11" max="11" width="3.140625" style="8" customWidth="1"/>
    <col min="12" max="15" width="11.42578125" style="275"/>
  </cols>
  <sheetData>
    <row r="1" spans="1:59" ht="58.5" customHeight="1" thickBot="1" x14ac:dyDescent="0.35">
      <c r="A1" s="117"/>
      <c r="B1" s="118"/>
      <c r="C1" s="119"/>
      <c r="D1" s="119"/>
      <c r="E1" s="119"/>
      <c r="F1" s="119"/>
      <c r="G1" s="119"/>
      <c r="H1" s="127"/>
      <c r="I1" s="127"/>
      <c r="J1" s="127"/>
      <c r="K1" s="128"/>
      <c r="L1" s="273"/>
      <c r="M1" s="274"/>
      <c r="N1" s="274"/>
      <c r="O1" s="274"/>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45" customHeight="1" thickBot="1" x14ac:dyDescent="0.25">
      <c r="A2" s="104"/>
      <c r="B2" s="268" t="s">
        <v>227</v>
      </c>
      <c r="C2" s="267"/>
      <c r="D2" s="267"/>
      <c r="E2" s="267"/>
      <c r="F2" s="267"/>
      <c r="G2" s="311" t="s">
        <v>231</v>
      </c>
      <c r="H2" s="312"/>
      <c r="I2" s="312"/>
      <c r="J2" s="313"/>
      <c r="K2" s="105"/>
      <c r="L2" s="273"/>
      <c r="M2" s="274"/>
      <c r="N2" s="274"/>
      <c r="O2" s="274"/>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100"/>
      <c r="E3" s="41"/>
      <c r="F3" s="107"/>
      <c r="G3" s="94" t="s">
        <v>32</v>
      </c>
      <c r="H3" s="95"/>
      <c r="I3" s="314">
        <v>2024</v>
      </c>
      <c r="J3" s="316">
        <v>2023</v>
      </c>
      <c r="K3" s="108"/>
      <c r="L3" s="273"/>
      <c r="M3" s="274"/>
      <c r="N3" s="274"/>
      <c r="O3" s="274"/>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00"/>
      <c r="E4" s="41"/>
      <c r="F4" s="107"/>
      <c r="G4" s="46"/>
      <c r="H4" s="47"/>
      <c r="I4" s="315"/>
      <c r="J4" s="317"/>
      <c r="K4" s="108"/>
      <c r="L4" s="273"/>
      <c r="M4" s="274"/>
      <c r="N4" s="274"/>
      <c r="O4" s="274"/>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4" t="s">
        <v>3</v>
      </c>
      <c r="C5" s="346" t="s">
        <v>4</v>
      </c>
      <c r="D5" s="100"/>
      <c r="E5" s="41"/>
      <c r="G5" s="40" t="s">
        <v>17</v>
      </c>
      <c r="H5" s="41"/>
      <c r="I5" s="42"/>
      <c r="J5" s="42"/>
      <c r="K5" s="108"/>
      <c r="L5" s="273"/>
      <c r="M5" s="274"/>
      <c r="N5" s="274"/>
      <c r="O5" s="274"/>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5"/>
      <c r="C6" s="347"/>
      <c r="D6" s="100"/>
      <c r="E6" s="41"/>
      <c r="F6" s="109"/>
      <c r="G6" s="43" t="s">
        <v>3</v>
      </c>
      <c r="H6" s="44" t="s">
        <v>7</v>
      </c>
      <c r="I6" s="45" t="s">
        <v>6</v>
      </c>
      <c r="J6" s="45" t="s">
        <v>6</v>
      </c>
      <c r="K6" s="108"/>
      <c r="L6" s="273"/>
      <c r="M6" s="274"/>
      <c r="N6" s="274"/>
      <c r="O6" s="274"/>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32">
        <f>'Ökosteuer 2023'!C7</f>
        <v>2</v>
      </c>
      <c r="D7" s="100"/>
      <c r="E7" s="41"/>
      <c r="G7" s="78" t="s">
        <v>43</v>
      </c>
      <c r="H7" s="270" t="s">
        <v>220</v>
      </c>
      <c r="I7" s="24">
        <f>PRODUCT($C$10,20)</f>
        <v>40</v>
      </c>
      <c r="J7" s="24">
        <f>PRODUCT($C$10,20)</f>
        <v>40</v>
      </c>
      <c r="K7" s="108"/>
      <c r="L7" s="273"/>
      <c r="M7" s="274"/>
      <c r="N7" s="274"/>
      <c r="O7" s="274"/>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232">
        <f>'Ökosteuer 2023'!C8</f>
        <v>0</v>
      </c>
      <c r="D8" s="100"/>
      <c r="E8" s="41"/>
      <c r="G8" s="80" t="s">
        <v>44</v>
      </c>
      <c r="H8" s="271" t="s">
        <v>221</v>
      </c>
      <c r="I8" s="25">
        <f>12.5*20</f>
        <v>250</v>
      </c>
      <c r="J8" s="25">
        <f>12.5*20</f>
        <v>250</v>
      </c>
      <c r="K8" s="108"/>
      <c r="L8" s="273"/>
      <c r="M8" s="274"/>
      <c r="N8" s="274"/>
      <c r="O8" s="274"/>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232">
        <f>'Ökosteuer 2023'!C9</f>
        <v>0</v>
      </c>
      <c r="D9" s="100"/>
      <c r="E9" s="41"/>
      <c r="G9" s="81" t="s">
        <v>45</v>
      </c>
      <c r="H9" s="50"/>
      <c r="I9" s="302">
        <f>IF(I7&lt;250.01,0,SUM(I7,-I8))</f>
        <v>0</v>
      </c>
      <c r="J9" s="71">
        <f>'Ökosteuer 2023'!J9</f>
        <v>0</v>
      </c>
      <c r="K9" s="110"/>
      <c r="L9" s="273"/>
      <c r="M9" s="274"/>
      <c r="N9" s="274"/>
      <c r="O9" s="274"/>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3">
      <c r="A10" s="106"/>
      <c r="B10" s="79" t="s">
        <v>50</v>
      </c>
      <c r="C10" s="19">
        <f>C7-C8-C9</f>
        <v>2</v>
      </c>
      <c r="D10" s="100"/>
      <c r="E10" s="41"/>
      <c r="G10" s="318" t="s">
        <v>122</v>
      </c>
      <c r="H10" s="319"/>
      <c r="I10" s="155"/>
      <c r="J10" s="71">
        <f>'Ökosteuer 2023'!J14</f>
        <v>0</v>
      </c>
      <c r="K10" s="110"/>
      <c r="L10" s="273"/>
      <c r="M10" s="274"/>
      <c r="N10" s="274"/>
      <c r="O10" s="274"/>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3">
      <c r="A11" s="106"/>
      <c r="B11" s="100"/>
      <c r="C11" s="100"/>
      <c r="D11" s="100"/>
      <c r="E11" s="41"/>
      <c r="F11" s="41"/>
      <c r="G11" s="49" t="s">
        <v>30</v>
      </c>
      <c r="H11" s="51"/>
      <c r="I11" s="302">
        <f>C8*20.5</f>
        <v>0</v>
      </c>
      <c r="J11" s="71">
        <f>'Ökosteuer 2023'!J17</f>
        <v>0</v>
      </c>
      <c r="K11" s="110"/>
      <c r="L11" s="273"/>
      <c r="M11" s="274"/>
      <c r="N11" s="274"/>
      <c r="O11" s="274"/>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3">
      <c r="A12" s="106"/>
      <c r="B12" s="100"/>
      <c r="C12" s="100"/>
      <c r="D12" s="100"/>
      <c r="E12" s="41"/>
      <c r="G12" s="81" t="s">
        <v>88</v>
      </c>
      <c r="H12" s="51"/>
      <c r="I12" s="302">
        <f>C9*20.5</f>
        <v>0</v>
      </c>
      <c r="J12" s="71">
        <f>'Ökosteuer 2023'!J18</f>
        <v>0</v>
      </c>
      <c r="K12" s="110"/>
      <c r="L12" s="273"/>
      <c r="M12" s="274"/>
      <c r="N12" s="274"/>
      <c r="O12" s="274"/>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100"/>
      <c r="C13" s="100"/>
      <c r="D13" s="100"/>
      <c r="E13" s="41"/>
      <c r="G13" s="281"/>
      <c r="H13" s="100"/>
      <c r="I13" s="100"/>
      <c r="J13" s="100"/>
      <c r="K13" s="110"/>
      <c r="L13" s="273"/>
      <c r="M13" s="274"/>
      <c r="N13" s="274"/>
      <c r="O13" s="274"/>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hidden="1" customHeight="1" thickBot="1" x14ac:dyDescent="0.3">
      <c r="A14" s="106"/>
      <c r="B14" s="132" t="s">
        <v>36</v>
      </c>
      <c r="C14" s="291">
        <f>'Ökosteuer 2023'!C19</f>
        <v>0</v>
      </c>
      <c r="D14" s="100"/>
      <c r="E14" s="41"/>
      <c r="F14" s="41"/>
      <c r="G14" s="52" t="s">
        <v>84</v>
      </c>
      <c r="H14" s="53"/>
      <c r="I14" s="54"/>
      <c r="J14" s="54"/>
      <c r="K14" s="108"/>
      <c r="L14" s="273"/>
      <c r="M14" s="274"/>
      <c r="N14" s="274"/>
      <c r="O14" s="274"/>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hidden="1" customHeight="1" thickBot="1" x14ac:dyDescent="0.3">
      <c r="A15" s="106"/>
      <c r="B15" s="133" t="s">
        <v>18</v>
      </c>
      <c r="C15" s="292">
        <f>'Ökosteuer 2023'!C20</f>
        <v>0</v>
      </c>
      <c r="D15" s="100"/>
      <c r="E15" s="41"/>
      <c r="F15" s="107"/>
      <c r="G15" s="153"/>
      <c r="H15" s="154"/>
      <c r="I15" s="155"/>
      <c r="J15" s="155"/>
      <c r="K15" s="108"/>
      <c r="L15" s="273"/>
      <c r="M15" s="274"/>
      <c r="N15" s="274"/>
      <c r="O15" s="274"/>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hidden="1" customHeight="1" x14ac:dyDescent="0.2">
      <c r="A16" s="106"/>
      <c r="B16" s="134" t="s">
        <v>19</v>
      </c>
      <c r="C16" s="292">
        <f>'Ökosteuer 2023'!C21</f>
        <v>0</v>
      </c>
      <c r="D16" s="100"/>
      <c r="E16" s="41"/>
      <c r="G16" s="158" t="s">
        <v>24</v>
      </c>
      <c r="H16" s="166" t="s">
        <v>55</v>
      </c>
      <c r="I16" s="23">
        <f>PRODUCT(SUM(C14,-C15,-C16,-C17),15.34)</f>
        <v>0</v>
      </c>
      <c r="J16" s="23">
        <f>PRODUCT(SUM(D14,-D15,-D16,-D17),15.34)</f>
        <v>0</v>
      </c>
      <c r="K16" s="108"/>
      <c r="L16" s="273"/>
      <c r="M16" s="274"/>
      <c r="N16" s="274"/>
      <c r="O16" s="274"/>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hidden="1" customHeight="1" thickBot="1" x14ac:dyDescent="0.25">
      <c r="A17" s="106"/>
      <c r="B17" s="134" t="s">
        <v>187</v>
      </c>
      <c r="C17" s="292">
        <f>'Ökosteuer 2023'!C23</f>
        <v>0</v>
      </c>
      <c r="D17" s="100"/>
      <c r="E17" s="41"/>
      <c r="G17" s="80" t="s">
        <v>20</v>
      </c>
      <c r="H17" s="164" t="s">
        <v>33</v>
      </c>
      <c r="I17" s="161">
        <f>PRODUCT(C15,61.35)</f>
        <v>0</v>
      </c>
      <c r="J17" s="161">
        <f>PRODUCT(D15,61.35)</f>
        <v>61.35</v>
      </c>
      <c r="K17" s="108"/>
      <c r="L17" s="273"/>
      <c r="M17" s="274"/>
      <c r="N17" s="274"/>
      <c r="O17" s="274"/>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hidden="1" customHeight="1" thickBot="1" x14ac:dyDescent="0.25">
      <c r="A18" s="106"/>
      <c r="B18" s="260" t="s">
        <v>138</v>
      </c>
      <c r="C18" s="291">
        <f>'Ökosteuer 2023'!C24</f>
        <v>0</v>
      </c>
      <c r="D18" s="100"/>
      <c r="E18" s="41"/>
      <c r="G18" s="80" t="s">
        <v>21</v>
      </c>
      <c r="H18" s="164" t="s">
        <v>33</v>
      </c>
      <c r="I18" s="161">
        <f>PRODUCT(C15,61.35)</f>
        <v>0</v>
      </c>
      <c r="J18" s="161">
        <f>PRODUCT(D15,61.35)</f>
        <v>61.35</v>
      </c>
      <c r="K18" s="108"/>
      <c r="L18" s="273"/>
      <c r="M18" s="274"/>
      <c r="N18" s="274"/>
      <c r="O18" s="274"/>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hidden="1" customHeight="1" thickBot="1" x14ac:dyDescent="0.25">
      <c r="A19" s="106"/>
      <c r="B19" s="134" t="s">
        <v>185</v>
      </c>
      <c r="C19" s="232">
        <f>'Ökosteuer 2023'!C25</f>
        <v>0</v>
      </c>
      <c r="D19" s="100"/>
      <c r="E19" s="41"/>
      <c r="G19" s="259" t="s">
        <v>189</v>
      </c>
      <c r="H19" s="164" t="s">
        <v>69</v>
      </c>
      <c r="I19" s="161">
        <f>PRODUCT(C17,40.35)</f>
        <v>0</v>
      </c>
      <c r="J19" s="161">
        <f>PRODUCT(D17,40.35)</f>
        <v>40.35</v>
      </c>
      <c r="K19" s="108"/>
      <c r="L19" s="273"/>
      <c r="M19" s="274"/>
      <c r="N19" s="274"/>
      <c r="O19" s="274"/>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hidden="1" customHeight="1" thickBot="1" x14ac:dyDescent="0.25">
      <c r="A20" s="106"/>
      <c r="B20" s="134" t="s">
        <v>188</v>
      </c>
      <c r="C20" s="232">
        <f>'Ökosteuer 2023'!C26</f>
        <v>0</v>
      </c>
      <c r="D20" s="100"/>
      <c r="E20" s="41"/>
      <c r="G20" s="259" t="s">
        <v>108</v>
      </c>
      <c r="H20" s="35" t="s">
        <v>70</v>
      </c>
      <c r="I20" s="161">
        <f>PRODUCT(SUM(C18,-C19,-C20),25)</f>
        <v>0</v>
      </c>
      <c r="J20" s="161">
        <f>PRODUCT(SUM(D18,-D19,-D20),25)</f>
        <v>0</v>
      </c>
      <c r="K20" s="108"/>
      <c r="L20" s="273"/>
      <c r="M20" s="274"/>
      <c r="N20" s="274"/>
      <c r="O20" s="274"/>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hidden="1" customHeight="1" thickBot="1" x14ac:dyDescent="0.25">
      <c r="A21" s="106"/>
      <c r="B21" s="132" t="s">
        <v>8</v>
      </c>
      <c r="C21" s="291">
        <f>'Ökosteuer 2023'!C27</f>
        <v>0</v>
      </c>
      <c r="D21" s="100"/>
      <c r="E21" s="41"/>
      <c r="G21" s="259" t="s">
        <v>182</v>
      </c>
      <c r="H21" s="35" t="s">
        <v>123</v>
      </c>
      <c r="I21" s="161">
        <f>PRODUCT(C19,10)</f>
        <v>0</v>
      </c>
      <c r="J21" s="161">
        <f>PRODUCT(D19,10)</f>
        <v>10</v>
      </c>
      <c r="K21" s="108"/>
      <c r="L21" s="273"/>
      <c r="M21" s="274"/>
      <c r="N21" s="274"/>
      <c r="O21" s="274"/>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hidden="1" customHeight="1" thickBot="1" x14ac:dyDescent="0.25">
      <c r="A22" s="106"/>
      <c r="B22" s="133" t="s">
        <v>18</v>
      </c>
      <c r="C22" s="232">
        <f>'Ökosteuer 2023'!C28</f>
        <v>0</v>
      </c>
      <c r="D22" s="100"/>
      <c r="E22" s="41"/>
      <c r="G22" s="259" t="s">
        <v>191</v>
      </c>
      <c r="H22" s="35" t="s">
        <v>124</v>
      </c>
      <c r="I22" s="161">
        <f>PRODUCT(C20,4)</f>
        <v>0</v>
      </c>
      <c r="J22" s="161">
        <f>PRODUCT(D20,4)</f>
        <v>4</v>
      </c>
      <c r="K22" s="108"/>
      <c r="L22" s="273"/>
      <c r="M22" s="274"/>
      <c r="N22" s="274"/>
      <c r="O22" s="274"/>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hidden="1" customHeight="1" thickBot="1" x14ac:dyDescent="0.25">
      <c r="A23" s="106"/>
      <c r="B23" s="134" t="s">
        <v>19</v>
      </c>
      <c r="C23" s="232">
        <f>'Ökosteuer 2023'!C29</f>
        <v>0</v>
      </c>
      <c r="D23" s="100"/>
      <c r="E23" s="41"/>
      <c r="G23" s="159" t="s">
        <v>25</v>
      </c>
      <c r="H23" s="167" t="s">
        <v>56</v>
      </c>
      <c r="I23" s="162">
        <f>PRODUCT(SUM(C21,-C22,-C23,-C24,-C25),1.38)</f>
        <v>0</v>
      </c>
      <c r="J23" s="162">
        <f>PRODUCT(SUM(D21,-D22,-D23,-D24,-D25),1.38)</f>
        <v>0</v>
      </c>
      <c r="K23" s="108"/>
      <c r="L23" s="273"/>
      <c r="M23" s="274"/>
      <c r="N23" s="274"/>
      <c r="O23" s="274"/>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8" hidden="1" customHeight="1" thickBot="1" x14ac:dyDescent="0.25">
      <c r="A24" s="106"/>
      <c r="B24" s="134" t="s">
        <v>184</v>
      </c>
      <c r="C24" s="232">
        <f>'Ökosteuer 2023'!C31</f>
        <v>0</v>
      </c>
      <c r="D24" s="100"/>
      <c r="E24" s="41"/>
      <c r="G24" s="80" t="s">
        <v>22</v>
      </c>
      <c r="H24" s="164" t="s">
        <v>34</v>
      </c>
      <c r="I24" s="161">
        <f>PRODUCT(C22,5.5)</f>
        <v>0</v>
      </c>
      <c r="J24" s="161">
        <f>PRODUCT(D22,5.5)</f>
        <v>5.5</v>
      </c>
      <c r="K24" s="108"/>
      <c r="L24" s="273"/>
      <c r="M24" s="274"/>
      <c r="N24" s="274"/>
      <c r="O24" s="274"/>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8" hidden="1" customHeight="1" thickBot="1" x14ac:dyDescent="0.25">
      <c r="A25" s="106"/>
      <c r="B25" s="134" t="s">
        <v>187</v>
      </c>
      <c r="C25" s="232">
        <f>'Ökosteuer 2023'!C32</f>
        <v>0</v>
      </c>
      <c r="D25" s="100"/>
      <c r="E25" s="41"/>
      <c r="G25" s="80" t="s">
        <v>23</v>
      </c>
      <c r="H25" s="164" t="s">
        <v>34</v>
      </c>
      <c r="I25" s="161">
        <f>PRODUCT(C23,5.5)</f>
        <v>0</v>
      </c>
      <c r="J25" s="161">
        <f>PRODUCT(D23,5.5)</f>
        <v>5.5</v>
      </c>
      <c r="K25" s="108"/>
      <c r="L25" s="273"/>
      <c r="M25" s="274"/>
      <c r="N25" s="274"/>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8" hidden="1" customHeight="1" thickBot="1" x14ac:dyDescent="0.25">
      <c r="A26" s="106"/>
      <c r="B26" s="132" t="s">
        <v>9</v>
      </c>
      <c r="C26" s="293">
        <f>'Ökosteuer 2023'!C33</f>
        <v>0</v>
      </c>
      <c r="D26" s="100"/>
      <c r="E26" s="41"/>
      <c r="G26" s="259" t="s">
        <v>193</v>
      </c>
      <c r="H26" s="164" t="s">
        <v>73</v>
      </c>
      <c r="I26" s="161">
        <f>PRODUCT(C24,4.96)</f>
        <v>0</v>
      </c>
      <c r="J26" s="161">
        <f>PRODUCT(D24,4.96)</f>
        <v>4.96</v>
      </c>
      <c r="K26" s="108"/>
      <c r="L26" s="273"/>
      <c r="M26" s="274"/>
      <c r="N26" s="274"/>
      <c r="O26" s="274"/>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8" hidden="1" customHeight="1" x14ac:dyDescent="0.2">
      <c r="A27" s="106"/>
      <c r="B27" s="133" t="s">
        <v>18</v>
      </c>
      <c r="C27" s="292">
        <f>'Ökosteuer 2023'!C34</f>
        <v>0</v>
      </c>
      <c r="D27" s="100"/>
      <c r="E27" s="41"/>
      <c r="G27" s="259" t="s">
        <v>194</v>
      </c>
      <c r="H27" s="164" t="s">
        <v>80</v>
      </c>
      <c r="I27" s="161">
        <f>PRODUCT(C25,4.42)</f>
        <v>0</v>
      </c>
      <c r="J27" s="161">
        <f>PRODUCT(D25,4.42)</f>
        <v>4.42</v>
      </c>
      <c r="K27" s="108"/>
      <c r="L27" s="273"/>
      <c r="M27" s="274"/>
      <c r="N27" s="274"/>
      <c r="O27" s="274"/>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8" hidden="1" customHeight="1" x14ac:dyDescent="0.2">
      <c r="A28" s="106"/>
      <c r="B28" s="134" t="s">
        <v>19</v>
      </c>
      <c r="C28" s="292">
        <f>'Ökosteuer 2023'!C35</f>
        <v>0</v>
      </c>
      <c r="D28" s="100"/>
      <c r="E28" s="41"/>
      <c r="G28" s="159" t="s">
        <v>26</v>
      </c>
      <c r="H28" s="167" t="s">
        <v>57</v>
      </c>
      <c r="I28" s="162">
        <f>PRODUCT(SUM(C26,-C27,-C28,-C29,-C30),15.15)</f>
        <v>0</v>
      </c>
      <c r="J28" s="162">
        <f>PRODUCT(SUM(D26,-D27,-D28,-D29,-D30),15.15)</f>
        <v>0</v>
      </c>
      <c r="K28" s="108"/>
      <c r="L28" s="273"/>
      <c r="M28" s="274"/>
      <c r="N28" s="274"/>
      <c r="O28" s="274"/>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8" hidden="1" customHeight="1" x14ac:dyDescent="0.2">
      <c r="A29" s="106"/>
      <c r="B29" s="134" t="s">
        <v>181</v>
      </c>
      <c r="C29" s="292">
        <f>'Ökosteuer 2023'!C37</f>
        <v>0</v>
      </c>
      <c r="D29" s="100"/>
      <c r="E29" s="41"/>
      <c r="G29" s="80" t="s">
        <v>27</v>
      </c>
      <c r="H29" s="164" t="s">
        <v>35</v>
      </c>
      <c r="I29" s="161">
        <f t="shared" ref="I29:J31" si="0">PRODUCT(C27,60.6)</f>
        <v>0</v>
      </c>
      <c r="J29" s="161">
        <f t="shared" si="0"/>
        <v>60.6</v>
      </c>
      <c r="K29" s="108"/>
      <c r="L29" s="273"/>
      <c r="M29" s="274"/>
      <c r="N29" s="274"/>
      <c r="O29" s="274"/>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hidden="1" customHeight="1" thickBot="1" x14ac:dyDescent="0.25">
      <c r="A30" s="106"/>
      <c r="B30" s="137" t="s">
        <v>188</v>
      </c>
      <c r="C30" s="292">
        <f>'Ökosteuer 2023'!C38</f>
        <v>0</v>
      </c>
      <c r="D30" s="100"/>
      <c r="E30" s="8"/>
      <c r="F30" s="8"/>
      <c r="G30" s="80" t="s">
        <v>28</v>
      </c>
      <c r="H30" s="164" t="s">
        <v>35</v>
      </c>
      <c r="I30" s="161">
        <f t="shared" si="0"/>
        <v>0</v>
      </c>
      <c r="J30" s="161">
        <f t="shared" si="0"/>
        <v>60.6</v>
      </c>
      <c r="K30" s="108"/>
      <c r="L30" s="273"/>
      <c r="M30" s="274"/>
      <c r="N30" s="274"/>
      <c r="O30" s="274"/>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hidden="1" customHeight="1" x14ac:dyDescent="0.2">
      <c r="A31" s="106"/>
      <c r="B31" s="100"/>
      <c r="C31" s="100"/>
      <c r="D31" s="100"/>
      <c r="E31" s="41"/>
      <c r="G31" s="259" t="s">
        <v>196</v>
      </c>
      <c r="H31" s="164" t="s">
        <v>35</v>
      </c>
      <c r="I31" s="161">
        <f t="shared" si="0"/>
        <v>0</v>
      </c>
      <c r="J31" s="161">
        <f t="shared" si="0"/>
        <v>60.6</v>
      </c>
      <c r="K31" s="108"/>
      <c r="L31" s="273"/>
      <c r="M31" s="274"/>
      <c r="N31" s="274"/>
      <c r="O31" s="274"/>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hidden="1" customHeight="1" x14ac:dyDescent="0.2">
      <c r="A32" s="106"/>
      <c r="B32" s="100"/>
      <c r="C32" s="100"/>
      <c r="D32" s="100"/>
      <c r="E32" s="41"/>
      <c r="G32" s="259" t="s">
        <v>197</v>
      </c>
      <c r="H32" s="164" t="s">
        <v>77</v>
      </c>
      <c r="I32" s="161">
        <f>PRODUCT(C30,19.6)</f>
        <v>0</v>
      </c>
      <c r="J32" s="161">
        <f>PRODUCT(D30,19.6)</f>
        <v>19.600000000000001</v>
      </c>
      <c r="K32" s="108"/>
      <c r="L32" s="273"/>
      <c r="M32" s="274"/>
      <c r="N32" s="274"/>
      <c r="O32" s="274"/>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hidden="1" customHeight="1" thickBot="1" x14ac:dyDescent="0.25">
      <c r="A33" s="106"/>
      <c r="B33" s="100"/>
      <c r="C33" s="100"/>
      <c r="D33" s="100"/>
      <c r="E33" s="41"/>
      <c r="G33" s="160" t="s">
        <v>5</v>
      </c>
      <c r="H33" s="165"/>
      <c r="I33" s="163">
        <v>-250</v>
      </c>
      <c r="J33" s="163">
        <v>-250</v>
      </c>
      <c r="K33" s="125"/>
      <c r="L33" s="273"/>
      <c r="M33" s="274"/>
      <c r="N33" s="274"/>
      <c r="O33" s="274"/>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21.75" customHeight="1" thickBot="1" x14ac:dyDescent="0.3">
      <c r="A34" s="106"/>
      <c r="B34" s="348" t="s">
        <v>119</v>
      </c>
      <c r="C34" s="349"/>
      <c r="D34" s="100"/>
      <c r="E34" s="41"/>
      <c r="G34" s="83" t="s">
        <v>86</v>
      </c>
      <c r="H34" s="236"/>
      <c r="I34" s="302">
        <f>IF(SUM(I16,I23,I28)&gt;250,SUM(I16:I33),SUM(I17:I22,I24:I27,I29:I32))</f>
        <v>0</v>
      </c>
      <c r="J34" s="71">
        <f>'Ökosteuer 2023'!J43</f>
        <v>0</v>
      </c>
      <c r="K34" s="125"/>
      <c r="L34" s="273"/>
      <c r="M34" s="274"/>
      <c r="N34" s="274"/>
      <c r="O34" s="274"/>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20.25" customHeight="1" thickBot="1" x14ac:dyDescent="0.3">
      <c r="A35" s="106"/>
      <c r="B35" s="350" t="s">
        <v>211</v>
      </c>
      <c r="C35" s="283" t="s">
        <v>4</v>
      </c>
      <c r="D35" s="282"/>
      <c r="E35" s="8"/>
      <c r="F35" s="8"/>
      <c r="G35" s="83" t="s">
        <v>121</v>
      </c>
      <c r="H35" s="156"/>
      <c r="I35" s="155"/>
      <c r="J35" s="157">
        <f>'Ökosteuer 2023'!J48</f>
        <v>0</v>
      </c>
      <c r="K35" s="108"/>
      <c r="L35" s="273"/>
      <c r="M35" s="274"/>
      <c r="N35" s="274"/>
      <c r="O35" s="274"/>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75" customHeight="1" thickBot="1" x14ac:dyDescent="0.3">
      <c r="A36" s="106"/>
      <c r="B36" s="351"/>
      <c r="C36" s="232">
        <f>SUM(C38:C40)</f>
        <v>0</v>
      </c>
      <c r="D36" s="100"/>
      <c r="E36" s="41"/>
      <c r="F36" s="41"/>
      <c r="G36" s="83" t="s">
        <v>115</v>
      </c>
      <c r="H36" s="236"/>
      <c r="I36" s="302">
        <f>IF(SUM(C38*(669.8-61.35),C39*(654.5-61.35),C40*(721-61.35))&lt;50,0,SUM(C38*(669.8-61.35),C39*(654.5-61.35),C40*(721-61.35)))</f>
        <v>0</v>
      </c>
      <c r="J36" s="71">
        <f>'Ökosteuer 2023'!J50</f>
        <v>0</v>
      </c>
      <c r="K36" s="108"/>
      <c r="L36" s="276"/>
      <c r="M36" s="276"/>
      <c r="N36" s="276"/>
      <c r="O36" s="274"/>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27" customHeight="1" thickBot="1" x14ac:dyDescent="0.25">
      <c r="A37" s="106"/>
      <c r="B37" s="352" t="s">
        <v>218</v>
      </c>
      <c r="C37" s="353"/>
      <c r="D37" s="100"/>
      <c r="E37" s="41"/>
      <c r="G37" s="281"/>
      <c r="H37" s="100"/>
      <c r="I37" s="108"/>
      <c r="J37" s="108"/>
      <c r="K37" s="108"/>
      <c r="L37" s="278"/>
      <c r="M37" s="278"/>
      <c r="N37" s="278"/>
      <c r="O37" s="274"/>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25.5" customHeight="1" thickBot="1" x14ac:dyDescent="0.3">
      <c r="A38" s="106"/>
      <c r="B38" s="295" t="s">
        <v>110</v>
      </c>
      <c r="C38" s="297">
        <f>'Ökosteuer 2023'!C47</f>
        <v>0</v>
      </c>
      <c r="D38" s="100"/>
      <c r="E38" s="41"/>
      <c r="G38" s="83" t="s">
        <v>31</v>
      </c>
      <c r="H38" s="138"/>
      <c r="I38" s="303">
        <f>SUM(I9,I11,I12,I34,I36)</f>
        <v>0</v>
      </c>
      <c r="J38" s="304">
        <f>SUM(J9:J12,J34:J36)</f>
        <v>0</v>
      </c>
      <c r="K38" s="108"/>
      <c r="L38" s="278"/>
      <c r="M38" s="278"/>
      <c r="N38" s="278"/>
      <c r="O38" s="277"/>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4"/>
      <c r="BD38" s="184"/>
      <c r="BE38" s="184"/>
      <c r="BF38" s="85"/>
      <c r="BG38" s="85"/>
    </row>
    <row r="39" spans="1:59" s="6" customFormat="1" ht="20.25" hidden="1" customHeight="1" x14ac:dyDescent="0.2">
      <c r="A39" s="111"/>
      <c r="B39" s="294" t="s">
        <v>111</v>
      </c>
      <c r="C39" s="298">
        <f>'Ökosteuer 2023'!C48</f>
        <v>0</v>
      </c>
      <c r="D39" s="101"/>
      <c r="E39" s="5"/>
      <c r="F39" s="5"/>
      <c r="G39" s="265" t="s">
        <v>224</v>
      </c>
      <c r="H39" s="280"/>
      <c r="I39" s="129">
        <f>SUM(C7*20.5,C14*61.35,C19*25,C22*5.5,C28*60.6)</f>
        <v>41</v>
      </c>
      <c r="J39" s="129">
        <f>SUM(D7*20.5,D14*61.35,D19*25,D22*5.5,D28*60.6)</f>
        <v>0</v>
      </c>
      <c r="K39" s="112"/>
      <c r="L39" s="278"/>
      <c r="M39" s="278"/>
      <c r="N39" s="278"/>
      <c r="O39" s="274"/>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85"/>
      <c r="BF39" s="102"/>
      <c r="BG39" s="85"/>
    </row>
    <row r="40" spans="1:59" s="6" customFormat="1" ht="21" hidden="1" customHeight="1" thickBot="1" x14ac:dyDescent="0.25">
      <c r="A40" s="111"/>
      <c r="B40" s="296" t="s">
        <v>112</v>
      </c>
      <c r="C40" s="299">
        <f>'Ökosteuer 2023'!C49</f>
        <v>0</v>
      </c>
      <c r="D40" s="100"/>
      <c r="E40" s="5"/>
      <c r="F40" s="5"/>
      <c r="G40" s="320" t="s">
        <v>225</v>
      </c>
      <c r="H40" s="321"/>
      <c r="I40" s="89">
        <f>I39-I38+I36</f>
        <v>41</v>
      </c>
      <c r="J40" s="89">
        <f>J39-J38+J36</f>
        <v>0</v>
      </c>
      <c r="K40" s="112"/>
      <c r="L40" s="278"/>
      <c r="M40" s="278"/>
      <c r="N40" s="278"/>
      <c r="O40" s="278"/>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185"/>
      <c r="BF40" s="87"/>
      <c r="BG40" s="87"/>
    </row>
    <row r="41" spans="1:59" s="6" customFormat="1" ht="20.25" hidden="1" customHeight="1" thickBot="1" x14ac:dyDescent="0.25">
      <c r="A41" s="111"/>
      <c r="B41" s="100"/>
      <c r="C41" s="100"/>
      <c r="D41" s="282"/>
      <c r="E41" s="282"/>
      <c r="F41" s="282"/>
      <c r="G41" s="282"/>
      <c r="H41" s="282"/>
      <c r="I41" s="282"/>
      <c r="J41" s="282"/>
      <c r="K41" s="112"/>
      <c r="L41" s="278"/>
      <c r="M41" s="278"/>
      <c r="N41" s="278"/>
      <c r="O41" s="278"/>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185"/>
      <c r="BF41" s="87"/>
      <c r="BG41" s="87"/>
    </row>
    <row r="42" spans="1:59" s="6" customFormat="1" ht="24" hidden="1" customHeight="1" x14ac:dyDescent="0.2">
      <c r="A42" s="111"/>
      <c r="B42" s="322" t="s">
        <v>222</v>
      </c>
      <c r="C42" s="323"/>
      <c r="D42" s="282"/>
      <c r="E42" s="282"/>
      <c r="F42" s="100"/>
      <c r="G42" s="328" t="s">
        <v>83</v>
      </c>
      <c r="H42" s="329"/>
      <c r="I42" s="330"/>
      <c r="J42" s="266"/>
      <c r="K42" s="112"/>
      <c r="L42" s="279"/>
      <c r="M42" s="279"/>
      <c r="N42" s="279"/>
      <c r="O42" s="279"/>
    </row>
    <row r="43" spans="1:59" s="6" customFormat="1" ht="21" hidden="1" customHeight="1" x14ac:dyDescent="0.2">
      <c r="A43" s="111"/>
      <c r="B43" s="324"/>
      <c r="C43" s="325"/>
      <c r="D43" s="282"/>
      <c r="E43" s="282"/>
      <c r="F43" s="100"/>
      <c r="G43" s="331"/>
      <c r="H43" s="332"/>
      <c r="I43" s="333"/>
      <c r="J43" s="284"/>
      <c r="K43" s="112"/>
      <c r="L43" s="279"/>
      <c r="M43" s="279"/>
      <c r="N43" s="279"/>
      <c r="O43" s="279"/>
    </row>
    <row r="44" spans="1:59" s="6" customFormat="1" ht="24.75" hidden="1" customHeight="1" thickBot="1" x14ac:dyDescent="0.25">
      <c r="A44" s="111"/>
      <c r="B44" s="324"/>
      <c r="C44" s="325"/>
      <c r="D44" s="101"/>
      <c r="E44" s="101"/>
      <c r="F44" s="101"/>
      <c r="G44" s="334"/>
      <c r="H44" s="335"/>
      <c r="I44" s="336"/>
      <c r="J44" s="284"/>
      <c r="K44" s="112"/>
      <c r="L44" s="279"/>
      <c r="M44" s="279"/>
      <c r="N44" s="279"/>
      <c r="O44" s="279"/>
    </row>
    <row r="45" spans="1:59" s="6" customFormat="1" ht="24.75" hidden="1" customHeight="1" x14ac:dyDescent="0.2">
      <c r="A45" s="111"/>
      <c r="B45" s="324"/>
      <c r="C45" s="325"/>
      <c r="D45" s="101"/>
      <c r="E45" s="101"/>
      <c r="F45" s="101"/>
      <c r="G45" s="101"/>
      <c r="H45" s="282"/>
      <c r="I45" s="282"/>
      <c r="J45" s="282"/>
      <c r="K45" s="112"/>
      <c r="L45" s="279"/>
      <c r="M45" s="279"/>
      <c r="N45" s="279"/>
      <c r="O45" s="279"/>
    </row>
    <row r="46" spans="1:59" s="6" customFormat="1" ht="36" hidden="1" customHeight="1" thickBot="1" x14ac:dyDescent="0.3">
      <c r="A46" s="111"/>
      <c r="B46" s="326"/>
      <c r="C46" s="327"/>
      <c r="D46" s="101"/>
      <c r="E46" s="101"/>
      <c r="F46" s="101"/>
      <c r="G46" s="285" t="s">
        <v>223</v>
      </c>
      <c r="H46" s="337" t="s">
        <v>212</v>
      </c>
      <c r="I46" s="338"/>
      <c r="J46" s="286"/>
      <c r="K46" s="112"/>
      <c r="L46" s="279"/>
      <c r="M46" s="279"/>
      <c r="N46" s="279"/>
      <c r="O46" s="279"/>
    </row>
    <row r="47" spans="1:59" s="6" customFormat="1" ht="199.5" hidden="1" customHeight="1" thickBot="1" x14ac:dyDescent="0.25">
      <c r="A47" s="111"/>
      <c r="B47" s="339"/>
      <c r="C47" s="340"/>
      <c r="D47" s="101"/>
      <c r="G47" s="341" t="s">
        <v>226</v>
      </c>
      <c r="H47" s="342"/>
      <c r="I47" s="343"/>
      <c r="J47" s="300"/>
      <c r="K47" s="112"/>
      <c r="L47" s="279"/>
      <c r="M47" s="279"/>
      <c r="N47" s="279"/>
      <c r="O47" s="279"/>
    </row>
    <row r="48" spans="1:59" s="8" customFormat="1" ht="13.5" thickBot="1" x14ac:dyDescent="0.25">
      <c r="A48" s="113"/>
      <c r="B48" s="115"/>
      <c r="C48" s="115"/>
      <c r="D48" s="287"/>
      <c r="E48" s="126"/>
      <c r="F48" s="126"/>
      <c r="G48" s="281"/>
      <c r="H48" s="114"/>
      <c r="I48" s="114"/>
      <c r="J48" s="114"/>
      <c r="K48" s="116"/>
      <c r="L48" s="278"/>
      <c r="M48" s="278"/>
      <c r="N48" s="278"/>
      <c r="O48" s="278"/>
    </row>
    <row r="49" spans="1:15" s="6" customFormat="1" ht="6.75" customHeight="1" x14ac:dyDescent="0.2">
      <c r="A49" s="9"/>
      <c r="B49" s="151"/>
      <c r="C49" s="152"/>
      <c r="D49" s="9"/>
      <c r="E49" s="7"/>
      <c r="F49" s="7"/>
      <c r="G49" s="7"/>
      <c r="H49" s="7"/>
      <c r="I49" s="7"/>
      <c r="J49" s="7"/>
      <c r="K49" s="9"/>
      <c r="L49" s="279"/>
      <c r="M49" s="279"/>
      <c r="N49" s="279"/>
      <c r="O49" s="279"/>
    </row>
    <row r="50" spans="1:15" s="6" customFormat="1" x14ac:dyDescent="0.2">
      <c r="A50" s="9"/>
      <c r="B50" s="152"/>
      <c r="C50" s="152"/>
      <c r="D50" s="9"/>
      <c r="E50" s="7"/>
      <c r="F50" s="7"/>
      <c r="G50" s="309"/>
      <c r="H50" s="310"/>
      <c r="I50" s="310"/>
      <c r="J50" s="301"/>
      <c r="K50" s="9"/>
      <c r="L50" s="279"/>
      <c r="M50" s="279"/>
      <c r="N50" s="279"/>
      <c r="O50" s="279"/>
    </row>
    <row r="51" spans="1:15" s="6" customFormat="1" ht="17.25" customHeight="1" x14ac:dyDescent="0.2">
      <c r="A51" s="9"/>
      <c r="B51" s="264"/>
      <c r="C51" s="152"/>
      <c r="D51" s="9"/>
      <c r="E51" s="7"/>
      <c r="F51" s="7"/>
      <c r="G51" s="7"/>
      <c r="H51" s="7"/>
      <c r="I51" s="7"/>
      <c r="J51" s="7"/>
      <c r="K51" s="9"/>
      <c r="L51" s="279"/>
      <c r="M51" s="279"/>
      <c r="N51" s="279"/>
      <c r="O51" s="279"/>
    </row>
    <row r="52" spans="1:15" s="6" customFormat="1" x14ac:dyDescent="0.2">
      <c r="A52" s="9"/>
      <c r="B52" s="152"/>
      <c r="C52" s="152"/>
      <c r="D52" s="9"/>
      <c r="E52" s="7"/>
      <c r="F52" s="7"/>
      <c r="G52" s="7"/>
      <c r="H52" s="7"/>
      <c r="I52" s="7"/>
      <c r="J52" s="7"/>
      <c r="K52" s="9"/>
      <c r="L52" s="279"/>
      <c r="M52" s="279"/>
      <c r="N52" s="279"/>
      <c r="O52" s="279"/>
    </row>
    <row r="53" spans="1:15" s="6" customFormat="1" x14ac:dyDescent="0.2">
      <c r="A53" s="9"/>
      <c r="B53" s="152"/>
      <c r="C53" s="152"/>
      <c r="D53" s="9"/>
      <c r="E53" s="7"/>
      <c r="F53" s="7"/>
      <c r="G53" s="309"/>
      <c r="H53" s="310"/>
      <c r="I53" s="310"/>
      <c r="J53" s="309"/>
      <c r="K53" s="310"/>
      <c r="L53" s="310"/>
      <c r="M53" s="279"/>
      <c r="N53" s="279"/>
      <c r="O53" s="279"/>
    </row>
    <row r="54" spans="1:15" s="6" customFormat="1" x14ac:dyDescent="0.2">
      <c r="A54" s="9"/>
      <c r="B54" s="152"/>
      <c r="C54" s="152"/>
      <c r="D54" s="9"/>
      <c r="E54" s="7"/>
      <c r="F54" s="7"/>
      <c r="G54" s="310"/>
      <c r="H54" s="310"/>
      <c r="I54" s="310"/>
      <c r="J54" s="310"/>
      <c r="K54" s="310"/>
      <c r="L54" s="310"/>
      <c r="M54" s="279"/>
      <c r="N54" s="279"/>
      <c r="O54" s="279"/>
    </row>
    <row r="55" spans="1:15" s="6" customFormat="1" x14ac:dyDescent="0.2">
      <c r="A55" s="8"/>
      <c r="B55" s="152"/>
      <c r="C55" s="152"/>
      <c r="D55" s="8"/>
      <c r="G55" s="310"/>
      <c r="H55" s="310"/>
      <c r="I55" s="310"/>
      <c r="J55" s="310"/>
      <c r="K55" s="310"/>
      <c r="L55" s="310"/>
      <c r="M55" s="279"/>
      <c r="N55" s="279"/>
      <c r="O55" s="279"/>
    </row>
    <row r="56" spans="1:15" s="6" customFormat="1" x14ac:dyDescent="0.2">
      <c r="G56" s="310"/>
      <c r="H56" s="310"/>
      <c r="I56" s="310"/>
      <c r="J56" s="310"/>
      <c r="K56" s="310"/>
      <c r="L56" s="310"/>
      <c r="M56" s="279"/>
      <c r="N56" s="279"/>
      <c r="O56" s="279"/>
    </row>
    <row r="57" spans="1:15" s="6" customFormat="1" x14ac:dyDescent="0.2">
      <c r="G57" s="310"/>
      <c r="H57" s="310"/>
      <c r="I57" s="310"/>
      <c r="J57" s="310"/>
      <c r="K57" s="310"/>
      <c r="L57" s="310"/>
      <c r="M57" s="279"/>
      <c r="N57" s="279"/>
      <c r="O57" s="279"/>
    </row>
    <row r="58" spans="1:15" s="6" customFormat="1" x14ac:dyDescent="0.2">
      <c r="G58" s="310"/>
      <c r="H58" s="310"/>
      <c r="I58" s="310"/>
      <c r="J58" s="310"/>
      <c r="K58" s="310"/>
      <c r="L58" s="310"/>
      <c r="M58" s="279"/>
      <c r="N58" s="279"/>
      <c r="O58" s="279"/>
    </row>
    <row r="59" spans="1:15" s="6" customFormat="1" x14ac:dyDescent="0.2">
      <c r="G59" s="310"/>
      <c r="H59" s="310"/>
      <c r="I59" s="310"/>
      <c r="J59" s="310"/>
      <c r="K59" s="310"/>
      <c r="L59" s="310"/>
      <c r="M59" s="279"/>
      <c r="N59" s="279"/>
      <c r="O59" s="279"/>
    </row>
    <row r="60" spans="1:15" s="6" customFormat="1" x14ac:dyDescent="0.2">
      <c r="G60" s="310"/>
      <c r="H60" s="310"/>
      <c r="I60" s="310"/>
      <c r="J60" s="310"/>
      <c r="K60" s="310"/>
      <c r="L60" s="310"/>
      <c r="M60" s="279"/>
      <c r="N60" s="279"/>
      <c r="O60" s="279"/>
    </row>
    <row r="61" spans="1:15" s="6" customFormat="1" x14ac:dyDescent="0.2">
      <c r="G61" s="310"/>
      <c r="H61" s="310"/>
      <c r="I61" s="310"/>
      <c r="J61" s="310"/>
      <c r="K61" s="310"/>
      <c r="L61" s="310"/>
      <c r="M61" s="279"/>
      <c r="N61" s="279"/>
      <c r="O61" s="279"/>
    </row>
    <row r="62" spans="1:15" s="6" customFormat="1" x14ac:dyDescent="0.2">
      <c r="G62" s="310"/>
      <c r="H62" s="310"/>
      <c r="I62" s="310"/>
      <c r="J62" s="310"/>
      <c r="K62" s="310"/>
      <c r="L62" s="310"/>
      <c r="M62" s="279"/>
      <c r="N62" s="279"/>
      <c r="O62" s="279"/>
    </row>
    <row r="63" spans="1:15" s="6" customFormat="1" x14ac:dyDescent="0.2">
      <c r="G63" s="310"/>
      <c r="H63" s="310"/>
      <c r="I63" s="310"/>
      <c r="J63" s="310"/>
      <c r="K63" s="310"/>
      <c r="L63" s="310"/>
      <c r="M63" s="279"/>
      <c r="N63" s="279"/>
      <c r="O63" s="279"/>
    </row>
    <row r="64" spans="1:15" s="6" customFormat="1" x14ac:dyDescent="0.2">
      <c r="G64" s="310"/>
      <c r="H64" s="310"/>
      <c r="I64" s="310"/>
      <c r="J64" s="310"/>
      <c r="K64" s="310"/>
      <c r="L64" s="310"/>
      <c r="M64" s="279"/>
      <c r="N64" s="279"/>
      <c r="O64" s="279"/>
    </row>
    <row r="65" spans="7:15" s="6" customFormat="1" x14ac:dyDescent="0.2">
      <c r="G65" s="310"/>
      <c r="H65" s="310"/>
      <c r="I65" s="310"/>
      <c r="J65" s="310"/>
      <c r="K65" s="310"/>
      <c r="L65" s="310"/>
      <c r="M65" s="279"/>
      <c r="N65" s="279"/>
      <c r="O65" s="279"/>
    </row>
    <row r="66" spans="7:15" s="6" customFormat="1" x14ac:dyDescent="0.2">
      <c r="G66" s="310"/>
      <c r="H66" s="310"/>
      <c r="I66" s="310"/>
      <c r="J66" s="310"/>
      <c r="K66" s="310"/>
      <c r="L66" s="310"/>
      <c r="M66" s="279"/>
      <c r="N66" s="279"/>
      <c r="O66" s="279"/>
    </row>
    <row r="67" spans="7:15" s="6" customFormat="1" x14ac:dyDescent="0.2">
      <c r="G67" s="310"/>
      <c r="H67" s="310"/>
      <c r="I67" s="310"/>
      <c r="J67" s="310"/>
      <c r="K67" s="310"/>
      <c r="L67" s="310"/>
      <c r="M67" s="279"/>
      <c r="N67" s="279"/>
      <c r="O67" s="279"/>
    </row>
    <row r="68" spans="7:15" s="6" customFormat="1" x14ac:dyDescent="0.2">
      <c r="G68" s="310"/>
      <c r="H68" s="310"/>
      <c r="I68" s="310"/>
      <c r="J68" s="310"/>
      <c r="K68" s="310"/>
      <c r="L68" s="310"/>
      <c r="M68" s="279"/>
      <c r="N68" s="279"/>
      <c r="O68" s="279"/>
    </row>
    <row r="69" spans="7:15" s="6" customFormat="1" x14ac:dyDescent="0.2">
      <c r="G69" s="310"/>
      <c r="H69" s="310"/>
      <c r="I69" s="310"/>
      <c r="J69" s="310"/>
      <c r="K69" s="310"/>
      <c r="L69" s="310"/>
      <c r="M69" s="279"/>
      <c r="N69" s="279"/>
      <c r="O69" s="279"/>
    </row>
    <row r="70" spans="7:15" s="6" customFormat="1" x14ac:dyDescent="0.2">
      <c r="J70" s="309"/>
      <c r="K70" s="310"/>
      <c r="L70" s="310"/>
      <c r="M70" s="279"/>
      <c r="N70" s="279"/>
      <c r="O70" s="279"/>
    </row>
    <row r="71" spans="7:15" s="6" customFormat="1" x14ac:dyDescent="0.2">
      <c r="J71" s="310"/>
      <c r="K71" s="310"/>
      <c r="L71" s="310"/>
      <c r="M71" s="279"/>
      <c r="N71" s="279"/>
      <c r="O71" s="279"/>
    </row>
    <row r="72" spans="7:15" s="6" customFormat="1" x14ac:dyDescent="0.2">
      <c r="J72" s="310"/>
      <c r="K72" s="310"/>
      <c r="L72" s="310"/>
      <c r="M72" s="279"/>
      <c r="N72" s="279"/>
      <c r="O72" s="279"/>
    </row>
    <row r="73" spans="7:15" s="6" customFormat="1" x14ac:dyDescent="0.2">
      <c r="J73" s="310"/>
      <c r="K73" s="310"/>
      <c r="L73" s="310"/>
      <c r="M73" s="279"/>
      <c r="N73" s="279"/>
      <c r="O73" s="279"/>
    </row>
    <row r="74" spans="7:15" s="6" customFormat="1" x14ac:dyDescent="0.2">
      <c r="J74" s="310"/>
      <c r="K74" s="310"/>
      <c r="L74" s="310"/>
      <c r="M74" s="279"/>
      <c r="N74" s="279"/>
      <c r="O74" s="279"/>
    </row>
    <row r="75" spans="7:15" s="6" customFormat="1" x14ac:dyDescent="0.2">
      <c r="J75" s="310"/>
      <c r="K75" s="310"/>
      <c r="L75" s="310"/>
      <c r="M75" s="279"/>
      <c r="N75" s="279"/>
      <c r="O75" s="279"/>
    </row>
    <row r="76" spans="7:15" s="6" customFormat="1" x14ac:dyDescent="0.2">
      <c r="L76" s="279"/>
      <c r="M76" s="279"/>
      <c r="N76" s="279"/>
      <c r="O76" s="279"/>
    </row>
    <row r="77" spans="7:15" s="6" customFormat="1" x14ac:dyDescent="0.2">
      <c r="L77" s="279"/>
      <c r="M77" s="279"/>
      <c r="N77" s="279"/>
      <c r="O77" s="279"/>
    </row>
    <row r="78" spans="7:15" s="6" customFormat="1" x14ac:dyDescent="0.2">
      <c r="L78" s="279"/>
      <c r="M78" s="279"/>
      <c r="N78" s="279"/>
      <c r="O78" s="279"/>
    </row>
    <row r="79" spans="7:15" s="6" customFormat="1" x14ac:dyDescent="0.2">
      <c r="L79" s="279"/>
      <c r="M79" s="279"/>
      <c r="N79" s="279"/>
      <c r="O79" s="279"/>
    </row>
    <row r="80" spans="7:15" s="6" customFormat="1" x14ac:dyDescent="0.2">
      <c r="L80" s="279"/>
      <c r="M80" s="279"/>
      <c r="N80" s="279"/>
      <c r="O80" s="279"/>
    </row>
    <row r="81" spans="12:15" s="6" customFormat="1" x14ac:dyDescent="0.2">
      <c r="L81" s="279"/>
      <c r="M81" s="279"/>
      <c r="N81" s="279"/>
      <c r="O81" s="279"/>
    </row>
    <row r="82" spans="12:15" s="6" customFormat="1" x14ac:dyDescent="0.2">
      <c r="L82" s="279"/>
      <c r="M82" s="279"/>
      <c r="N82" s="279"/>
      <c r="O82" s="279"/>
    </row>
    <row r="83" spans="12:15" s="6" customFormat="1" x14ac:dyDescent="0.2">
      <c r="L83" s="279"/>
      <c r="M83" s="279"/>
      <c r="N83" s="279"/>
      <c r="O83" s="279"/>
    </row>
    <row r="84" spans="12:15" s="6" customFormat="1" x14ac:dyDescent="0.2">
      <c r="L84" s="279"/>
      <c r="M84" s="279"/>
      <c r="N84" s="279"/>
      <c r="O84" s="279"/>
    </row>
    <row r="85" spans="12:15" s="6" customFormat="1" x14ac:dyDescent="0.2">
      <c r="L85" s="279"/>
      <c r="M85" s="279"/>
      <c r="N85" s="279"/>
      <c r="O85" s="279"/>
    </row>
    <row r="86" spans="12:15" s="6" customFormat="1" x14ac:dyDescent="0.2">
      <c r="L86" s="279"/>
      <c r="M86" s="279"/>
      <c r="N86" s="279"/>
      <c r="O86" s="279"/>
    </row>
    <row r="87" spans="12:15" s="6" customFormat="1" x14ac:dyDescent="0.2">
      <c r="L87" s="279"/>
      <c r="M87" s="279"/>
      <c r="N87" s="279"/>
      <c r="O87" s="279"/>
    </row>
    <row r="88" spans="12:15" s="6" customFormat="1" x14ac:dyDescent="0.2">
      <c r="L88" s="279"/>
      <c r="M88" s="279"/>
      <c r="N88" s="279"/>
      <c r="O88" s="279"/>
    </row>
    <row r="89" spans="12:15" s="6" customFormat="1" x14ac:dyDescent="0.2">
      <c r="L89" s="279"/>
      <c r="M89" s="279"/>
      <c r="N89" s="279"/>
      <c r="O89" s="279"/>
    </row>
    <row r="90" spans="12:15" s="6" customFormat="1" x14ac:dyDescent="0.2">
      <c r="L90" s="279"/>
      <c r="M90" s="279"/>
      <c r="N90" s="279"/>
      <c r="O90" s="279"/>
    </row>
    <row r="91" spans="12:15" s="6" customFormat="1" x14ac:dyDescent="0.2">
      <c r="L91" s="279"/>
      <c r="M91" s="279"/>
      <c r="N91" s="279"/>
      <c r="O91" s="279"/>
    </row>
    <row r="92" spans="12:15" s="6" customFormat="1" x14ac:dyDescent="0.2">
      <c r="L92" s="279"/>
      <c r="M92" s="279"/>
      <c r="N92" s="279"/>
      <c r="O92" s="279"/>
    </row>
    <row r="93" spans="12:15" s="6" customFormat="1" x14ac:dyDescent="0.2">
      <c r="L93" s="279"/>
      <c r="M93" s="279"/>
      <c r="N93" s="279"/>
      <c r="O93" s="279"/>
    </row>
    <row r="94" spans="12:15" s="6" customFormat="1" x14ac:dyDescent="0.2">
      <c r="L94" s="279"/>
      <c r="M94" s="279"/>
      <c r="N94" s="279"/>
      <c r="O94" s="279"/>
    </row>
    <row r="95" spans="12:15" s="6" customFormat="1" x14ac:dyDescent="0.2">
      <c r="L95" s="279"/>
      <c r="M95" s="279"/>
      <c r="N95" s="279"/>
      <c r="O95" s="279"/>
    </row>
    <row r="96" spans="12:15" s="6" customFormat="1" x14ac:dyDescent="0.2">
      <c r="L96" s="279"/>
      <c r="M96" s="279"/>
      <c r="N96" s="279"/>
      <c r="O96" s="279"/>
    </row>
    <row r="97" spans="12:15" s="6" customFormat="1" x14ac:dyDescent="0.2">
      <c r="L97" s="279"/>
      <c r="M97" s="279"/>
      <c r="N97" s="279"/>
      <c r="O97" s="279"/>
    </row>
    <row r="98" spans="12:15" s="6" customFormat="1" x14ac:dyDescent="0.2">
      <c r="L98" s="279"/>
      <c r="M98" s="279"/>
      <c r="N98" s="279"/>
      <c r="O98" s="279"/>
    </row>
    <row r="99" spans="12:15" s="6" customFormat="1" x14ac:dyDescent="0.2">
      <c r="L99" s="279"/>
      <c r="M99" s="279"/>
      <c r="N99" s="279"/>
      <c r="O99" s="279"/>
    </row>
    <row r="100" spans="12:15" s="6" customFormat="1" x14ac:dyDescent="0.2">
      <c r="L100" s="279"/>
      <c r="M100" s="279"/>
      <c r="N100" s="279"/>
      <c r="O100" s="279"/>
    </row>
    <row r="101" spans="12:15" s="6" customFormat="1" x14ac:dyDescent="0.2">
      <c r="L101" s="279"/>
      <c r="M101" s="279"/>
      <c r="N101" s="279"/>
      <c r="O101" s="279"/>
    </row>
    <row r="102" spans="12:15" s="6" customFormat="1" x14ac:dyDescent="0.2">
      <c r="L102" s="279"/>
      <c r="M102" s="279"/>
      <c r="N102" s="279"/>
      <c r="O102" s="279"/>
    </row>
    <row r="103" spans="12:15" s="6" customFormat="1" x14ac:dyDescent="0.2">
      <c r="L103" s="279"/>
      <c r="M103" s="279"/>
      <c r="N103" s="279"/>
      <c r="O103" s="279"/>
    </row>
    <row r="104" spans="12:15" s="6" customFormat="1" x14ac:dyDescent="0.2">
      <c r="L104" s="279"/>
      <c r="M104" s="279"/>
      <c r="N104" s="279"/>
      <c r="O104" s="279"/>
    </row>
    <row r="105" spans="12:15" s="6" customFormat="1" x14ac:dyDescent="0.2">
      <c r="L105" s="279"/>
      <c r="M105" s="279"/>
      <c r="N105" s="279"/>
      <c r="O105" s="279"/>
    </row>
    <row r="106" spans="12:15" s="6" customFormat="1" x14ac:dyDescent="0.2">
      <c r="L106" s="279"/>
      <c r="M106" s="279"/>
      <c r="N106" s="279"/>
      <c r="O106" s="279"/>
    </row>
    <row r="107" spans="12:15" s="6" customFormat="1" x14ac:dyDescent="0.2">
      <c r="L107" s="279"/>
      <c r="M107" s="279"/>
      <c r="N107" s="279"/>
      <c r="O107" s="279"/>
    </row>
    <row r="108" spans="12:15" s="6" customFormat="1" x14ac:dyDescent="0.2">
      <c r="L108" s="279"/>
      <c r="M108" s="279"/>
      <c r="N108" s="279"/>
      <c r="O108" s="279"/>
    </row>
    <row r="109" spans="12:15" s="6" customFormat="1" x14ac:dyDescent="0.2">
      <c r="L109" s="279"/>
      <c r="M109" s="279"/>
      <c r="N109" s="279"/>
      <c r="O109" s="279"/>
    </row>
    <row r="110" spans="12:15" s="6" customFormat="1" x14ac:dyDescent="0.2">
      <c r="L110" s="279"/>
      <c r="M110" s="279"/>
      <c r="N110" s="279"/>
      <c r="O110" s="279"/>
    </row>
    <row r="111" spans="12:15" s="6" customFormat="1" x14ac:dyDescent="0.2">
      <c r="L111" s="279"/>
      <c r="M111" s="279"/>
      <c r="N111" s="279"/>
      <c r="O111" s="279"/>
    </row>
    <row r="112" spans="12:15" s="6" customFormat="1" x14ac:dyDescent="0.2">
      <c r="L112" s="279"/>
      <c r="M112" s="279"/>
      <c r="N112" s="279"/>
      <c r="O112" s="279"/>
    </row>
    <row r="113" spans="12:15" s="6" customFormat="1" x14ac:dyDescent="0.2">
      <c r="L113" s="279"/>
      <c r="M113" s="279"/>
      <c r="N113" s="279"/>
      <c r="O113" s="279"/>
    </row>
    <row r="114" spans="12:15" s="6" customFormat="1" x14ac:dyDescent="0.2">
      <c r="L114" s="279"/>
      <c r="M114" s="279"/>
      <c r="N114" s="279"/>
      <c r="O114" s="279"/>
    </row>
    <row r="115" spans="12:15" s="6" customFormat="1" x14ac:dyDescent="0.2">
      <c r="L115" s="279"/>
      <c r="M115" s="279"/>
      <c r="N115" s="279"/>
      <c r="O115" s="279"/>
    </row>
    <row r="116" spans="12:15" s="6" customFormat="1" x14ac:dyDescent="0.2">
      <c r="L116" s="279"/>
      <c r="M116" s="279"/>
      <c r="N116" s="279"/>
      <c r="O116" s="279"/>
    </row>
    <row r="117" spans="12:15" s="6" customFormat="1" x14ac:dyDescent="0.2">
      <c r="L117" s="279"/>
      <c r="M117" s="279"/>
      <c r="N117" s="279"/>
      <c r="O117" s="279"/>
    </row>
    <row r="118" spans="12:15" s="6" customFormat="1" x14ac:dyDescent="0.2">
      <c r="L118" s="279"/>
      <c r="M118" s="279"/>
      <c r="N118" s="279"/>
      <c r="O118" s="279"/>
    </row>
    <row r="119" spans="12:15" s="6" customFormat="1" x14ac:dyDescent="0.2">
      <c r="L119" s="279"/>
      <c r="M119" s="279"/>
      <c r="N119" s="279"/>
      <c r="O119" s="279"/>
    </row>
    <row r="120" spans="12:15" s="6" customFormat="1" x14ac:dyDescent="0.2">
      <c r="L120" s="279"/>
      <c r="M120" s="279"/>
      <c r="N120" s="279"/>
      <c r="O120" s="279"/>
    </row>
    <row r="121" spans="12:15" s="6" customFormat="1" x14ac:dyDescent="0.2">
      <c r="L121" s="279"/>
      <c r="M121" s="279"/>
      <c r="N121" s="279"/>
      <c r="O121" s="279"/>
    </row>
    <row r="122" spans="12:15" s="6" customFormat="1" x14ac:dyDescent="0.2">
      <c r="L122" s="279"/>
      <c r="M122" s="279"/>
      <c r="N122" s="279"/>
      <c r="O122" s="279"/>
    </row>
    <row r="123" spans="12:15" s="6" customFormat="1" x14ac:dyDescent="0.2">
      <c r="L123" s="279"/>
      <c r="M123" s="279"/>
      <c r="N123" s="279"/>
      <c r="O123" s="279"/>
    </row>
    <row r="124" spans="12:15" s="6" customFormat="1" x14ac:dyDescent="0.2">
      <c r="L124" s="279"/>
      <c r="M124" s="279"/>
      <c r="N124" s="279"/>
      <c r="O124" s="279"/>
    </row>
    <row r="125" spans="12:15" s="6" customFormat="1" x14ac:dyDescent="0.2">
      <c r="L125" s="279"/>
      <c r="M125" s="279"/>
      <c r="N125" s="279"/>
      <c r="O125" s="279"/>
    </row>
    <row r="126" spans="12:15" s="6" customFormat="1" x14ac:dyDescent="0.2">
      <c r="L126" s="279"/>
      <c r="M126" s="279"/>
      <c r="N126" s="279"/>
      <c r="O126" s="279"/>
    </row>
    <row r="127" spans="12:15" s="6" customFormat="1" x14ac:dyDescent="0.2">
      <c r="L127" s="279"/>
      <c r="M127" s="279"/>
      <c r="N127" s="279"/>
      <c r="O127" s="279"/>
    </row>
    <row r="128" spans="12:15" s="6" customFormat="1" x14ac:dyDescent="0.2">
      <c r="L128" s="279"/>
      <c r="M128" s="279"/>
      <c r="N128" s="279"/>
      <c r="O128" s="279"/>
    </row>
    <row r="129" spans="12:15" s="6" customFormat="1" x14ac:dyDescent="0.2">
      <c r="L129" s="279"/>
      <c r="M129" s="279"/>
      <c r="N129" s="279"/>
      <c r="O129" s="279"/>
    </row>
    <row r="130" spans="12:15" s="6" customFormat="1" x14ac:dyDescent="0.2">
      <c r="L130" s="279"/>
      <c r="M130" s="279"/>
      <c r="N130" s="279"/>
      <c r="O130" s="279"/>
    </row>
    <row r="131" spans="12:15" s="6" customFormat="1" x14ac:dyDescent="0.2">
      <c r="L131" s="279"/>
      <c r="M131" s="279"/>
      <c r="N131" s="279"/>
      <c r="O131" s="279"/>
    </row>
    <row r="132" spans="12:15" s="6" customFormat="1" x14ac:dyDescent="0.2">
      <c r="L132" s="279"/>
      <c r="M132" s="279"/>
      <c r="N132" s="279"/>
      <c r="O132" s="279"/>
    </row>
    <row r="133" spans="12:15" s="6" customFormat="1" x14ac:dyDescent="0.2">
      <c r="L133" s="279"/>
      <c r="M133" s="279"/>
      <c r="N133" s="279"/>
      <c r="O133" s="279"/>
    </row>
    <row r="134" spans="12:15" s="6" customFormat="1" x14ac:dyDescent="0.2">
      <c r="L134" s="279"/>
      <c r="M134" s="279"/>
      <c r="N134" s="279"/>
      <c r="O134" s="279"/>
    </row>
    <row r="135" spans="12:15" s="6" customFormat="1" x14ac:dyDescent="0.2">
      <c r="L135" s="279"/>
      <c r="M135" s="279"/>
      <c r="N135" s="279"/>
      <c r="O135" s="279"/>
    </row>
    <row r="136" spans="12:15" s="6" customFormat="1" x14ac:dyDescent="0.2">
      <c r="L136" s="279"/>
      <c r="M136" s="279"/>
      <c r="N136" s="279"/>
      <c r="O136" s="279"/>
    </row>
    <row r="137" spans="12:15" s="6" customFormat="1" x14ac:dyDescent="0.2">
      <c r="L137" s="279"/>
      <c r="M137" s="279"/>
      <c r="N137" s="279"/>
      <c r="O137" s="279"/>
    </row>
    <row r="138" spans="12:15" s="6" customFormat="1" x14ac:dyDescent="0.2">
      <c r="L138" s="279"/>
      <c r="M138" s="279"/>
      <c r="N138" s="279"/>
      <c r="O138" s="279"/>
    </row>
    <row r="139" spans="12:15" s="6" customFormat="1" x14ac:dyDescent="0.2">
      <c r="L139" s="279"/>
      <c r="M139" s="279"/>
      <c r="N139" s="279"/>
      <c r="O139" s="279"/>
    </row>
    <row r="140" spans="12:15" s="6" customFormat="1" x14ac:dyDescent="0.2">
      <c r="L140" s="279"/>
      <c r="M140" s="279"/>
      <c r="N140" s="279"/>
      <c r="O140" s="279"/>
    </row>
    <row r="141" spans="12:15" s="6" customFormat="1" x14ac:dyDescent="0.2">
      <c r="L141" s="279"/>
      <c r="M141" s="279"/>
      <c r="N141" s="279"/>
      <c r="O141" s="279"/>
    </row>
    <row r="142" spans="12:15" s="6" customFormat="1" x14ac:dyDescent="0.2">
      <c r="L142" s="279"/>
      <c r="M142" s="279"/>
      <c r="N142" s="279"/>
      <c r="O142" s="279"/>
    </row>
    <row r="143" spans="12:15" s="6" customFormat="1" x14ac:dyDescent="0.2">
      <c r="L143" s="279"/>
      <c r="M143" s="279"/>
      <c r="N143" s="279"/>
      <c r="O143" s="279"/>
    </row>
    <row r="144" spans="12:15" s="6" customFormat="1" x14ac:dyDescent="0.2">
      <c r="L144" s="279"/>
      <c r="M144" s="279"/>
      <c r="N144" s="279"/>
      <c r="O144" s="279"/>
    </row>
    <row r="145" spans="12:15" s="6" customFormat="1" x14ac:dyDescent="0.2">
      <c r="L145" s="279"/>
      <c r="M145" s="279"/>
      <c r="N145" s="279"/>
      <c r="O145" s="279"/>
    </row>
    <row r="146" spans="12:15" s="6" customFormat="1" x14ac:dyDescent="0.2">
      <c r="L146" s="279"/>
      <c r="M146" s="279"/>
      <c r="N146" s="279"/>
      <c r="O146" s="279"/>
    </row>
    <row r="147" spans="12:15" s="6" customFormat="1" x14ac:dyDescent="0.2">
      <c r="L147" s="279"/>
      <c r="M147" s="279"/>
      <c r="N147" s="279"/>
      <c r="O147" s="279"/>
    </row>
    <row r="148" spans="12:15" s="6" customFormat="1" x14ac:dyDescent="0.2">
      <c r="L148" s="279"/>
      <c r="M148" s="279"/>
      <c r="N148" s="279"/>
      <c r="O148" s="279"/>
    </row>
    <row r="149" spans="12:15" s="6" customFormat="1" x14ac:dyDescent="0.2">
      <c r="L149" s="279"/>
      <c r="M149" s="279"/>
      <c r="N149" s="279"/>
      <c r="O149" s="279"/>
    </row>
    <row r="150" spans="12:15" s="6" customFormat="1" x14ac:dyDescent="0.2">
      <c r="L150" s="279"/>
      <c r="M150" s="279"/>
      <c r="N150" s="279"/>
      <c r="O150" s="279"/>
    </row>
    <row r="151" spans="12:15" s="6" customFormat="1" x14ac:dyDescent="0.2">
      <c r="L151" s="279"/>
      <c r="M151" s="279"/>
      <c r="N151" s="279"/>
      <c r="O151" s="279"/>
    </row>
    <row r="152" spans="12:15" s="6" customFormat="1" x14ac:dyDescent="0.2">
      <c r="L152" s="279"/>
      <c r="M152" s="279"/>
      <c r="N152" s="279"/>
      <c r="O152" s="279"/>
    </row>
    <row r="153" spans="12:15" s="6" customFormat="1" x14ac:dyDescent="0.2">
      <c r="L153" s="279"/>
      <c r="M153" s="279"/>
      <c r="N153" s="279"/>
      <c r="O153" s="279"/>
    </row>
    <row r="154" spans="12:15" s="6" customFormat="1" x14ac:dyDescent="0.2">
      <c r="L154" s="279"/>
      <c r="M154" s="279"/>
      <c r="N154" s="279"/>
      <c r="O154" s="279"/>
    </row>
    <row r="155" spans="12:15" s="6" customFormat="1" x14ac:dyDescent="0.2">
      <c r="L155" s="279"/>
      <c r="M155" s="279"/>
      <c r="N155" s="279"/>
      <c r="O155" s="279"/>
    </row>
    <row r="156" spans="12:15" s="6" customFormat="1" x14ac:dyDescent="0.2">
      <c r="L156" s="279"/>
      <c r="M156" s="279"/>
      <c r="N156" s="279"/>
      <c r="O156" s="279"/>
    </row>
    <row r="157" spans="12:15" s="6" customFormat="1" x14ac:dyDescent="0.2">
      <c r="L157" s="279"/>
      <c r="M157" s="279"/>
      <c r="N157" s="279"/>
      <c r="O157" s="279"/>
    </row>
    <row r="158" spans="12:15" s="6" customFormat="1" x14ac:dyDescent="0.2">
      <c r="L158" s="279"/>
      <c r="M158" s="279"/>
      <c r="N158" s="279"/>
      <c r="O158" s="279"/>
    </row>
    <row r="159" spans="12:15" s="6" customFormat="1" x14ac:dyDescent="0.2">
      <c r="L159" s="279"/>
      <c r="M159" s="279"/>
      <c r="N159" s="279"/>
      <c r="O159" s="279"/>
    </row>
    <row r="160" spans="12:15" s="6" customFormat="1" x14ac:dyDescent="0.2">
      <c r="L160" s="279"/>
      <c r="M160" s="279"/>
      <c r="N160" s="279"/>
      <c r="O160" s="279"/>
    </row>
    <row r="161" spans="12:15" s="6" customFormat="1" x14ac:dyDescent="0.2">
      <c r="L161" s="279"/>
      <c r="M161" s="279"/>
      <c r="N161" s="279"/>
      <c r="O161" s="279"/>
    </row>
    <row r="162" spans="12:15" s="6" customFormat="1" x14ac:dyDescent="0.2">
      <c r="L162" s="279"/>
      <c r="M162" s="279"/>
      <c r="N162" s="279"/>
      <c r="O162" s="279"/>
    </row>
    <row r="163" spans="12:15" s="6" customFormat="1" x14ac:dyDescent="0.2">
      <c r="L163" s="279"/>
      <c r="M163" s="279"/>
      <c r="N163" s="279"/>
      <c r="O163" s="279"/>
    </row>
    <row r="164" spans="12:15" s="6" customFormat="1" x14ac:dyDescent="0.2">
      <c r="L164" s="279"/>
      <c r="M164" s="279"/>
      <c r="N164" s="279"/>
      <c r="O164" s="279"/>
    </row>
    <row r="165" spans="12:15" s="6" customFormat="1" x14ac:dyDescent="0.2">
      <c r="L165" s="279"/>
      <c r="M165" s="279"/>
      <c r="N165" s="279"/>
      <c r="O165" s="279"/>
    </row>
    <row r="166" spans="12:15" s="6" customFormat="1" x14ac:dyDescent="0.2">
      <c r="L166" s="279"/>
      <c r="M166" s="279"/>
      <c r="N166" s="279"/>
      <c r="O166" s="279"/>
    </row>
    <row r="167" spans="12:15" s="6" customFormat="1" x14ac:dyDescent="0.2">
      <c r="L167" s="279"/>
      <c r="M167" s="279"/>
      <c r="N167" s="279"/>
      <c r="O167" s="279"/>
    </row>
    <row r="168" spans="12:15" s="6" customFormat="1" x14ac:dyDescent="0.2">
      <c r="L168" s="279"/>
      <c r="M168" s="279"/>
      <c r="N168" s="279"/>
      <c r="O168" s="279"/>
    </row>
    <row r="169" spans="12:15" s="6" customFormat="1" x14ac:dyDescent="0.2">
      <c r="L169" s="279"/>
      <c r="M169" s="279"/>
      <c r="N169" s="279"/>
      <c r="O169" s="279"/>
    </row>
    <row r="170" spans="12:15" s="6" customFormat="1" x14ac:dyDescent="0.2">
      <c r="L170" s="279"/>
      <c r="M170" s="279"/>
      <c r="N170" s="279"/>
      <c r="O170" s="279"/>
    </row>
    <row r="171" spans="12:15" s="6" customFormat="1" x14ac:dyDescent="0.2">
      <c r="L171" s="279"/>
      <c r="M171" s="279"/>
      <c r="N171" s="279"/>
      <c r="O171" s="279"/>
    </row>
    <row r="172" spans="12:15" s="6" customFormat="1" x14ac:dyDescent="0.2">
      <c r="L172" s="279"/>
      <c r="M172" s="279"/>
      <c r="N172" s="279"/>
      <c r="O172" s="279"/>
    </row>
    <row r="173" spans="12:15" s="6" customFormat="1" x14ac:dyDescent="0.2">
      <c r="L173" s="279"/>
      <c r="M173" s="279"/>
      <c r="N173" s="279"/>
      <c r="O173" s="279"/>
    </row>
    <row r="174" spans="12:15" s="6" customFormat="1" x14ac:dyDescent="0.2">
      <c r="L174" s="279"/>
      <c r="M174" s="279"/>
      <c r="N174" s="279"/>
      <c r="O174" s="279"/>
    </row>
    <row r="175" spans="12:15" s="6" customFormat="1" x14ac:dyDescent="0.2">
      <c r="L175" s="279"/>
      <c r="M175" s="279"/>
      <c r="N175" s="279"/>
      <c r="O175" s="279"/>
    </row>
    <row r="176" spans="12:15" s="6" customFormat="1" x14ac:dyDescent="0.2">
      <c r="L176" s="279"/>
      <c r="M176" s="279"/>
      <c r="N176" s="279"/>
      <c r="O176" s="279"/>
    </row>
    <row r="177" spans="12:15" s="6" customFormat="1" x14ac:dyDescent="0.2">
      <c r="L177" s="279"/>
      <c r="M177" s="279"/>
      <c r="N177" s="279"/>
      <c r="O177" s="279"/>
    </row>
    <row r="178" spans="12:15" s="6" customFormat="1" x14ac:dyDescent="0.2">
      <c r="L178" s="279"/>
      <c r="M178" s="279"/>
      <c r="N178" s="279"/>
      <c r="O178" s="279"/>
    </row>
    <row r="179" spans="12:15" s="6" customFormat="1" x14ac:dyDescent="0.2">
      <c r="L179" s="279"/>
      <c r="M179" s="279"/>
      <c r="N179" s="279"/>
      <c r="O179" s="279"/>
    </row>
    <row r="180" spans="12:15" s="6" customFormat="1" x14ac:dyDescent="0.2">
      <c r="L180" s="279"/>
      <c r="M180" s="279"/>
      <c r="N180" s="279"/>
      <c r="O180" s="279"/>
    </row>
    <row r="181" spans="12:15" s="6" customFormat="1" x14ac:dyDescent="0.2">
      <c r="L181" s="279"/>
      <c r="M181" s="279"/>
      <c r="N181" s="279"/>
      <c r="O181" s="279"/>
    </row>
    <row r="182" spans="12:15" s="6" customFormat="1" x14ac:dyDescent="0.2">
      <c r="L182" s="279"/>
      <c r="M182" s="279"/>
      <c r="N182" s="279"/>
      <c r="O182" s="279"/>
    </row>
    <row r="183" spans="12:15" s="6" customFormat="1" x14ac:dyDescent="0.2">
      <c r="L183" s="279"/>
      <c r="M183" s="279"/>
      <c r="N183" s="279"/>
      <c r="O183" s="279"/>
    </row>
    <row r="184" spans="12:15" s="6" customFormat="1" x14ac:dyDescent="0.2">
      <c r="L184" s="279"/>
      <c r="M184" s="279"/>
      <c r="N184" s="279"/>
      <c r="O184" s="279"/>
    </row>
    <row r="185" spans="12:15" s="6" customFormat="1" x14ac:dyDescent="0.2">
      <c r="L185" s="279"/>
      <c r="M185" s="279"/>
      <c r="N185" s="279"/>
      <c r="O185" s="279"/>
    </row>
    <row r="186" spans="12:15" s="6" customFormat="1" x14ac:dyDescent="0.2">
      <c r="L186" s="279"/>
      <c r="M186" s="279"/>
      <c r="N186" s="279"/>
      <c r="O186" s="279"/>
    </row>
    <row r="187" spans="12:15" s="6" customFormat="1" x14ac:dyDescent="0.2">
      <c r="L187" s="279"/>
      <c r="M187" s="279"/>
      <c r="N187" s="279"/>
      <c r="O187" s="279"/>
    </row>
    <row r="188" spans="12:15" s="6" customFormat="1" x14ac:dyDescent="0.2">
      <c r="L188" s="279"/>
      <c r="M188" s="279"/>
      <c r="N188" s="279"/>
      <c r="O188" s="279"/>
    </row>
    <row r="189" spans="12:15" s="6" customFormat="1" x14ac:dyDescent="0.2">
      <c r="L189" s="279"/>
      <c r="M189" s="279"/>
      <c r="N189" s="279"/>
      <c r="O189" s="279"/>
    </row>
    <row r="190" spans="12:15" s="6" customFormat="1" x14ac:dyDescent="0.2">
      <c r="L190" s="279"/>
      <c r="M190" s="279"/>
      <c r="N190" s="279"/>
      <c r="O190" s="279"/>
    </row>
    <row r="191" spans="12:15" s="6" customFormat="1" x14ac:dyDescent="0.2">
      <c r="L191" s="279"/>
      <c r="M191" s="279"/>
      <c r="N191" s="279"/>
      <c r="O191" s="279"/>
    </row>
    <row r="192" spans="12:15" s="6" customFormat="1" x14ac:dyDescent="0.2">
      <c r="L192" s="279"/>
      <c r="M192" s="279"/>
      <c r="N192" s="279"/>
      <c r="O192" s="279"/>
    </row>
    <row r="193" spans="12:15" s="6" customFormat="1" x14ac:dyDescent="0.2">
      <c r="L193" s="279"/>
      <c r="M193" s="279"/>
      <c r="N193" s="279"/>
      <c r="O193" s="279"/>
    </row>
    <row r="194" spans="12:15" s="6" customFormat="1" x14ac:dyDescent="0.2">
      <c r="L194" s="279"/>
      <c r="M194" s="279"/>
      <c r="N194" s="279"/>
      <c r="O194" s="279"/>
    </row>
    <row r="195" spans="12:15" s="6" customFormat="1" x14ac:dyDescent="0.2">
      <c r="L195" s="279"/>
      <c r="M195" s="279"/>
      <c r="N195" s="279"/>
      <c r="O195" s="279"/>
    </row>
    <row r="196" spans="12:15" s="6" customFormat="1" x14ac:dyDescent="0.2">
      <c r="L196" s="279"/>
      <c r="M196" s="279"/>
      <c r="N196" s="279"/>
      <c r="O196" s="279"/>
    </row>
    <row r="197" spans="12:15" s="6" customFormat="1" x14ac:dyDescent="0.2">
      <c r="L197" s="279"/>
      <c r="M197" s="279"/>
      <c r="N197" s="279"/>
      <c r="O197" s="279"/>
    </row>
    <row r="198" spans="12:15" s="6" customFormat="1" x14ac:dyDescent="0.2">
      <c r="L198" s="279"/>
      <c r="M198" s="279"/>
      <c r="N198" s="279"/>
      <c r="O198" s="279"/>
    </row>
    <row r="199" spans="12:15" s="6" customFormat="1" x14ac:dyDescent="0.2">
      <c r="L199" s="279"/>
      <c r="M199" s="279"/>
      <c r="N199" s="279"/>
      <c r="O199" s="279"/>
    </row>
    <row r="200" spans="12:15" s="6" customFormat="1" x14ac:dyDescent="0.2">
      <c r="L200" s="279"/>
      <c r="M200" s="279"/>
      <c r="N200" s="279"/>
      <c r="O200" s="279"/>
    </row>
    <row r="201" spans="12:15" s="6" customFormat="1" x14ac:dyDescent="0.2">
      <c r="L201" s="279"/>
      <c r="M201" s="279"/>
      <c r="N201" s="279"/>
      <c r="O201" s="279"/>
    </row>
    <row r="202" spans="12:15" s="6" customFormat="1" x14ac:dyDescent="0.2">
      <c r="L202" s="279"/>
      <c r="M202" s="279"/>
      <c r="N202" s="279"/>
      <c r="O202" s="279"/>
    </row>
    <row r="203" spans="12:15" s="6" customFormat="1" x14ac:dyDescent="0.2">
      <c r="L203" s="279"/>
      <c r="M203" s="279"/>
      <c r="N203" s="279"/>
      <c r="O203" s="279"/>
    </row>
    <row r="204" spans="12:15" s="6" customFormat="1" x14ac:dyDescent="0.2">
      <c r="L204" s="279"/>
      <c r="M204" s="279"/>
      <c r="N204" s="279"/>
      <c r="O204" s="279"/>
    </row>
    <row r="205" spans="12:15" s="6" customFormat="1" x14ac:dyDescent="0.2">
      <c r="L205" s="279"/>
      <c r="M205" s="279"/>
      <c r="N205" s="279"/>
      <c r="O205" s="279"/>
    </row>
    <row r="206" spans="12:15" s="6" customFormat="1" x14ac:dyDescent="0.2">
      <c r="L206" s="279"/>
      <c r="M206" s="279"/>
      <c r="N206" s="279"/>
      <c r="O206" s="279"/>
    </row>
    <row r="207" spans="12:15" s="6" customFormat="1" x14ac:dyDescent="0.2">
      <c r="L207" s="279"/>
      <c r="M207" s="279"/>
      <c r="N207" s="279"/>
      <c r="O207" s="279"/>
    </row>
    <row r="208" spans="12:15" s="6" customFormat="1" x14ac:dyDescent="0.2">
      <c r="L208" s="279"/>
      <c r="M208" s="279"/>
      <c r="N208" s="279"/>
      <c r="O208" s="279"/>
    </row>
    <row r="209" spans="12:15" s="6" customFormat="1" x14ac:dyDescent="0.2">
      <c r="L209" s="279"/>
      <c r="M209" s="279"/>
      <c r="N209" s="279"/>
      <c r="O209" s="279"/>
    </row>
    <row r="210" spans="12:15" s="6" customFormat="1" x14ac:dyDescent="0.2">
      <c r="L210" s="279"/>
      <c r="M210" s="279"/>
      <c r="N210" s="279"/>
      <c r="O210" s="279"/>
    </row>
    <row r="211" spans="12:15" s="6" customFormat="1" x14ac:dyDescent="0.2">
      <c r="L211" s="279"/>
      <c r="M211" s="279"/>
      <c r="N211" s="279"/>
      <c r="O211" s="279"/>
    </row>
    <row r="212" spans="12:15" s="6" customFormat="1" x14ac:dyDescent="0.2">
      <c r="L212" s="279"/>
      <c r="M212" s="279"/>
      <c r="N212" s="279"/>
      <c r="O212" s="279"/>
    </row>
    <row r="213" spans="12:15" s="6" customFormat="1" x14ac:dyDescent="0.2">
      <c r="L213" s="279"/>
      <c r="M213" s="279"/>
      <c r="N213" s="279"/>
      <c r="O213" s="279"/>
    </row>
    <row r="214" spans="12:15" s="6" customFormat="1" x14ac:dyDescent="0.2">
      <c r="L214" s="279"/>
      <c r="M214" s="279"/>
      <c r="N214" s="279"/>
      <c r="O214" s="279"/>
    </row>
    <row r="215" spans="12:15" s="6" customFormat="1" x14ac:dyDescent="0.2">
      <c r="L215" s="279"/>
      <c r="M215" s="279"/>
      <c r="N215" s="279"/>
      <c r="O215" s="279"/>
    </row>
    <row r="216" spans="12:15" s="6" customFormat="1" x14ac:dyDescent="0.2">
      <c r="L216" s="279"/>
      <c r="M216" s="279"/>
      <c r="N216" s="279"/>
      <c r="O216" s="279"/>
    </row>
    <row r="217" spans="12:15" s="6" customFormat="1" x14ac:dyDescent="0.2">
      <c r="L217" s="279"/>
      <c r="M217" s="279"/>
      <c r="N217" s="279"/>
      <c r="O217" s="279"/>
    </row>
    <row r="218" spans="12:15" s="6" customFormat="1" x14ac:dyDescent="0.2">
      <c r="L218" s="279"/>
      <c r="M218" s="279"/>
      <c r="N218" s="279"/>
      <c r="O218" s="279"/>
    </row>
    <row r="219" spans="12:15" s="6" customFormat="1" x14ac:dyDescent="0.2">
      <c r="L219" s="279"/>
      <c r="M219" s="279"/>
      <c r="N219" s="279"/>
      <c r="O219" s="279"/>
    </row>
    <row r="220" spans="12:15" s="6" customFormat="1" x14ac:dyDescent="0.2">
      <c r="L220" s="279"/>
      <c r="M220" s="279"/>
      <c r="N220" s="279"/>
      <c r="O220" s="279"/>
    </row>
    <row r="221" spans="12:15" s="6" customFormat="1" x14ac:dyDescent="0.2">
      <c r="L221" s="279"/>
      <c r="M221" s="279"/>
      <c r="N221" s="279"/>
      <c r="O221" s="279"/>
    </row>
    <row r="222" spans="12:15" s="6" customFormat="1" x14ac:dyDescent="0.2">
      <c r="L222" s="279"/>
      <c r="M222" s="279"/>
      <c r="N222" s="279"/>
      <c r="O222" s="279"/>
    </row>
    <row r="223" spans="12:15" s="6" customFormat="1" x14ac:dyDescent="0.2">
      <c r="L223" s="279"/>
      <c r="M223" s="279"/>
      <c r="N223" s="279"/>
      <c r="O223" s="279"/>
    </row>
    <row r="224" spans="12:15" s="6" customFormat="1" x14ac:dyDescent="0.2">
      <c r="L224" s="279"/>
      <c r="M224" s="279"/>
      <c r="N224" s="279"/>
      <c r="O224" s="279"/>
    </row>
    <row r="225" spans="12:15" s="6" customFormat="1" x14ac:dyDescent="0.2">
      <c r="L225" s="279"/>
      <c r="M225" s="279"/>
      <c r="N225" s="279"/>
      <c r="O225" s="279"/>
    </row>
    <row r="226" spans="12:15" s="6" customFormat="1" x14ac:dyDescent="0.2">
      <c r="L226" s="279"/>
      <c r="M226" s="279"/>
      <c r="N226" s="279"/>
      <c r="O226" s="279"/>
    </row>
    <row r="227" spans="12:15" s="6" customFormat="1" x14ac:dyDescent="0.2">
      <c r="L227" s="279"/>
      <c r="M227" s="279"/>
      <c r="N227" s="279"/>
      <c r="O227" s="279"/>
    </row>
    <row r="228" spans="12:15" s="6" customFormat="1" x14ac:dyDescent="0.2">
      <c r="L228" s="279"/>
      <c r="M228" s="279"/>
      <c r="N228" s="279"/>
      <c r="O228" s="279"/>
    </row>
    <row r="229" spans="12:15" s="6" customFormat="1" x14ac:dyDescent="0.2">
      <c r="L229" s="279"/>
      <c r="M229" s="279"/>
      <c r="N229" s="279"/>
      <c r="O229" s="279"/>
    </row>
    <row r="230" spans="12:15" s="6" customFormat="1" x14ac:dyDescent="0.2">
      <c r="L230" s="279"/>
      <c r="M230" s="279"/>
      <c r="N230" s="279"/>
      <c r="O230" s="279"/>
    </row>
    <row r="231" spans="12:15" s="6" customFormat="1" x14ac:dyDescent="0.2">
      <c r="L231" s="279"/>
      <c r="M231" s="279"/>
      <c r="N231" s="279"/>
      <c r="O231" s="279"/>
    </row>
    <row r="232" spans="12:15" s="6" customFormat="1" x14ac:dyDescent="0.2">
      <c r="L232" s="279"/>
      <c r="M232" s="279"/>
      <c r="N232" s="279"/>
      <c r="O232" s="279"/>
    </row>
    <row r="233" spans="12:15" s="6" customFormat="1" x14ac:dyDescent="0.2">
      <c r="L233" s="279"/>
      <c r="M233" s="279"/>
      <c r="N233" s="279"/>
      <c r="O233" s="279"/>
    </row>
    <row r="234" spans="12:15" s="6" customFormat="1" x14ac:dyDescent="0.2">
      <c r="L234" s="279"/>
      <c r="M234" s="279"/>
      <c r="N234" s="279"/>
      <c r="O234" s="279"/>
    </row>
    <row r="235" spans="12:15" s="6" customFormat="1" x14ac:dyDescent="0.2">
      <c r="L235" s="279"/>
      <c r="M235" s="279"/>
      <c r="N235" s="279"/>
      <c r="O235" s="279"/>
    </row>
    <row r="236" spans="12:15" s="6" customFormat="1" x14ac:dyDescent="0.2">
      <c r="L236" s="279"/>
      <c r="M236" s="279"/>
      <c r="N236" s="279"/>
      <c r="O236" s="279"/>
    </row>
    <row r="237" spans="12:15" s="6" customFormat="1" x14ac:dyDescent="0.2">
      <c r="L237" s="279"/>
      <c r="M237" s="279"/>
      <c r="N237" s="279"/>
      <c r="O237" s="279"/>
    </row>
    <row r="238" spans="12:15" s="6" customFormat="1" x14ac:dyDescent="0.2">
      <c r="L238" s="279"/>
      <c r="M238" s="279"/>
      <c r="N238" s="279"/>
      <c r="O238" s="279"/>
    </row>
    <row r="239" spans="12:15" s="6" customFormat="1" x14ac:dyDescent="0.2">
      <c r="L239" s="279"/>
      <c r="M239" s="279"/>
      <c r="N239" s="279"/>
      <c r="O239" s="279"/>
    </row>
    <row r="240" spans="12:15" s="6" customFormat="1" x14ac:dyDescent="0.2">
      <c r="L240" s="279"/>
      <c r="M240" s="279"/>
      <c r="N240" s="279"/>
      <c r="O240" s="279"/>
    </row>
    <row r="241" spans="12:15" s="6" customFormat="1" x14ac:dyDescent="0.2">
      <c r="L241" s="279"/>
      <c r="M241" s="279"/>
      <c r="N241" s="279"/>
      <c r="O241" s="279"/>
    </row>
    <row r="242" spans="12:15" s="6" customFormat="1" x14ac:dyDescent="0.2">
      <c r="L242" s="279"/>
      <c r="M242" s="279"/>
      <c r="N242" s="279"/>
      <c r="O242" s="279"/>
    </row>
    <row r="243" spans="12:15" s="6" customFormat="1" x14ac:dyDescent="0.2">
      <c r="L243" s="279"/>
      <c r="M243" s="279"/>
      <c r="N243" s="279"/>
      <c r="O243" s="279"/>
    </row>
    <row r="244" spans="12:15" s="6" customFormat="1" x14ac:dyDescent="0.2">
      <c r="L244" s="279"/>
      <c r="M244" s="279"/>
      <c r="N244" s="279"/>
      <c r="O244" s="279"/>
    </row>
    <row r="245" spans="12:15" s="6" customFormat="1" x14ac:dyDescent="0.2">
      <c r="L245" s="279"/>
      <c r="M245" s="279"/>
      <c r="N245" s="279"/>
      <c r="O245" s="279"/>
    </row>
    <row r="246" spans="12:15" s="6" customFormat="1" x14ac:dyDescent="0.2">
      <c r="L246" s="279"/>
      <c r="M246" s="279"/>
      <c r="N246" s="279"/>
      <c r="O246" s="279"/>
    </row>
    <row r="247" spans="12:15" s="6" customFormat="1" x14ac:dyDescent="0.2">
      <c r="L247" s="279"/>
      <c r="M247" s="279"/>
      <c r="N247" s="279"/>
      <c r="O247" s="279"/>
    </row>
    <row r="248" spans="12:15" s="6" customFormat="1" x14ac:dyDescent="0.2">
      <c r="L248" s="279"/>
      <c r="M248" s="279"/>
      <c r="N248" s="279"/>
      <c r="O248" s="279"/>
    </row>
    <row r="249" spans="12:15" s="6" customFormat="1" x14ac:dyDescent="0.2">
      <c r="L249" s="279"/>
      <c r="M249" s="279"/>
      <c r="N249" s="279"/>
      <c r="O249" s="279"/>
    </row>
    <row r="250" spans="12:15" s="6" customFormat="1" x14ac:dyDescent="0.2">
      <c r="L250" s="279"/>
      <c r="M250" s="279"/>
      <c r="N250" s="279"/>
      <c r="O250" s="279"/>
    </row>
    <row r="251" spans="12:15" s="6" customFormat="1" x14ac:dyDescent="0.2">
      <c r="L251" s="279"/>
      <c r="M251" s="279"/>
      <c r="N251" s="279"/>
      <c r="O251" s="279"/>
    </row>
    <row r="252" spans="12:15" s="6" customFormat="1" x14ac:dyDescent="0.2">
      <c r="L252" s="279"/>
      <c r="M252" s="279"/>
      <c r="N252" s="279"/>
      <c r="O252" s="279"/>
    </row>
  </sheetData>
  <sheetProtection formatCells="0" formatColumns="0" formatRows="0" insertColumns="0" insertRows="0" insertHyperlinks="0" deleteColumns="0" deleteRows="0" sort="0" autoFilter="0" pivotTables="0"/>
  <mergeCells count="19">
    <mergeCell ref="B5:B6"/>
    <mergeCell ref="C5:C6"/>
    <mergeCell ref="B34:C34"/>
    <mergeCell ref="B35:B36"/>
    <mergeCell ref="B37:C37"/>
    <mergeCell ref="B42:C46"/>
    <mergeCell ref="G42:I44"/>
    <mergeCell ref="H46:I46"/>
    <mergeCell ref="B47:C47"/>
    <mergeCell ref="G47:I47"/>
    <mergeCell ref="J70:L75"/>
    <mergeCell ref="G2:J2"/>
    <mergeCell ref="G50:I50"/>
    <mergeCell ref="G53:I69"/>
    <mergeCell ref="I3:I4"/>
    <mergeCell ref="J3:J4"/>
    <mergeCell ref="G10:H10"/>
    <mergeCell ref="J53:L69"/>
    <mergeCell ref="G40:H40"/>
  </mergeCells>
  <hyperlinks>
    <hyperlink ref="H46" r:id="rId1" xr:uid="{18D0BFF9-8410-49A9-A3AB-CBD2028E3FCD}"/>
  </hyperlinks>
  <pageMargins left="0.43307086614173229" right="0.43307086614173229" top="0.98425196850393704" bottom="0.98425196850393704" header="0.51181102362204722" footer="0.51181102362204722"/>
  <pageSetup paperSize="9" scale="70" orientation="portrait"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002060"/>
  </sheetPr>
  <dimension ref="A1:BG265"/>
  <sheetViews>
    <sheetView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63.75" customHeight="1" thickBot="1" x14ac:dyDescent="0.25">
      <c r="A2" s="104"/>
      <c r="B2" s="354" t="s">
        <v>176</v>
      </c>
      <c r="C2" s="355"/>
      <c r="D2" s="355"/>
      <c r="E2" s="356"/>
      <c r="F2" s="356"/>
      <c r="G2" s="356"/>
      <c r="H2" s="356"/>
      <c r="I2" s="356"/>
      <c r="J2" s="357"/>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4" t="s">
        <v>3</v>
      </c>
      <c r="C5" s="346" t="s">
        <v>4</v>
      </c>
      <c r="D5" s="387"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5"/>
      <c r="C6" s="347"/>
      <c r="D6" s="317"/>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v>0</v>
      </c>
      <c r="D7" s="20"/>
      <c r="E7" s="100"/>
      <c r="F7" s="41"/>
      <c r="H7" s="78" t="s">
        <v>43</v>
      </c>
      <c r="I7" s="77" t="s">
        <v>52</v>
      </c>
      <c r="J7" s="24">
        <f>PRODUCT($C$10,5.13)</f>
        <v>0</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IF(J7&lt;250.01,0,SUM(J7,-J8))</f>
        <v>0</v>
      </c>
      <c r="K9" s="110"/>
      <c r="L9" s="102">
        <f>IF(C13&gt;19.5,19.5,C13)</f>
        <v>18.7</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78" t="s">
        <v>46</v>
      </c>
      <c r="I10" s="77"/>
      <c r="J10" s="24">
        <f>IF($C$10&lt;48.732943,PRODUCT($C$10,20.5),(PRODUCT($C$10,20.5)-J9))</f>
        <v>0</v>
      </c>
      <c r="K10" s="110"/>
      <c r="L10" s="102">
        <f>IF(C16&gt;25.9,25.9,C16)</f>
        <v>24.8</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26" t="s">
        <v>60</v>
      </c>
      <c r="I11" s="27"/>
      <c r="J11" s="28">
        <f>IF(J10&lt;1000,0,SUM(J10,-1000))</f>
        <v>0</v>
      </c>
      <c r="K11" s="110"/>
      <c r="L11" s="102">
        <f>IF(C17&gt;16.15,16.15,C17)</f>
        <v>15.45</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57" t="s">
        <v>173</v>
      </c>
      <c r="C13" s="58">
        <v>18.7</v>
      </c>
      <c r="D13" s="61">
        <f>L9</f>
        <v>18.7</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49"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7" t="s">
        <v>174</v>
      </c>
      <c r="C16" s="90">
        <v>24.8</v>
      </c>
      <c r="D16" s="61">
        <f>L10</f>
        <v>24.8</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57" t="s">
        <v>175</v>
      </c>
      <c r="C17" s="63">
        <v>15.45</v>
      </c>
      <c r="D17" s="62">
        <f>L11</f>
        <v>15.45</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260" t="s">
        <v>36</v>
      </c>
      <c r="C19" s="142">
        <v>0</v>
      </c>
      <c r="D19" s="388"/>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9"/>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9"/>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100</v>
      </c>
      <c r="C22" s="144">
        <v>0</v>
      </c>
      <c r="D22" s="389"/>
      <c r="E22" s="100"/>
      <c r="F22" s="41"/>
      <c r="H22" s="262"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66</v>
      </c>
      <c r="C23" s="145">
        <v>0</v>
      </c>
      <c r="D23" s="389"/>
      <c r="E23" s="100"/>
      <c r="F23" s="41"/>
      <c r="H23" s="259"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260" t="s">
        <v>137</v>
      </c>
      <c r="C24" s="169">
        <v>0</v>
      </c>
      <c r="D24" s="389"/>
      <c r="E24" s="100"/>
      <c r="F24" s="41"/>
      <c r="H24" s="259"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50" t="s">
        <v>125</v>
      </c>
      <c r="C25" s="225">
        <v>0</v>
      </c>
      <c r="D25" s="389"/>
      <c r="E25" s="100"/>
      <c r="F25" s="41"/>
      <c r="H25" s="259" t="s">
        <v>67</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6" t="s">
        <v>82</v>
      </c>
      <c r="C26" s="242">
        <v>0</v>
      </c>
      <c r="D26" s="389"/>
      <c r="E26" s="100"/>
      <c r="F26" s="41"/>
      <c r="H26" s="259" t="s">
        <v>68</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260" t="s">
        <v>8</v>
      </c>
      <c r="C27" s="2">
        <v>0</v>
      </c>
      <c r="D27" s="389"/>
      <c r="E27" s="100"/>
      <c r="F27" s="41"/>
      <c r="H27" s="259" t="s">
        <v>71</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v>0</v>
      </c>
      <c r="D28" s="389"/>
      <c r="E28" s="100"/>
      <c r="F28" s="41"/>
      <c r="H28" s="259" t="s">
        <v>133</v>
      </c>
      <c r="I28" s="35" t="s">
        <v>123</v>
      </c>
      <c r="J28" s="161">
        <f>PRODUCT(C25,10)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v>0</v>
      </c>
      <c r="D29" s="389"/>
      <c r="E29" s="100"/>
      <c r="F29" s="41"/>
      <c r="H29" s="259" t="s">
        <v>134</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100</v>
      </c>
      <c r="C30" s="148">
        <v>0</v>
      </c>
      <c r="D30" s="389"/>
      <c r="E30" s="100"/>
      <c r="F30" s="41"/>
      <c r="H30" s="263"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5" t="s">
        <v>81</v>
      </c>
      <c r="C31" s="148">
        <v>0</v>
      </c>
      <c r="D31" s="389"/>
      <c r="E31" s="100"/>
      <c r="F31" s="41"/>
      <c r="H31" s="259" t="s">
        <v>22</v>
      </c>
      <c r="I31" s="164" t="s">
        <v>34</v>
      </c>
      <c r="J31" s="161">
        <f>PRODUCT(C28,5.5)</f>
        <v>0</v>
      </c>
      <c r="K31" s="108"/>
      <c r="L31" s="102"/>
      <c r="M31" s="85"/>
      <c r="N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7" t="s">
        <v>82</v>
      </c>
      <c r="C32" s="149">
        <v>0</v>
      </c>
      <c r="D32" s="389"/>
      <c r="E32" s="100"/>
      <c r="F32" s="41"/>
      <c r="H32" s="259"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260" t="s">
        <v>9</v>
      </c>
      <c r="C33" s="182">
        <v>0</v>
      </c>
      <c r="D33" s="390"/>
      <c r="E33" s="100"/>
      <c r="F33" s="41"/>
      <c r="H33" s="259" t="s">
        <v>72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1">
        <v>0</v>
      </c>
      <c r="D34" s="390"/>
      <c r="E34" s="100"/>
      <c r="F34" s="41"/>
      <c r="H34" s="259" t="s">
        <v>78</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6">
        <v>0</v>
      </c>
      <c r="D35" s="390"/>
      <c r="E35" s="100"/>
      <c r="F35" s="41"/>
      <c r="H35" s="259" t="s">
        <v>79</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100</v>
      </c>
      <c r="C36" s="146">
        <v>0</v>
      </c>
      <c r="D36" s="390"/>
      <c r="E36" s="100"/>
      <c r="F36" s="8"/>
      <c r="G36" s="8"/>
      <c r="H36" s="263"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85</v>
      </c>
      <c r="C37" s="146">
        <v>0</v>
      </c>
      <c r="D37" s="390"/>
      <c r="E37" s="100"/>
      <c r="F37" s="41"/>
      <c r="H37" s="259"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7" t="s">
        <v>82</v>
      </c>
      <c r="C38" s="147">
        <v>0</v>
      </c>
      <c r="D38" s="359"/>
      <c r="E38" s="100"/>
      <c r="F38" s="41"/>
      <c r="H38" s="259"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00"/>
      <c r="C39" s="100"/>
      <c r="D39" s="100"/>
      <c r="E39" s="100"/>
      <c r="F39" s="41"/>
      <c r="H39" s="259" t="s">
        <v>74</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6"/>
      <c r="B40" s="348" t="s">
        <v>119</v>
      </c>
      <c r="C40" s="386"/>
      <c r="D40" s="349"/>
      <c r="E40" s="100"/>
      <c r="F40" s="41"/>
      <c r="H40" s="259" t="s">
        <v>75</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7" customHeight="1" thickBot="1" x14ac:dyDescent="0.25">
      <c r="A41" s="106"/>
      <c r="B41" s="350" t="s">
        <v>120</v>
      </c>
      <c r="C41" s="241" t="s">
        <v>4</v>
      </c>
      <c r="D41" s="240"/>
      <c r="E41" s="100"/>
      <c r="F41" s="8"/>
      <c r="G41" s="8"/>
      <c r="H41" s="259" t="s">
        <v>76</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1" customHeight="1" thickBot="1" x14ac:dyDescent="0.25">
      <c r="A42" s="106"/>
      <c r="B42" s="360"/>
      <c r="C42" s="232">
        <f>SUM(C47:C49)</f>
        <v>0</v>
      </c>
      <c r="D42" s="239" t="s">
        <v>114</v>
      </c>
      <c r="E42" s="100"/>
      <c r="F42" s="41"/>
      <c r="G42" s="41"/>
      <c r="H42" s="160" t="s">
        <v>5</v>
      </c>
      <c r="I42" s="165"/>
      <c r="J42" s="163">
        <v>-250</v>
      </c>
      <c r="K42" s="108"/>
      <c r="L42" s="249">
        <v>51</v>
      </c>
      <c r="M42" s="249">
        <v>53</v>
      </c>
      <c r="N42" s="249">
        <v>54</v>
      </c>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168" t="s">
        <v>86</v>
      </c>
      <c r="I43" s="156"/>
      <c r="J43" s="157">
        <f>IF(SUM(J22,J30,J36)&gt;250,SUM(J22:J42),SUM(J23:J29,J31:J35,J37:J41))</f>
        <v>0</v>
      </c>
      <c r="K43" s="108"/>
      <c r="L43" s="250">
        <f>SUM(J23,J31,J37)</f>
        <v>0</v>
      </c>
      <c r="M43" s="250">
        <f>SUM(J24:J29,J32:J35,J38:J41)</f>
        <v>0</v>
      </c>
      <c r="N43" s="250">
        <f>SUM(J22,J30,J36,J42)</f>
        <v>-250</v>
      </c>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85"/>
      <c r="BG46" s="85"/>
    </row>
    <row r="47" spans="1:59" s="6" customFormat="1" ht="20.25" customHeight="1" thickBot="1" x14ac:dyDescent="0.25">
      <c r="A47" s="111"/>
      <c r="B47" s="150" t="s">
        <v>110</v>
      </c>
      <c r="C47" s="225">
        <v>0</v>
      </c>
      <c r="D47" s="20"/>
      <c r="E47" s="101"/>
      <c r="F47" s="5"/>
      <c r="G47" s="5"/>
      <c r="H47" s="32" t="s">
        <v>47</v>
      </c>
      <c r="I47" s="38"/>
      <c r="J47" s="39">
        <f>IF(SUM(PRODUCT(SUM(C19,-C20,-C21,-C22,-C23),5.11),PRODUCT(SUM(C27,-C28,-C29,-C30,-C31,-C32),2.28),PRODUCT(SUM(C33,-C34,-C35,-C36,-C37,-C38),19.89),-750)&lt;0,0,SUM(PRODUCT(SUM(C19,-C20,-C21,-C22,-C23),5.11),PRODUCT(SUM(C27,-C28,-C29,-C30,-C31,-C32),2.28),PRODUCT(SUM(C33,-C34,-C35,-C36,-C37,-C38),19.89),-750))</f>
        <v>0</v>
      </c>
      <c r="K47" s="112"/>
      <c r="L47" s="185">
        <f>J47*0.9</f>
        <v>0</v>
      </c>
      <c r="M47" s="185"/>
      <c r="N47" s="185"/>
      <c r="O47" s="258"/>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02"/>
      <c r="BG47" s="85"/>
    </row>
    <row r="48" spans="1:59" s="6" customFormat="1" ht="23.25" customHeight="1" thickBot="1" x14ac:dyDescent="0.3">
      <c r="A48" s="111"/>
      <c r="B48" s="134" t="s">
        <v>111</v>
      </c>
      <c r="C48" s="226">
        <v>0</v>
      </c>
      <c r="D48" s="21"/>
      <c r="E48" s="100"/>
      <c r="F48" s="5"/>
      <c r="G48" s="5"/>
      <c r="H48" s="83" t="s">
        <v>121</v>
      </c>
      <c r="I48" s="67"/>
      <c r="J48" s="71">
        <f>IF(L48&gt;L47,IF(L47&lt;0,0,L47),IF(L48&lt;0,0,L48))</f>
        <v>0</v>
      </c>
      <c r="K48" s="112"/>
      <c r="L48" s="185">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87"/>
      <c r="BG48" s="87"/>
    </row>
    <row r="49" spans="1:59" s="6" customFormat="1" ht="20.25" customHeight="1" thickBot="1" x14ac:dyDescent="0.25">
      <c r="A49" s="111"/>
      <c r="B49" s="137" t="s">
        <v>112</v>
      </c>
      <c r="C49" s="227">
        <v>0</v>
      </c>
      <c r="D49" s="223"/>
      <c r="E49" s="100"/>
      <c r="F49" s="5"/>
      <c r="G49" s="5"/>
      <c r="H49" s="100"/>
      <c r="I49" s="100"/>
      <c r="J49" s="108"/>
      <c r="K49" s="112"/>
      <c r="L49" s="186"/>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87"/>
      <c r="BG49" s="87"/>
    </row>
    <row r="50" spans="1:59" s="6" customFormat="1" ht="18.75" customHeight="1" thickBot="1" x14ac:dyDescent="0.3">
      <c r="A50" s="106"/>
      <c r="B50" s="100"/>
      <c r="C50" s="100"/>
      <c r="D50" s="100"/>
      <c r="E50" s="100"/>
      <c r="H50" s="220" t="s">
        <v>115</v>
      </c>
      <c r="I50" s="221"/>
      <c r="J50" s="71">
        <f>IF(SUM(C47*(669.8-61.35),C48*(654.5-61.35),C49*(721-61.35))&lt;50,0,SUM(C47*(669.8-61.35),C48*(654.5-61.35),C49*(721-61.35)))</f>
        <v>0</v>
      </c>
      <c r="K50" s="112"/>
      <c r="L50" s="186"/>
      <c r="M50" s="186"/>
      <c r="N50" s="186"/>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9" s="6" customFormat="1" ht="24" customHeight="1" thickBot="1" x14ac:dyDescent="0.25">
      <c r="A51" s="111"/>
      <c r="B51" s="361" t="s">
        <v>117</v>
      </c>
      <c r="C51" s="362"/>
      <c r="D51" s="363"/>
      <c r="E51" s="101"/>
      <c r="H51" s="100"/>
      <c r="I51" s="100"/>
      <c r="J51" s="100"/>
      <c r="K51" s="112"/>
    </row>
    <row r="52" spans="1:59" s="6" customFormat="1" ht="18.75" customHeight="1" thickBot="1" x14ac:dyDescent="0.25">
      <c r="A52" s="111"/>
      <c r="B52" s="364"/>
      <c r="C52" s="365"/>
      <c r="D52" s="366"/>
      <c r="E52" s="101"/>
      <c r="H52" s="175" t="s">
        <v>31</v>
      </c>
      <c r="I52" s="138"/>
      <c r="J52" s="189">
        <f>SUM(J9,J14,J17,J18,J43,J48,J50)</f>
        <v>0</v>
      </c>
      <c r="K52" s="112"/>
    </row>
    <row r="53" spans="1:59" s="6" customFormat="1" ht="19.5" customHeight="1" x14ac:dyDescent="0.2">
      <c r="A53" s="111"/>
      <c r="B53" s="364"/>
      <c r="C53" s="365"/>
      <c r="D53" s="366"/>
      <c r="E53" s="101"/>
      <c r="H53" s="370" t="s">
        <v>171</v>
      </c>
      <c r="I53" s="371"/>
      <c r="J53" s="129">
        <f>SUM(C7*20.5,C19*20.45,C24*25,C27*3.66,C33*35.04)</f>
        <v>0</v>
      </c>
      <c r="K53" s="112"/>
    </row>
    <row r="54" spans="1:59" s="6" customFormat="1" ht="19.5" customHeight="1" thickBot="1" x14ac:dyDescent="0.25">
      <c r="A54" s="111"/>
      <c r="B54" s="364"/>
      <c r="C54" s="365"/>
      <c r="D54" s="366"/>
      <c r="E54" s="101"/>
      <c r="H54" s="372" t="s">
        <v>51</v>
      </c>
      <c r="I54" s="373"/>
      <c r="J54" s="89">
        <f>J53-J52+J50</f>
        <v>0</v>
      </c>
      <c r="K54" s="112"/>
    </row>
    <row r="55" spans="1:59" s="6" customFormat="1" ht="21" customHeight="1" thickBot="1" x14ac:dyDescent="0.25">
      <c r="A55" s="111"/>
      <c r="B55" s="364"/>
      <c r="C55" s="365"/>
      <c r="D55" s="366"/>
      <c r="E55" s="101"/>
      <c r="H55" s="101"/>
      <c r="I55" s="101"/>
      <c r="J55" s="101"/>
      <c r="K55" s="112"/>
    </row>
    <row r="56" spans="1:59" s="6" customFormat="1" ht="24.75" customHeight="1" x14ac:dyDescent="0.2">
      <c r="A56" s="111"/>
      <c r="B56" s="364"/>
      <c r="C56" s="365"/>
      <c r="D56" s="366"/>
      <c r="E56" s="101"/>
      <c r="F56" s="101"/>
      <c r="G56" s="101"/>
      <c r="H56" s="374" t="s">
        <v>83</v>
      </c>
      <c r="I56" s="375"/>
      <c r="J56" s="376"/>
      <c r="K56" s="112"/>
    </row>
    <row r="57" spans="1:59" s="6" customFormat="1" ht="24.75" customHeight="1" x14ac:dyDescent="0.2">
      <c r="A57" s="111"/>
      <c r="B57" s="364"/>
      <c r="C57" s="365"/>
      <c r="D57" s="366"/>
      <c r="E57" s="101"/>
      <c r="F57" s="101"/>
      <c r="G57" s="101"/>
      <c r="H57" s="377"/>
      <c r="I57" s="378"/>
      <c r="J57" s="379"/>
      <c r="K57" s="112"/>
    </row>
    <row r="58" spans="1:59" s="6" customFormat="1" ht="24" customHeight="1" thickBot="1" x14ac:dyDescent="0.25">
      <c r="A58" s="111"/>
      <c r="B58" s="367"/>
      <c r="C58" s="368"/>
      <c r="D58" s="369"/>
      <c r="E58" s="101"/>
      <c r="H58" s="380"/>
      <c r="I58" s="381"/>
      <c r="J58" s="382"/>
      <c r="K58" s="112"/>
    </row>
    <row r="59" spans="1:59" s="6" customFormat="1" ht="16.5" customHeight="1" thickBot="1" x14ac:dyDescent="0.25">
      <c r="A59" s="111"/>
      <c r="B59" s="101"/>
      <c r="C59" s="101"/>
      <c r="D59" s="101"/>
      <c r="E59" s="101"/>
      <c r="H59" s="101"/>
      <c r="I59" s="101"/>
      <c r="J59" s="101"/>
      <c r="K59" s="112"/>
    </row>
    <row r="60" spans="1:59" s="6" customFormat="1" ht="183.75" customHeight="1" thickBot="1" x14ac:dyDescent="0.25">
      <c r="A60" s="111"/>
      <c r="B60" s="383" t="s">
        <v>172</v>
      </c>
      <c r="C60" s="312"/>
      <c r="D60" s="313"/>
      <c r="E60" s="101"/>
      <c r="H60" s="341" t="s">
        <v>178</v>
      </c>
      <c r="I60" s="384"/>
      <c r="J60" s="385"/>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9"/>
      <c r="I66" s="310"/>
      <c r="J66" s="310"/>
      <c r="K66" s="9"/>
    </row>
    <row r="67" spans="1:11" s="6" customFormat="1" x14ac:dyDescent="0.2">
      <c r="A67" s="9"/>
      <c r="B67" s="152"/>
      <c r="C67" s="152"/>
      <c r="D67" s="152"/>
      <c r="E67" s="9"/>
      <c r="F67" s="7"/>
      <c r="G67" s="7"/>
      <c r="H67" s="310"/>
      <c r="I67" s="310"/>
      <c r="J67" s="310"/>
      <c r="K67" s="9"/>
    </row>
    <row r="68" spans="1:11" s="6" customFormat="1" x14ac:dyDescent="0.2">
      <c r="A68" s="8"/>
      <c r="B68" s="152"/>
      <c r="C68" s="152"/>
      <c r="D68" s="152"/>
      <c r="E68" s="8"/>
      <c r="H68" s="310"/>
      <c r="I68" s="310"/>
      <c r="J68" s="310"/>
    </row>
    <row r="69" spans="1:11" s="6" customFormat="1" x14ac:dyDescent="0.2">
      <c r="H69" s="310"/>
      <c r="I69" s="310"/>
      <c r="J69" s="310"/>
    </row>
    <row r="70" spans="1:11" s="6" customFormat="1" x14ac:dyDescent="0.2">
      <c r="H70" s="310"/>
      <c r="I70" s="310"/>
      <c r="J70" s="310"/>
    </row>
    <row r="71" spans="1:11" s="6" customFormat="1" x14ac:dyDescent="0.2">
      <c r="H71" s="310"/>
      <c r="I71" s="310"/>
      <c r="J71" s="310"/>
    </row>
    <row r="72" spans="1:11" s="6" customFormat="1" x14ac:dyDescent="0.2">
      <c r="H72" s="310"/>
      <c r="I72" s="310"/>
      <c r="J72" s="310"/>
    </row>
    <row r="73" spans="1:11" s="6" customFormat="1" x14ac:dyDescent="0.2">
      <c r="H73" s="310"/>
      <c r="I73" s="310"/>
      <c r="J73" s="310"/>
    </row>
    <row r="74" spans="1:11" s="6" customFormat="1" x14ac:dyDescent="0.2">
      <c r="H74" s="310"/>
      <c r="I74" s="310"/>
      <c r="J74" s="310"/>
    </row>
    <row r="75" spans="1:11" s="6" customFormat="1" x14ac:dyDescent="0.2">
      <c r="H75" s="310"/>
      <c r="I75" s="310"/>
      <c r="J75" s="310"/>
    </row>
    <row r="76" spans="1:11" s="6" customFormat="1" x14ac:dyDescent="0.2">
      <c r="H76" s="310"/>
      <c r="I76" s="310"/>
      <c r="J76" s="310"/>
    </row>
    <row r="77" spans="1:11" s="6" customFormat="1" x14ac:dyDescent="0.2">
      <c r="H77" s="310"/>
      <c r="I77" s="310"/>
      <c r="J77" s="310"/>
    </row>
    <row r="78" spans="1:11" s="6" customFormat="1" x14ac:dyDescent="0.2">
      <c r="H78" s="310"/>
      <c r="I78" s="310"/>
      <c r="J78" s="310"/>
    </row>
    <row r="79" spans="1:11" s="6" customFormat="1" x14ac:dyDescent="0.2">
      <c r="H79" s="310"/>
      <c r="I79" s="310"/>
      <c r="J79" s="310"/>
    </row>
    <row r="80" spans="1:11" s="6" customFormat="1" x14ac:dyDescent="0.2">
      <c r="H80" s="310"/>
      <c r="I80" s="310"/>
      <c r="J80" s="310"/>
    </row>
    <row r="81" spans="8:10" s="6" customFormat="1" x14ac:dyDescent="0.2">
      <c r="H81" s="310"/>
      <c r="I81" s="310"/>
      <c r="J81" s="310"/>
    </row>
    <row r="82" spans="8:10" s="6" customFormat="1" x14ac:dyDescent="0.2">
      <c r="H82" s="310"/>
      <c r="I82" s="310"/>
      <c r="J82" s="310"/>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formatCells="0" formatColumns="0" formatRows="0" insertColumns="0" insertRows="0" insertHyperlinks="0" deleteColumns="0" deleteRows="0" sort="0" autoFilter="0" pivotTables="0"/>
  <mergeCells count="14">
    <mergeCell ref="B2:J2"/>
    <mergeCell ref="D19:D38"/>
    <mergeCell ref="B40:D40"/>
    <mergeCell ref="B41:B42"/>
    <mergeCell ref="B51:D58"/>
    <mergeCell ref="H53:I53"/>
    <mergeCell ref="H54:I54"/>
    <mergeCell ref="H56:J58"/>
    <mergeCell ref="B60:D60"/>
    <mergeCell ref="H60:J60"/>
    <mergeCell ref="H66:J82"/>
    <mergeCell ref="B5:B6"/>
    <mergeCell ref="C5:C6"/>
    <mergeCell ref="D5:D6"/>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8DCADB"/>
  </sheetPr>
  <dimension ref="A1:BG265"/>
  <sheetViews>
    <sheetView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86.25" customHeight="1" thickBot="1" x14ac:dyDescent="0.25">
      <c r="A2" s="104"/>
      <c r="B2" s="354" t="s">
        <v>177</v>
      </c>
      <c r="C2" s="355"/>
      <c r="D2" s="355"/>
      <c r="E2" s="356"/>
      <c r="F2" s="356"/>
      <c r="G2" s="356"/>
      <c r="H2" s="356"/>
      <c r="I2" s="356"/>
      <c r="J2" s="357"/>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4" t="s">
        <v>3</v>
      </c>
      <c r="C5" s="346" t="s">
        <v>4</v>
      </c>
      <c r="D5" s="387"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5"/>
      <c r="C6" s="347"/>
      <c r="D6" s="317"/>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v>0</v>
      </c>
      <c r="D7" s="20"/>
      <c r="E7" s="100"/>
      <c r="F7" s="41"/>
      <c r="H7" s="80"/>
      <c r="I7" s="77"/>
      <c r="J7" s="24"/>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58</v>
      </c>
      <c r="I8" s="35"/>
      <c r="J8" s="25"/>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PRODUCT($C$10,5.13)</f>
        <v>0</v>
      </c>
      <c r="K9" s="110"/>
      <c r="L9" s="102">
        <f>IF(C13&gt;19.5,19.5,C13)</f>
        <v>18.7</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80" t="s">
        <v>59</v>
      </c>
      <c r="I10" s="77"/>
      <c r="J10" s="24"/>
      <c r="K10" s="110"/>
      <c r="L10" s="102">
        <f>IF(C16&gt;25.9,25.9,C16)</f>
        <v>24.8</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78" t="s">
        <v>46</v>
      </c>
      <c r="I11" s="77"/>
      <c r="J11" s="24">
        <f>PRODUCT($C$10,20.5)-J9</f>
        <v>0</v>
      </c>
      <c r="K11" s="110"/>
      <c r="L11" s="102">
        <f>IF(C17&gt;16.15,16.15,C17)</f>
        <v>15.45</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57" t="s">
        <v>173</v>
      </c>
      <c r="C13" s="58">
        <v>18.7</v>
      </c>
      <c r="D13" s="61">
        <f>L9</f>
        <v>18.7</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81"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7" t="s">
        <v>174</v>
      </c>
      <c r="C16" s="90">
        <v>24.8</v>
      </c>
      <c r="D16" s="61">
        <f>L10</f>
        <v>24.8</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57" t="s">
        <v>175</v>
      </c>
      <c r="C17" s="63">
        <v>15.45</v>
      </c>
      <c r="D17" s="62">
        <f>L11</f>
        <v>15.45</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260" t="s">
        <v>36</v>
      </c>
      <c r="C19" s="142">
        <v>0</v>
      </c>
      <c r="D19" s="388"/>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9"/>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9"/>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100</v>
      </c>
      <c r="C22" s="144">
        <v>0</v>
      </c>
      <c r="D22" s="389"/>
      <c r="E22" s="100"/>
      <c r="F22" s="41"/>
      <c r="H22" s="262"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66</v>
      </c>
      <c r="C23" s="145">
        <v>0</v>
      </c>
      <c r="D23" s="389"/>
      <c r="E23" s="100"/>
      <c r="F23" s="41"/>
      <c r="H23" s="259"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260" t="s">
        <v>137</v>
      </c>
      <c r="C24" s="1">
        <v>0</v>
      </c>
      <c r="D24" s="389"/>
      <c r="E24" s="100"/>
      <c r="F24" s="41"/>
      <c r="H24" s="259"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50" t="s">
        <v>125</v>
      </c>
      <c r="C25" s="225">
        <v>0</v>
      </c>
      <c r="D25" s="389"/>
      <c r="E25" s="100"/>
      <c r="F25" s="41"/>
      <c r="H25" s="259" t="s">
        <v>67</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6" t="s">
        <v>82</v>
      </c>
      <c r="C26" s="242">
        <v>0</v>
      </c>
      <c r="D26" s="389"/>
      <c r="E26" s="100"/>
      <c r="F26" s="41"/>
      <c r="H26" s="259" t="s">
        <v>68</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260" t="s">
        <v>8</v>
      </c>
      <c r="C27" s="2">
        <v>0</v>
      </c>
      <c r="D27" s="389"/>
      <c r="E27" s="100"/>
      <c r="F27" s="41"/>
      <c r="H27" s="259" t="s">
        <v>71</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v>0</v>
      </c>
      <c r="D28" s="389"/>
      <c r="E28" s="100"/>
      <c r="F28" s="41"/>
      <c r="H28" s="259" t="s">
        <v>133</v>
      </c>
      <c r="I28" s="35" t="s">
        <v>123</v>
      </c>
      <c r="J28" s="161">
        <f>PRODUCT(C25,110)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v>0</v>
      </c>
      <c r="D29" s="389"/>
      <c r="E29" s="100"/>
      <c r="F29" s="41"/>
      <c r="H29" s="259" t="s">
        <v>134</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100</v>
      </c>
      <c r="C30" s="148">
        <v>0</v>
      </c>
      <c r="D30" s="389"/>
      <c r="E30" s="100"/>
      <c r="F30" s="41"/>
      <c r="H30" s="263"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5" t="s">
        <v>81</v>
      </c>
      <c r="C31" s="148">
        <v>0</v>
      </c>
      <c r="D31" s="389"/>
      <c r="E31" s="100"/>
      <c r="F31" s="41"/>
      <c r="H31" s="259" t="s">
        <v>22</v>
      </c>
      <c r="I31" s="164" t="s">
        <v>34</v>
      </c>
      <c r="J31" s="161">
        <f>PRODUCT(C28,5.5)</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7" t="s">
        <v>82</v>
      </c>
      <c r="C32" s="149">
        <v>0</v>
      </c>
      <c r="D32" s="389"/>
      <c r="E32" s="100"/>
      <c r="F32" s="41"/>
      <c r="H32" s="259"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260" t="s">
        <v>9</v>
      </c>
      <c r="C33" s="182">
        <v>0</v>
      </c>
      <c r="D33" s="390"/>
      <c r="E33" s="100"/>
      <c r="F33" s="41"/>
      <c r="H33" s="259" t="s">
        <v>72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1">
        <v>0</v>
      </c>
      <c r="D34" s="390"/>
      <c r="E34" s="100"/>
      <c r="F34" s="41"/>
      <c r="H34" s="259" t="s">
        <v>78</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6">
        <v>0</v>
      </c>
      <c r="D35" s="390"/>
      <c r="E35" s="100"/>
      <c r="F35" s="41"/>
      <c r="H35" s="259" t="s">
        <v>79</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100</v>
      </c>
      <c r="C36" s="146">
        <v>0</v>
      </c>
      <c r="D36" s="390"/>
      <c r="E36" s="100"/>
      <c r="F36" s="8"/>
      <c r="G36" s="8"/>
      <c r="H36" s="263"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85</v>
      </c>
      <c r="C37" s="146">
        <v>0</v>
      </c>
      <c r="D37" s="390"/>
      <c r="E37" s="100"/>
      <c r="F37" s="41"/>
      <c r="H37" s="259"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7" t="s">
        <v>82</v>
      </c>
      <c r="C38" s="147">
        <v>0</v>
      </c>
      <c r="D38" s="359"/>
      <c r="E38" s="100"/>
      <c r="F38" s="41"/>
      <c r="H38" s="259"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0"/>
      <c r="B39" s="100"/>
      <c r="C39" s="100"/>
      <c r="D39" s="100"/>
      <c r="E39" s="100"/>
      <c r="F39" s="41"/>
      <c r="H39" s="259" t="s">
        <v>74</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0"/>
      <c r="B40" s="348" t="s">
        <v>119</v>
      </c>
      <c r="C40" s="386"/>
      <c r="D40" s="349"/>
      <c r="E40" s="100"/>
      <c r="F40" s="41"/>
      <c r="H40" s="259" t="s">
        <v>75</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1" customHeight="1" thickBot="1" x14ac:dyDescent="0.25">
      <c r="A41" s="100"/>
      <c r="B41" s="350" t="s">
        <v>120</v>
      </c>
      <c r="C41" s="241" t="s">
        <v>4</v>
      </c>
      <c r="D41" s="240"/>
      <c r="E41" s="100"/>
      <c r="F41" s="8"/>
      <c r="G41" s="8"/>
      <c r="H41" s="259" t="s">
        <v>76</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2.5" customHeight="1" thickBot="1" x14ac:dyDescent="0.25">
      <c r="A42" s="100"/>
      <c r="B42" s="360"/>
      <c r="C42" s="232">
        <f>SUM(C47:C49)</f>
        <v>0</v>
      </c>
      <c r="D42" s="239" t="s">
        <v>114</v>
      </c>
      <c r="E42" s="100"/>
      <c r="F42" s="41"/>
      <c r="G42" s="41"/>
      <c r="H42" s="84" t="s">
        <v>48</v>
      </c>
      <c r="I42" s="234"/>
      <c r="J42" s="235">
        <v>0</v>
      </c>
      <c r="K42" s="108"/>
      <c r="L42" s="102"/>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83" t="s">
        <v>86</v>
      </c>
      <c r="I43" s="236"/>
      <c r="J43" s="71">
        <f>IF(SUM(J22,J30,J36)&gt;0,SUM(J22:J42),SUM(J23:J29,J31:J35,J37:J41))</f>
        <v>0</v>
      </c>
      <c r="K43" s="108"/>
      <c r="L43" s="103"/>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03"/>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row>
    <row r="47" spans="1:59" s="6" customFormat="1" ht="23.25" customHeight="1" thickBot="1" x14ac:dyDescent="0.25">
      <c r="A47" s="111"/>
      <c r="B47" s="150" t="s">
        <v>110</v>
      </c>
      <c r="C47" s="225">
        <v>0</v>
      </c>
      <c r="D47" s="20"/>
      <c r="E47" s="101"/>
      <c r="F47" s="5"/>
      <c r="G47" s="5"/>
      <c r="H47" s="32" t="s">
        <v>49</v>
      </c>
      <c r="I47" s="38"/>
      <c r="J47" s="39">
        <f>SUM(PRODUCT(SUM(C19,-C20,-C21,-C22,-C23),5.11),PRODUCT(SUM(C27,-C28,-C29,-C30,-C31,-C32),2.28),PRODUCT(SUM(C33,-C34,-C35,-C36,-C37,-C38),19.89),0)</f>
        <v>0</v>
      </c>
      <c r="K47" s="112"/>
      <c r="L47" s="102">
        <f>J47*0.9</f>
        <v>0</v>
      </c>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85"/>
      <c r="AN47" s="85"/>
      <c r="AO47" s="85"/>
      <c r="AP47" s="85"/>
      <c r="AQ47" s="85"/>
      <c r="AR47" s="85"/>
      <c r="AS47" s="85"/>
      <c r="AT47" s="85"/>
      <c r="AU47" s="85"/>
      <c r="AV47" s="85"/>
      <c r="AW47" s="85"/>
      <c r="AX47" s="85"/>
      <c r="AY47" s="85"/>
      <c r="AZ47" s="85"/>
      <c r="BA47" s="85"/>
      <c r="BB47" s="85"/>
      <c r="BC47" s="85"/>
      <c r="BD47" s="85"/>
      <c r="BE47" s="85"/>
      <c r="BF47" s="85"/>
      <c r="BG47" s="85"/>
    </row>
    <row r="48" spans="1:59" s="6" customFormat="1" ht="23.25" customHeight="1" thickBot="1" x14ac:dyDescent="0.3">
      <c r="A48" s="111"/>
      <c r="B48" s="134" t="s">
        <v>111</v>
      </c>
      <c r="C48" s="226">
        <v>0</v>
      </c>
      <c r="D48" s="21"/>
      <c r="E48" s="101"/>
      <c r="F48" s="5"/>
      <c r="G48" s="5"/>
      <c r="H48" s="83" t="s">
        <v>121</v>
      </c>
      <c r="I48" s="67"/>
      <c r="J48" s="71">
        <f>IF(L48&gt;L47,IF(L47&lt;0,0,L47),IF(L48&lt;0,0,L48))</f>
        <v>0</v>
      </c>
      <c r="K48" s="112"/>
      <c r="L48" s="102">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87"/>
      <c r="AN48" s="87"/>
      <c r="AO48" s="87"/>
      <c r="AP48" s="87"/>
      <c r="AQ48" s="87"/>
      <c r="AR48" s="87"/>
      <c r="AS48" s="87"/>
      <c r="AT48" s="87"/>
      <c r="AU48" s="87"/>
      <c r="AV48" s="87"/>
      <c r="AW48" s="87"/>
      <c r="AX48" s="87"/>
      <c r="AY48" s="87"/>
      <c r="AZ48" s="87"/>
      <c r="BA48" s="87"/>
      <c r="BB48" s="87"/>
      <c r="BC48" s="87"/>
      <c r="BD48" s="87"/>
      <c r="BE48" s="87"/>
      <c r="BF48" s="87"/>
      <c r="BG48" s="87"/>
    </row>
    <row r="49" spans="1:59" s="6" customFormat="1" ht="21" customHeight="1" thickBot="1" x14ac:dyDescent="0.25">
      <c r="A49" s="111"/>
      <c r="B49" s="137" t="s">
        <v>112</v>
      </c>
      <c r="C49" s="227">
        <v>0</v>
      </c>
      <c r="D49" s="223"/>
      <c r="E49" s="101"/>
      <c r="F49" s="5"/>
      <c r="G49" s="5"/>
      <c r="H49" s="100"/>
      <c r="I49" s="100"/>
      <c r="J49" s="100"/>
      <c r="K49" s="112"/>
      <c r="L49" s="87"/>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87"/>
      <c r="AN49" s="87"/>
      <c r="AO49" s="87"/>
      <c r="AP49" s="87"/>
      <c r="AQ49" s="87"/>
      <c r="AR49" s="87"/>
      <c r="AS49" s="87"/>
      <c r="AT49" s="87"/>
      <c r="AU49" s="87"/>
      <c r="AV49" s="87"/>
      <c r="AW49" s="87"/>
      <c r="AX49" s="87"/>
      <c r="AY49" s="87"/>
      <c r="AZ49" s="87"/>
      <c r="BA49" s="87"/>
      <c r="BB49" s="87"/>
      <c r="BC49" s="87"/>
      <c r="BD49" s="87"/>
      <c r="BE49" s="87"/>
      <c r="BF49" s="87"/>
      <c r="BG49" s="87"/>
    </row>
    <row r="50" spans="1:59" s="6" customFormat="1" ht="21.75" customHeight="1" thickBot="1" x14ac:dyDescent="0.3">
      <c r="A50" s="111"/>
      <c r="B50" s="100"/>
      <c r="C50" s="100"/>
      <c r="D50" s="100"/>
      <c r="E50" s="101"/>
      <c r="F50" s="5"/>
      <c r="G50" s="5"/>
      <c r="H50" s="220" t="s">
        <v>115</v>
      </c>
      <c r="I50" s="221"/>
      <c r="J50" s="71">
        <f>IF(SUM(C47*(669.8-61.35),C48*(654.5-61.35),C49*(721-61.35))&lt;50,0,SUM(C47*(669.8-61.35),C48*(654.5-61.35),C49*(721-61.35)))</f>
        <v>0</v>
      </c>
      <c r="K50" s="112"/>
      <c r="L50" s="82"/>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87"/>
      <c r="AN50" s="87"/>
      <c r="AO50" s="87"/>
      <c r="AP50" s="87"/>
      <c r="AQ50" s="87"/>
      <c r="AR50" s="87"/>
      <c r="AS50" s="87"/>
      <c r="AT50" s="87"/>
      <c r="AU50" s="87"/>
      <c r="AV50" s="87"/>
      <c r="AW50" s="87"/>
      <c r="AX50" s="87"/>
      <c r="AY50" s="87"/>
      <c r="AZ50" s="87"/>
      <c r="BA50" s="87"/>
      <c r="BB50" s="87"/>
      <c r="BC50" s="87"/>
      <c r="BD50" s="87"/>
      <c r="BE50" s="87"/>
      <c r="BF50" s="87"/>
      <c r="BG50" s="87"/>
    </row>
    <row r="51" spans="1:59" s="6" customFormat="1" ht="18.75" customHeight="1" thickBot="1" x14ac:dyDescent="0.25">
      <c r="A51" s="111"/>
      <c r="B51" s="361" t="s">
        <v>116</v>
      </c>
      <c r="C51" s="362"/>
      <c r="D51" s="363"/>
      <c r="E51" s="101"/>
      <c r="H51" s="100"/>
      <c r="I51" s="100"/>
      <c r="J51" s="100"/>
      <c r="K51" s="112"/>
      <c r="L51" s="82"/>
      <c r="M51" s="82"/>
      <c r="N51" s="82"/>
    </row>
    <row r="52" spans="1:59" s="6" customFormat="1" ht="19.5" customHeight="1" thickBot="1" x14ac:dyDescent="0.25">
      <c r="A52" s="111"/>
      <c r="B52" s="364"/>
      <c r="C52" s="365"/>
      <c r="D52" s="366"/>
      <c r="E52" s="101"/>
      <c r="H52" s="175" t="s">
        <v>31</v>
      </c>
      <c r="I52" s="138"/>
      <c r="J52" s="189">
        <f>SUM(J9,J14,J17,J18,J43,J48,J50)</f>
        <v>0</v>
      </c>
      <c r="K52" s="112"/>
    </row>
    <row r="53" spans="1:59" s="6" customFormat="1" ht="19.5" customHeight="1" x14ac:dyDescent="0.2">
      <c r="A53" s="111"/>
      <c r="B53" s="364"/>
      <c r="C53" s="365"/>
      <c r="D53" s="366"/>
      <c r="E53" s="101"/>
      <c r="H53" s="370" t="s">
        <v>171</v>
      </c>
      <c r="I53" s="371"/>
      <c r="J53" s="129">
        <f>SUM(C7*20.5,C19*20.45,C24*25,C27*3.66,C33*35.04)</f>
        <v>0</v>
      </c>
      <c r="K53" s="112"/>
    </row>
    <row r="54" spans="1:59" s="6" customFormat="1" ht="19.5" customHeight="1" thickBot="1" x14ac:dyDescent="0.25">
      <c r="A54" s="111"/>
      <c r="B54" s="364"/>
      <c r="C54" s="365"/>
      <c r="D54" s="366"/>
      <c r="E54" s="101"/>
      <c r="H54" s="372" t="s">
        <v>51</v>
      </c>
      <c r="I54" s="373"/>
      <c r="J54" s="89">
        <f>J53-J52+J50</f>
        <v>0</v>
      </c>
      <c r="K54" s="112"/>
    </row>
    <row r="55" spans="1:59" s="6" customFormat="1" ht="18.75" customHeight="1" thickBot="1" x14ac:dyDescent="0.25">
      <c r="A55" s="111"/>
      <c r="B55" s="364"/>
      <c r="C55" s="365"/>
      <c r="D55" s="366"/>
      <c r="E55" s="101"/>
      <c r="H55" s="100"/>
      <c r="I55" s="100"/>
      <c r="J55" s="108"/>
      <c r="K55" s="112"/>
    </row>
    <row r="56" spans="1:59" s="6" customFormat="1" ht="24.75" customHeight="1" x14ac:dyDescent="0.2">
      <c r="A56" s="111"/>
      <c r="B56" s="364"/>
      <c r="C56" s="365"/>
      <c r="D56" s="366"/>
      <c r="E56" s="101"/>
      <c r="H56" s="328" t="s">
        <v>83</v>
      </c>
      <c r="I56" s="329"/>
      <c r="J56" s="330"/>
      <c r="K56" s="112"/>
    </row>
    <row r="57" spans="1:59" s="6" customFormat="1" ht="16.5" customHeight="1" x14ac:dyDescent="0.2">
      <c r="A57" s="111"/>
      <c r="B57" s="364"/>
      <c r="C57" s="365"/>
      <c r="D57" s="366"/>
      <c r="E57" s="101"/>
      <c r="H57" s="391"/>
      <c r="I57" s="392"/>
      <c r="J57" s="393"/>
      <c r="K57" s="112"/>
    </row>
    <row r="58" spans="1:59" s="6" customFormat="1" ht="39" customHeight="1" thickBot="1" x14ac:dyDescent="0.25">
      <c r="A58" s="111"/>
      <c r="B58" s="367"/>
      <c r="C58" s="368"/>
      <c r="D58" s="369"/>
      <c r="E58" s="101"/>
      <c r="H58" s="394"/>
      <c r="I58" s="395"/>
      <c r="J58" s="396"/>
      <c r="K58" s="112"/>
    </row>
    <row r="59" spans="1:59" s="6" customFormat="1" ht="16.5" customHeight="1" thickBot="1" x14ac:dyDescent="0.25">
      <c r="A59" s="111"/>
      <c r="B59" s="101"/>
      <c r="C59" s="101"/>
      <c r="D59" s="101"/>
      <c r="E59" s="101"/>
      <c r="H59" s="101"/>
      <c r="I59" s="101"/>
      <c r="J59" s="101"/>
      <c r="K59" s="112"/>
    </row>
    <row r="60" spans="1:59" s="6" customFormat="1" ht="172.5" customHeight="1" thickBot="1" x14ac:dyDescent="0.25">
      <c r="A60" s="111"/>
      <c r="B60" s="383" t="s">
        <v>172</v>
      </c>
      <c r="C60" s="312"/>
      <c r="D60" s="313"/>
      <c r="E60" s="101"/>
      <c r="H60" s="341" t="s">
        <v>135</v>
      </c>
      <c r="I60" s="384"/>
      <c r="J60" s="385"/>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9"/>
      <c r="I66" s="310"/>
      <c r="J66" s="310"/>
      <c r="K66" s="9"/>
    </row>
    <row r="67" spans="1:11" s="6" customFormat="1" x14ac:dyDescent="0.2">
      <c r="A67" s="9"/>
      <c r="B67" s="152"/>
      <c r="C67" s="152"/>
      <c r="D67" s="152"/>
      <c r="E67" s="9"/>
      <c r="F67" s="7"/>
      <c r="G67" s="7"/>
      <c r="H67" s="310"/>
      <c r="I67" s="310"/>
      <c r="J67" s="310"/>
      <c r="K67" s="9"/>
    </row>
    <row r="68" spans="1:11" s="6" customFormat="1" x14ac:dyDescent="0.2">
      <c r="A68" s="8"/>
      <c r="B68" s="152"/>
      <c r="C68" s="152"/>
      <c r="D68" s="152"/>
      <c r="E68" s="8"/>
      <c r="H68" s="310"/>
      <c r="I68" s="310"/>
      <c r="J68" s="310"/>
    </row>
    <row r="69" spans="1:11" s="6" customFormat="1" x14ac:dyDescent="0.2">
      <c r="H69" s="310"/>
      <c r="I69" s="310"/>
      <c r="J69" s="310"/>
    </row>
    <row r="70" spans="1:11" s="6" customFormat="1" x14ac:dyDescent="0.2">
      <c r="H70" s="310"/>
      <c r="I70" s="310"/>
      <c r="J70" s="310"/>
    </row>
    <row r="71" spans="1:11" s="6" customFormat="1" x14ac:dyDescent="0.2">
      <c r="H71" s="310"/>
      <c r="I71" s="310"/>
      <c r="J71" s="310"/>
    </row>
    <row r="72" spans="1:11" s="6" customFormat="1" x14ac:dyDescent="0.2">
      <c r="H72" s="310"/>
      <c r="I72" s="310"/>
      <c r="J72" s="310"/>
    </row>
    <row r="73" spans="1:11" s="6" customFormat="1" x14ac:dyDescent="0.2">
      <c r="H73" s="310"/>
      <c r="I73" s="310"/>
      <c r="J73" s="310"/>
    </row>
    <row r="74" spans="1:11" s="6" customFormat="1" x14ac:dyDescent="0.2">
      <c r="H74" s="310"/>
      <c r="I74" s="310"/>
      <c r="J74" s="310"/>
    </row>
    <row r="75" spans="1:11" s="6" customFormat="1" x14ac:dyDescent="0.2">
      <c r="H75" s="310"/>
      <c r="I75" s="310"/>
      <c r="J75" s="310"/>
    </row>
    <row r="76" spans="1:11" s="6" customFormat="1" x14ac:dyDescent="0.2">
      <c r="H76" s="310"/>
      <c r="I76" s="310"/>
      <c r="J76" s="310"/>
    </row>
    <row r="77" spans="1:11" s="6" customFormat="1" x14ac:dyDescent="0.2">
      <c r="H77" s="310"/>
      <c r="I77" s="310"/>
      <c r="J77" s="310"/>
    </row>
    <row r="78" spans="1:11" s="6" customFormat="1" x14ac:dyDescent="0.2">
      <c r="H78" s="310"/>
      <c r="I78" s="310"/>
      <c r="J78" s="310"/>
    </row>
    <row r="79" spans="1:11" s="6" customFormat="1" x14ac:dyDescent="0.2">
      <c r="H79" s="310"/>
      <c r="I79" s="310"/>
      <c r="J79" s="310"/>
    </row>
    <row r="80" spans="1:11" s="6" customFormat="1" x14ac:dyDescent="0.2">
      <c r="H80" s="310"/>
      <c r="I80" s="310"/>
      <c r="J80" s="310"/>
    </row>
    <row r="81" spans="8:10" s="6" customFormat="1" x14ac:dyDescent="0.2">
      <c r="H81" s="310"/>
      <c r="I81" s="310"/>
      <c r="J81" s="310"/>
    </row>
    <row r="82" spans="8:10" s="6" customFormat="1" x14ac:dyDescent="0.2">
      <c r="H82" s="310"/>
      <c r="I82" s="310"/>
      <c r="J82" s="310"/>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mergeCells count="14">
    <mergeCell ref="B40:D40"/>
    <mergeCell ref="B2:J2"/>
    <mergeCell ref="B5:B6"/>
    <mergeCell ref="C5:C6"/>
    <mergeCell ref="D5:D6"/>
    <mergeCell ref="D19:D38"/>
    <mergeCell ref="H66:J82"/>
    <mergeCell ref="B41:B42"/>
    <mergeCell ref="B51:D58"/>
    <mergeCell ref="H53:I53"/>
    <mergeCell ref="H54:I54"/>
    <mergeCell ref="H56:J58"/>
    <mergeCell ref="B60:D60"/>
    <mergeCell ref="H60:J60"/>
  </mergeCells>
  <pageMargins left="0.7" right="0.7" top="0.78740157499999996" bottom="0.78740157499999996" header="0.3" footer="0.3"/>
  <pageSetup paperSize="9" orientation="portrait" horizontalDpi="300" verticalDpi="300"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BG227"/>
  <sheetViews>
    <sheetView zoomScaleNormal="100" workbookViewId="0">
      <selection activeCell="H6" sqref="H6"/>
    </sheetView>
  </sheetViews>
  <sheetFormatPr baseColWidth="10" defaultRowHeight="12.75" x14ac:dyDescent="0.2"/>
  <cols>
    <col min="1" max="1" width="2.140625" style="8" customWidth="1"/>
    <col min="2" max="2" width="76" customWidth="1"/>
    <col min="3" max="4" width="15.85546875" customWidth="1"/>
    <col min="5" max="5" width="2.85546875" style="8" customWidth="1"/>
    <col min="6" max="6" width="11.42578125" hidden="1" customWidth="1"/>
    <col min="7" max="7" width="0.28515625" customWidth="1"/>
    <col min="8" max="8" width="87.28515625" customWidth="1"/>
    <col min="9" max="10" width="17.570312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64.5" customHeight="1" thickBot="1" x14ac:dyDescent="0.25">
      <c r="A2" s="104"/>
      <c r="B2" s="399" t="s">
        <v>201</v>
      </c>
      <c r="C2" s="355"/>
      <c r="D2" s="355"/>
      <c r="E2" s="356"/>
      <c r="F2" s="356"/>
      <c r="G2" s="356"/>
      <c r="H2" s="356"/>
      <c r="I2" s="356"/>
      <c r="J2" s="357"/>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23.25" customHeight="1" x14ac:dyDescent="0.25">
      <c r="A3" s="106"/>
      <c r="B3" s="246" t="s">
        <v>202</v>
      </c>
      <c r="C3" s="400"/>
      <c r="D3" s="401"/>
      <c r="E3" s="100"/>
      <c r="F3" s="41"/>
      <c r="G3" s="107"/>
      <c r="H3" s="404" t="s">
        <v>203</v>
      </c>
      <c r="I3" s="405"/>
      <c r="J3" s="401"/>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18.75" thickBot="1" x14ac:dyDescent="0.3">
      <c r="A4" s="106"/>
      <c r="B4" s="245"/>
      <c r="C4" s="402"/>
      <c r="D4" s="403"/>
      <c r="E4" s="100"/>
      <c r="F4" s="41"/>
      <c r="G4" s="107"/>
      <c r="H4" s="406"/>
      <c r="I4" s="340"/>
      <c r="J4" s="407"/>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21" customHeight="1" thickBot="1" x14ac:dyDescent="0.3">
      <c r="A5" s="106"/>
      <c r="B5" s="246" t="s">
        <v>154</v>
      </c>
      <c r="C5" s="251">
        <v>2017</v>
      </c>
      <c r="D5" s="251">
        <v>2018</v>
      </c>
      <c r="E5" s="100"/>
      <c r="F5" s="41"/>
      <c r="H5" s="246" t="s">
        <v>154</v>
      </c>
      <c r="I5" s="251">
        <v>2017</v>
      </c>
      <c r="J5" s="251">
        <v>2018</v>
      </c>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3.25" customHeight="1" thickBot="1" x14ac:dyDescent="0.25">
      <c r="A6" s="106"/>
      <c r="B6" s="252" t="s">
        <v>155</v>
      </c>
      <c r="C6" s="253">
        <f>'Ökosteuer 2017'!J9</f>
        <v>0</v>
      </c>
      <c r="D6" s="254">
        <f>'Vergleichsrechner 2018'!$J$9</f>
        <v>0</v>
      </c>
      <c r="E6" s="100"/>
      <c r="F6" s="41"/>
      <c r="H6" s="252" t="s">
        <v>155</v>
      </c>
      <c r="I6" s="254" t="e">
        <f>'Vergleichsrechner 2017'!$J$9</f>
        <v>#REF!</v>
      </c>
      <c r="J6" s="253" t="e">
        <f>#REF!</f>
        <v>#REF!</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20.25" customHeight="1" thickBot="1" x14ac:dyDescent="0.25">
      <c r="A7" s="106"/>
      <c r="B7" s="252" t="s">
        <v>156</v>
      </c>
      <c r="C7" s="253">
        <f>'Ökosteuer 2017'!$J$14</f>
        <v>0</v>
      </c>
      <c r="D7" s="254">
        <f>'Vergleichsrechner 2018'!$J$14</f>
        <v>0</v>
      </c>
      <c r="E7" s="100"/>
      <c r="F7" s="41"/>
      <c r="G7" s="109"/>
      <c r="H7" s="252" t="s">
        <v>156</v>
      </c>
      <c r="I7" s="254" t="e">
        <f>'Vergleichsrechner 2017'!$J$14</f>
        <v>#REF!</v>
      </c>
      <c r="J7" s="253" t="e">
        <f>#REF!</f>
        <v>#REF!</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20.25" customHeight="1" thickBot="1" x14ac:dyDescent="0.25">
      <c r="A8" s="106"/>
      <c r="B8" s="252" t="s">
        <v>157</v>
      </c>
      <c r="C8" s="253">
        <f>'Ökosteuer 2017'!$J$17</f>
        <v>0</v>
      </c>
      <c r="D8" s="254">
        <f>'Vergleichsrechner 2018'!$J$17</f>
        <v>0</v>
      </c>
      <c r="E8" s="100"/>
      <c r="F8" s="41"/>
      <c r="G8" s="109"/>
      <c r="H8" s="252" t="s">
        <v>157</v>
      </c>
      <c r="I8" s="254" t="e">
        <f>'Vergleichsrechner 2017'!$J$17</f>
        <v>#REF!</v>
      </c>
      <c r="J8" s="253" t="e">
        <f>#REF!</f>
        <v>#REF!</v>
      </c>
      <c r="K8" s="108"/>
      <c r="L8" s="102"/>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20.25" customHeight="1" thickBot="1" x14ac:dyDescent="0.25">
      <c r="A9" s="106"/>
      <c r="B9" s="252" t="s">
        <v>158</v>
      </c>
      <c r="C9" s="253">
        <f>'Ökosteuer 2017'!$J$18</f>
        <v>0</v>
      </c>
      <c r="D9" s="254">
        <f>'Vergleichsrechner 2018'!$J$18</f>
        <v>0</v>
      </c>
      <c r="E9" s="100"/>
      <c r="F9" s="41"/>
      <c r="G9" s="109"/>
      <c r="H9" s="252" t="s">
        <v>158</v>
      </c>
      <c r="I9" s="254" t="e">
        <f>'Vergleichsrechner 2017'!$J$18</f>
        <v>#REF!</v>
      </c>
      <c r="J9" s="253" t="e">
        <f>#REF!</f>
        <v>#REF!</v>
      </c>
      <c r="K9" s="108"/>
      <c r="L9" s="102"/>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3">
      <c r="A10" s="106"/>
      <c r="B10" s="408"/>
      <c r="C10" s="405"/>
      <c r="D10" s="405"/>
      <c r="E10" s="100"/>
      <c r="F10" s="41"/>
      <c r="H10" s="408"/>
      <c r="I10" s="405"/>
      <c r="J10" s="401"/>
      <c r="K10" s="108"/>
      <c r="L10" s="102"/>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3">
      <c r="A11" s="106"/>
      <c r="B11" s="246" t="s">
        <v>165</v>
      </c>
      <c r="C11" s="251">
        <v>2017</v>
      </c>
      <c r="D11" s="251">
        <v>2018</v>
      </c>
      <c r="E11" s="100"/>
      <c r="F11" s="41"/>
      <c r="H11" s="246" t="s">
        <v>165</v>
      </c>
      <c r="I11" s="251">
        <v>2017</v>
      </c>
      <c r="J11" s="251">
        <v>2018</v>
      </c>
      <c r="K11" s="108"/>
      <c r="L11" s="102" t="s">
        <v>15</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22.5" customHeight="1" thickBot="1" x14ac:dyDescent="0.25">
      <c r="A12" s="106"/>
      <c r="B12" s="252" t="s">
        <v>159</v>
      </c>
      <c r="C12" s="253">
        <f>IF('Ökosteuer 2017'!$N$43&lt;0,0,'Ökosteuer 2017'!$N$43)</f>
        <v>0</v>
      </c>
      <c r="D12" s="254">
        <f>IF('Vergleichsrechner 2018'!$N$43&lt;0,0,'Vergleichsrechner 2018'!$N$43)</f>
        <v>0</v>
      </c>
      <c r="E12" s="100"/>
      <c r="F12" s="41"/>
      <c r="H12" s="252" t="s">
        <v>159</v>
      </c>
      <c r="I12" s="254" t="e">
        <f>IF('Vergleichsrechner 2017'!$N$43&lt;0,0,'Vergleichsrechner 2017'!$N$43)</f>
        <v>#REF!</v>
      </c>
      <c r="J12" s="253" t="e">
        <f>IF(#REF!&lt;0,0,#REF!)</f>
        <v>#REF!</v>
      </c>
      <c r="K12" s="108"/>
      <c r="L12" s="102"/>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20.25" customHeight="1" thickBot="1" x14ac:dyDescent="0.25">
      <c r="A13" s="106"/>
      <c r="B13" s="252" t="s">
        <v>160</v>
      </c>
      <c r="C13" s="253">
        <f>'Ökosteuer 2017'!$J$48</f>
        <v>0</v>
      </c>
      <c r="D13" s="254">
        <f>'Vergleichsrechner 2018'!$J$48</f>
        <v>0</v>
      </c>
      <c r="E13" s="100"/>
      <c r="F13" s="41"/>
      <c r="G13" s="109"/>
      <c r="H13" s="252" t="s">
        <v>160</v>
      </c>
      <c r="I13" s="254" t="e">
        <f>'Vergleichsrechner 2017'!$J$48</f>
        <v>#REF!</v>
      </c>
      <c r="J13" s="253" t="e">
        <f>#REF!</f>
        <v>#REF!</v>
      </c>
      <c r="K13" s="108"/>
      <c r="L13" s="102"/>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20.25" customHeight="1" thickBot="1" x14ac:dyDescent="0.25">
      <c r="A14" s="106"/>
      <c r="B14" s="252" t="s">
        <v>200</v>
      </c>
      <c r="C14" s="253">
        <f>'Ökosteuer 2017'!$M$43</f>
        <v>0</v>
      </c>
      <c r="D14" s="254">
        <f>'Vergleichsrechner 2018'!$M$43</f>
        <v>0</v>
      </c>
      <c r="E14" s="100"/>
      <c r="F14" s="41"/>
      <c r="G14" s="109"/>
      <c r="H14" s="252" t="s">
        <v>200</v>
      </c>
      <c r="I14" s="254" t="e">
        <f>'Vergleichsrechner 2017'!$M$43</f>
        <v>#REF!</v>
      </c>
      <c r="J14" s="253" t="e">
        <f>#REF!</f>
        <v>#REF!</v>
      </c>
      <c r="K14" s="108"/>
      <c r="L14" s="102"/>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20.25" customHeight="1" thickBot="1" x14ac:dyDescent="0.25">
      <c r="A15" s="106"/>
      <c r="B15" s="252" t="s">
        <v>199</v>
      </c>
      <c r="C15" s="253">
        <f>'Ökosteuer 2017'!$L$43</f>
        <v>0</v>
      </c>
      <c r="D15" s="254">
        <f>'Vergleichsrechner 2018'!$L$43</f>
        <v>0</v>
      </c>
      <c r="E15" s="100"/>
      <c r="F15" s="41"/>
      <c r="G15" s="109"/>
      <c r="H15" s="252" t="s">
        <v>199</v>
      </c>
      <c r="I15" s="254" t="e">
        <f>'Vergleichsrechner 2017'!$L$43</f>
        <v>#REF!</v>
      </c>
      <c r="J15" s="253" t="e">
        <f>#REF!</f>
        <v>#REF!</v>
      </c>
      <c r="K15" s="108"/>
      <c r="L15" s="102"/>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2" t="s">
        <v>163</v>
      </c>
      <c r="C16" s="253">
        <f>'Ökosteuer 2017'!$J$50</f>
        <v>0</v>
      </c>
      <c r="D16" s="254">
        <f>'Vergleichsrechner 2018'!$J$50</f>
        <v>0</v>
      </c>
      <c r="E16" s="100"/>
      <c r="F16" s="41"/>
      <c r="H16" s="252" t="s">
        <v>163</v>
      </c>
      <c r="I16" s="254" t="e">
        <f>'Vergleichsrechner 2017'!$J$50</f>
        <v>#REF!</v>
      </c>
      <c r="J16" s="253" t="e">
        <f>#REF!</f>
        <v>#REF!</v>
      </c>
      <c r="K16" s="110"/>
      <c r="L16" s="102" t="e">
        <f>IF(#REF!&gt;19.5,19.5,#REF!)</f>
        <v>#REF!</v>
      </c>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s="6" customFormat="1" ht="16.5" customHeight="1" thickBot="1" x14ac:dyDescent="0.25">
      <c r="A17" s="111"/>
      <c r="B17" s="101"/>
      <c r="C17" s="101"/>
      <c r="D17" s="101"/>
      <c r="E17" s="101"/>
      <c r="H17" s="101"/>
      <c r="I17" s="101"/>
      <c r="J17" s="101"/>
      <c r="K17" s="112"/>
    </row>
    <row r="18" spans="1:59" ht="19.5" customHeight="1" thickBot="1" x14ac:dyDescent="0.3">
      <c r="A18" s="106"/>
      <c r="B18" s="81" t="s">
        <v>166</v>
      </c>
      <c r="C18" s="256">
        <f>SUM(C12:C16,C6:C9)</f>
        <v>0</v>
      </c>
      <c r="D18" s="255">
        <f>SUM(D6:D9,D12:D16)</f>
        <v>0</v>
      </c>
      <c r="E18" s="100"/>
      <c r="F18" s="41"/>
      <c r="H18" s="81" t="s">
        <v>166</v>
      </c>
      <c r="I18" s="255" t="e">
        <f>SUM(I6:I9,I12:I16)</f>
        <v>#REF!</v>
      </c>
      <c r="J18" s="256" t="e">
        <f>SUM(J6:J9,J12:J16)</f>
        <v>#REF!</v>
      </c>
      <c r="K18" s="110"/>
      <c r="L18" s="102" t="e">
        <f>IF(#REF!&gt;19.5,19.5,#REF!)</f>
        <v>#REF!</v>
      </c>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s="6" customFormat="1" ht="16.5" customHeight="1" thickBot="1" x14ac:dyDescent="0.25">
      <c r="A19" s="111"/>
      <c r="B19" s="101"/>
      <c r="C19" s="101"/>
      <c r="D19" s="101"/>
      <c r="E19" s="101"/>
      <c r="H19" s="101"/>
      <c r="I19" s="101"/>
      <c r="J19" s="101"/>
      <c r="K19" s="112"/>
    </row>
    <row r="20" spans="1:59" ht="19.5" customHeight="1" thickBot="1" x14ac:dyDescent="0.3">
      <c r="A20" s="106"/>
      <c r="B20" s="398" t="s">
        <v>204</v>
      </c>
      <c r="C20" s="353"/>
      <c r="D20" s="255">
        <f>SUM(D18-C18)</f>
        <v>0</v>
      </c>
      <c r="E20" s="100"/>
      <c r="F20" s="41"/>
      <c r="H20" s="398" t="s">
        <v>204</v>
      </c>
      <c r="I20" s="353"/>
      <c r="J20" s="255" t="e">
        <f>SUM(J18-I18)</f>
        <v>#REF!</v>
      </c>
      <c r="K20" s="110"/>
      <c r="L20" s="102" t="e">
        <f>IF(#REF!&gt;19.5,19.5,#REF!)</f>
        <v>#REF!</v>
      </c>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s="6" customFormat="1" ht="16.5" customHeight="1" thickBot="1" x14ac:dyDescent="0.25">
      <c r="A21" s="111"/>
      <c r="B21" s="101"/>
      <c r="C21" s="101"/>
      <c r="D21" s="101"/>
      <c r="E21" s="101"/>
      <c r="H21" s="101"/>
      <c r="I21" s="101"/>
      <c r="J21" s="101"/>
      <c r="K21" s="112"/>
    </row>
    <row r="22" spans="1:59" s="6" customFormat="1" ht="103.5" customHeight="1" thickBot="1" x14ac:dyDescent="0.25">
      <c r="A22" s="111"/>
      <c r="B22" s="383" t="s">
        <v>198</v>
      </c>
      <c r="C22" s="313"/>
      <c r="D22" s="101"/>
      <c r="E22" s="101"/>
      <c r="F22" s="101"/>
      <c r="G22" s="101"/>
      <c r="H22" s="101"/>
      <c r="I22" s="101"/>
      <c r="J22" s="101"/>
      <c r="K22" s="112"/>
    </row>
    <row r="23" spans="1:59" s="8" customFormat="1" ht="13.5" thickBot="1" x14ac:dyDescent="0.25">
      <c r="A23" s="113"/>
      <c r="B23" s="115"/>
      <c r="C23" s="115"/>
      <c r="D23" s="115"/>
      <c r="E23" s="115"/>
      <c r="F23" s="126"/>
      <c r="G23" s="126"/>
      <c r="H23" s="114"/>
      <c r="I23" s="114"/>
      <c r="J23" s="114"/>
      <c r="K23" s="116"/>
    </row>
    <row r="24" spans="1:59" s="6" customFormat="1" ht="6.75" customHeight="1" x14ac:dyDescent="0.2">
      <c r="A24" s="9"/>
      <c r="B24" s="151"/>
      <c r="C24" s="152"/>
      <c r="D24" s="152"/>
      <c r="E24" s="9"/>
      <c r="F24" s="7"/>
      <c r="G24" s="7"/>
      <c r="H24" s="7"/>
      <c r="I24" s="7"/>
      <c r="J24" s="7"/>
      <c r="K24" s="9"/>
    </row>
    <row r="25" spans="1:59" s="6" customFormat="1" x14ac:dyDescent="0.2">
      <c r="A25" s="9"/>
      <c r="B25" s="152"/>
      <c r="C25" s="152"/>
      <c r="D25" s="152"/>
      <c r="E25" s="9"/>
      <c r="F25" s="7"/>
      <c r="G25" s="7"/>
      <c r="H25" s="7"/>
      <c r="I25" s="7"/>
      <c r="J25" s="7"/>
      <c r="K25" s="9"/>
    </row>
    <row r="26" spans="1:59" s="6" customFormat="1" ht="17.25" customHeight="1" x14ac:dyDescent="0.2">
      <c r="A26" s="9"/>
      <c r="B26" s="151"/>
      <c r="C26" s="152"/>
      <c r="D26" s="152"/>
      <c r="E26" s="9"/>
      <c r="F26" s="7"/>
      <c r="G26" s="7"/>
      <c r="H26" s="7"/>
      <c r="I26" s="7"/>
      <c r="J26" s="7"/>
      <c r="K26" s="9"/>
    </row>
    <row r="27" spans="1:59" s="6" customFormat="1" x14ac:dyDescent="0.2">
      <c r="A27" s="9"/>
      <c r="B27" s="152"/>
      <c r="C27" s="152"/>
      <c r="D27" s="152"/>
      <c r="E27" s="9"/>
      <c r="F27" s="7"/>
      <c r="G27" s="7"/>
      <c r="H27" s="7"/>
      <c r="I27" s="7"/>
      <c r="J27" s="7"/>
      <c r="K27" s="9"/>
    </row>
    <row r="28" spans="1:59" s="6" customFormat="1" x14ac:dyDescent="0.2">
      <c r="A28" s="9"/>
      <c r="B28" s="152"/>
      <c r="C28" s="152"/>
      <c r="D28" s="152"/>
      <c r="E28" s="9"/>
      <c r="F28" s="7"/>
      <c r="G28" s="7"/>
      <c r="H28" s="309"/>
      <c r="I28" s="310"/>
      <c r="J28" s="310"/>
      <c r="K28" s="9"/>
    </row>
    <row r="29" spans="1:59" s="6" customFormat="1" x14ac:dyDescent="0.2">
      <c r="A29" s="9"/>
      <c r="B29" s="152"/>
      <c r="C29" s="152"/>
      <c r="D29" s="152"/>
      <c r="E29" s="9"/>
      <c r="F29" s="7"/>
      <c r="G29" s="7"/>
      <c r="H29" s="310"/>
      <c r="I29" s="310"/>
      <c r="J29" s="310"/>
      <c r="K29" s="9"/>
    </row>
    <row r="30" spans="1:59" s="6" customFormat="1" x14ac:dyDescent="0.2">
      <c r="A30" s="8"/>
      <c r="B30" s="152"/>
      <c r="C30" s="152"/>
      <c r="D30" s="152"/>
      <c r="E30" s="8"/>
      <c r="H30" s="310"/>
      <c r="I30" s="310"/>
      <c r="J30" s="310"/>
    </row>
    <row r="31" spans="1:59" s="6" customFormat="1" x14ac:dyDescent="0.2">
      <c r="H31" s="310"/>
      <c r="I31" s="310"/>
      <c r="J31" s="310"/>
    </row>
    <row r="32" spans="1:59" s="6" customFormat="1" x14ac:dyDescent="0.2">
      <c r="H32" s="310"/>
      <c r="I32" s="310"/>
      <c r="J32" s="310"/>
    </row>
    <row r="33" spans="8:10" s="6" customFormat="1" x14ac:dyDescent="0.2">
      <c r="H33" s="310"/>
      <c r="I33" s="310"/>
      <c r="J33" s="310"/>
    </row>
    <row r="34" spans="8:10" s="6" customFormat="1" x14ac:dyDescent="0.2">
      <c r="H34" s="310"/>
      <c r="I34" s="310"/>
      <c r="J34" s="310"/>
    </row>
    <row r="35" spans="8:10" s="6" customFormat="1" x14ac:dyDescent="0.2">
      <c r="H35" s="310"/>
      <c r="I35" s="310"/>
      <c r="J35" s="310"/>
    </row>
    <row r="36" spans="8:10" s="6" customFormat="1" x14ac:dyDescent="0.2">
      <c r="H36" s="310"/>
      <c r="I36" s="310"/>
      <c r="J36" s="310"/>
    </row>
    <row r="37" spans="8:10" s="6" customFormat="1" x14ac:dyDescent="0.2">
      <c r="H37" s="310"/>
      <c r="I37" s="310"/>
      <c r="J37" s="310"/>
    </row>
    <row r="38" spans="8:10" s="6" customFormat="1" x14ac:dyDescent="0.2">
      <c r="H38" s="310"/>
      <c r="I38" s="310"/>
      <c r="J38" s="310"/>
    </row>
    <row r="39" spans="8:10" s="6" customFormat="1" x14ac:dyDescent="0.2">
      <c r="H39" s="310"/>
      <c r="I39" s="310"/>
      <c r="J39" s="310"/>
    </row>
    <row r="40" spans="8:10" s="6" customFormat="1" x14ac:dyDescent="0.2">
      <c r="H40" s="310"/>
      <c r="I40" s="310"/>
      <c r="J40" s="310"/>
    </row>
    <row r="41" spans="8:10" s="6" customFormat="1" x14ac:dyDescent="0.2">
      <c r="H41" s="310"/>
      <c r="I41" s="310"/>
      <c r="J41" s="310"/>
    </row>
    <row r="42" spans="8:10" s="6" customFormat="1" x14ac:dyDescent="0.2">
      <c r="H42" s="310"/>
      <c r="I42" s="310"/>
      <c r="J42" s="310"/>
    </row>
    <row r="43" spans="8:10" s="6" customFormat="1" x14ac:dyDescent="0.2">
      <c r="H43" s="310"/>
      <c r="I43" s="310"/>
      <c r="J43" s="310"/>
    </row>
    <row r="44" spans="8:10" s="6" customFormat="1" x14ac:dyDescent="0.2">
      <c r="H44" s="310"/>
      <c r="I44" s="310"/>
      <c r="J44" s="310"/>
    </row>
    <row r="45" spans="8:10" s="6" customFormat="1" x14ac:dyDescent="0.2"/>
    <row r="46" spans="8:10" s="6" customFormat="1" x14ac:dyDescent="0.2"/>
    <row r="47" spans="8:10" s="6" customFormat="1" x14ac:dyDescent="0.2"/>
    <row r="48" spans="8:10"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row r="66" s="6" customFormat="1" x14ac:dyDescent="0.2"/>
    <row r="67" s="6" customFormat="1" x14ac:dyDescent="0.2"/>
    <row r="68" s="6" customForma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sheetData>
  <sheetProtection password="C6AA" sheet="1" formatCells="0" formatColumns="0" formatRows="0" insertColumns="0" insertRows="0" insertHyperlinks="0" deleteColumns="0" deleteRows="0" sort="0" autoFilter="0" pivotTables="0"/>
  <mergeCells count="10">
    <mergeCell ref="B20:C20"/>
    <mergeCell ref="H20:I20"/>
    <mergeCell ref="B22:C22"/>
    <mergeCell ref="H28:J44"/>
    <mergeCell ref="B2:J2"/>
    <mergeCell ref="C3:D4"/>
    <mergeCell ref="H3:J3"/>
    <mergeCell ref="H4:J4"/>
    <mergeCell ref="B10:D10"/>
    <mergeCell ref="H10:J10"/>
  </mergeCells>
  <pageMargins left="0.43307086614173229" right="0.43307086614173229" top="0.98425196850393704" bottom="0.98425196850393704" header="0.51181102362204722" footer="0.51181102362204722"/>
  <pageSetup paperSize="9" scale="70"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002060"/>
  </sheetPr>
  <dimension ref="A1:BG265"/>
  <sheetViews>
    <sheetView zoomScaleNormal="100" workbookViewId="0">
      <selection activeCell="C13" sqref="C13"/>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63.75" customHeight="1" thickBot="1" x14ac:dyDescent="0.25">
      <c r="A2" s="104"/>
      <c r="B2" s="354" t="s">
        <v>176</v>
      </c>
      <c r="C2" s="355"/>
      <c r="D2" s="355"/>
      <c r="E2" s="356"/>
      <c r="F2" s="356"/>
      <c r="G2" s="356"/>
      <c r="H2" s="356"/>
      <c r="I2" s="356"/>
      <c r="J2" s="357"/>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4" t="s">
        <v>3</v>
      </c>
      <c r="C5" s="346" t="s">
        <v>4</v>
      </c>
      <c r="D5" s="387"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5"/>
      <c r="C6" s="347"/>
      <c r="D6" s="317"/>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t="e">
        <f>#REF!</f>
        <v>#REF!</v>
      </c>
      <c r="D7" s="20"/>
      <c r="E7" s="100"/>
      <c r="F7" s="41"/>
      <c r="H7" s="78" t="s">
        <v>43</v>
      </c>
      <c r="I7" s="77" t="s">
        <v>52</v>
      </c>
      <c r="J7" s="24" t="e">
        <f>PRODUCT($C$10,5.13)</f>
        <v>#REF!</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t="e">
        <f>#REF!</f>
        <v>#REF!</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t="e">
        <f>#REF!</f>
        <v>#REF!</v>
      </c>
      <c r="D9" s="21"/>
      <c r="E9" s="100"/>
      <c r="F9" s="41"/>
      <c r="H9" s="81" t="s">
        <v>45</v>
      </c>
      <c r="I9" s="50"/>
      <c r="J9" s="71" t="e">
        <f>IF(J7&lt;250.01,0,SUM(J7,-J8))</f>
        <v>#REF!</v>
      </c>
      <c r="K9" s="110"/>
      <c r="L9" s="102">
        <f>IF(C13&gt;19.5,19.5,C13)</f>
        <v>18.7</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t="e">
        <f>C7-C8-C9</f>
        <v>#REF!</v>
      </c>
      <c r="D10" s="22"/>
      <c r="E10" s="100"/>
      <c r="F10" s="41"/>
      <c r="H10" s="78" t="s">
        <v>46</v>
      </c>
      <c r="I10" s="77"/>
      <c r="J10" s="24" t="e">
        <f>IF($C$10&lt;48.732943,PRODUCT($C$10,20.5),(PRODUCT($C$10,20.5)-J9))</f>
        <v>#REF!</v>
      </c>
      <c r="K10" s="110"/>
      <c r="L10" s="102">
        <f>IF(C16&gt;25.9,25.9,C16)</f>
        <v>24.8</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t="e">
        <f>#REF!</f>
        <v>#REF!</v>
      </c>
      <c r="D11" s="59" t="e">
        <f>(C11*D13)/(C13)</f>
        <v>#REF!</v>
      </c>
      <c r="E11" s="100"/>
      <c r="F11" s="41"/>
      <c r="H11" s="26" t="s">
        <v>60</v>
      </c>
      <c r="I11" s="27"/>
      <c r="J11" s="28" t="e">
        <f>IF(J10&lt;1000,0,SUM(J10,-1000))</f>
        <v>#REF!</v>
      </c>
      <c r="K11" s="110"/>
      <c r="L11" s="102">
        <f>IF(C17&gt;16.15,16.15,C17)</f>
        <v>15.45</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t="e">
        <f>#REF!</f>
        <v>#REF!</v>
      </c>
      <c r="D12" s="60" t="e">
        <f>(C12*D13)/(C13)</f>
        <v>#REF!</v>
      </c>
      <c r="E12" s="100"/>
      <c r="F12" s="41"/>
      <c r="H12" s="74" t="s">
        <v>12</v>
      </c>
      <c r="I12" s="75"/>
      <c r="J12" s="76" t="e">
        <f>-D18</f>
        <v>#REF!</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57" t="s">
        <v>173</v>
      </c>
      <c r="C13" s="58">
        <v>18.7</v>
      </c>
      <c r="D13" s="61">
        <f>L9</f>
        <v>18.7</v>
      </c>
      <c r="E13" s="100"/>
      <c r="F13" s="41"/>
      <c r="H13" s="29" t="s">
        <v>11</v>
      </c>
      <c r="I13" s="30"/>
      <c r="J13" s="31" t="e">
        <f>J11-D18</f>
        <v>#REF!</v>
      </c>
      <c r="K13" s="110"/>
      <c r="L13" s="102" t="e">
        <f>J11*0.9</f>
        <v>#REF!</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t="e">
        <f>#REF!</f>
        <v>#REF!</v>
      </c>
      <c r="D14" s="60" t="e">
        <f>(C14*D17)/(C17)</f>
        <v>#REF!</v>
      </c>
      <c r="E14" s="100"/>
      <c r="F14" s="41"/>
      <c r="H14" s="49" t="s">
        <v>122</v>
      </c>
      <c r="I14" s="50"/>
      <c r="J14" s="71" t="e">
        <f>IF(L15&lt;0,0,L15)</f>
        <v>#REF!</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3" t="e">
        <f>#REF!</f>
        <v>#REF!</v>
      </c>
      <c r="D15" s="60" t="e">
        <f>(C15*D16)/(C16)</f>
        <v>#REF!</v>
      </c>
      <c r="E15" s="100"/>
      <c r="F15" s="41"/>
      <c r="H15" s="72" t="s">
        <v>1</v>
      </c>
      <c r="I15" s="73"/>
      <c r="J15" s="33" t="e">
        <f>(C10*20.5)-J9-J14</f>
        <v>#REF!</v>
      </c>
      <c r="K15" s="110"/>
      <c r="L15" s="102" t="e">
        <f>J13*0.9</f>
        <v>#REF!</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7" t="s">
        <v>174</v>
      </c>
      <c r="C16" s="90">
        <v>24.8</v>
      </c>
      <c r="D16" s="61">
        <f>L10</f>
        <v>24.8</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57" t="s">
        <v>175</v>
      </c>
      <c r="C17" s="63">
        <v>15.45</v>
      </c>
      <c r="D17" s="62">
        <f>L11</f>
        <v>15.45</v>
      </c>
      <c r="E17" s="100"/>
      <c r="F17" s="41"/>
      <c r="H17" s="49" t="s">
        <v>30</v>
      </c>
      <c r="I17" s="51"/>
      <c r="J17" s="71" t="e">
        <f>C8*20.5</f>
        <v>#REF!</v>
      </c>
      <c r="K17" s="110"/>
      <c r="L17" s="102" t="e">
        <f>IF(L15&lt;L13,L15,L13)</f>
        <v>#REF!</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t="e">
        <f>(D11*20.3/D13-D11)+(D12*20.3/D13-D12)+(D14*16.75/D17-D14)+(D15*26.9/D16-D15)</f>
        <v>#REF!</v>
      </c>
      <c r="E18" s="100"/>
      <c r="F18" s="41"/>
      <c r="H18" s="81" t="s">
        <v>88</v>
      </c>
      <c r="I18" s="51"/>
      <c r="J18" s="71" t="e">
        <f>C9*20.5</f>
        <v>#REF!</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2" t="e">
        <f>#REF!</f>
        <v>#REF!</v>
      </c>
      <c r="D19" s="388"/>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261" t="e">
        <f>#REF!</f>
        <v>#REF!</v>
      </c>
      <c r="D20" s="389"/>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226" t="e">
        <f>#REF!</f>
        <v>#REF!</v>
      </c>
      <c r="D21" s="389"/>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100</v>
      </c>
      <c r="C22" s="228" t="e">
        <f>#REF!</f>
        <v>#REF!</v>
      </c>
      <c r="D22" s="389"/>
      <c r="E22" s="100"/>
      <c r="F22" s="41"/>
      <c r="H22" s="158" t="s">
        <v>24</v>
      </c>
      <c r="I22" s="166" t="s">
        <v>55</v>
      </c>
      <c r="J22" s="23" t="e">
        <f>PRODUCT(SUM(C19,-C20,-C21,-C22,-C23),15.34)</f>
        <v>#REF!</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66</v>
      </c>
      <c r="C23" s="228" t="e">
        <f>#REF!</f>
        <v>#REF!</v>
      </c>
      <c r="D23" s="389"/>
      <c r="E23" s="100"/>
      <c r="F23" s="41"/>
      <c r="H23" s="80" t="s">
        <v>20</v>
      </c>
      <c r="I23" s="164" t="s">
        <v>33</v>
      </c>
      <c r="J23" s="161" t="e">
        <f>PRODUCT(C20,61.35)</f>
        <v>#REF!</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132" t="s">
        <v>137</v>
      </c>
      <c r="C24" s="169" t="e">
        <f>#REF!</f>
        <v>#REF!</v>
      </c>
      <c r="D24" s="389"/>
      <c r="E24" s="100"/>
      <c r="F24" s="41"/>
      <c r="H24" s="80" t="s">
        <v>21</v>
      </c>
      <c r="I24" s="164" t="s">
        <v>33</v>
      </c>
      <c r="J24" s="161" t="e">
        <f>PRODUCT(C21,61.35)</f>
        <v>#REF!</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50" t="s">
        <v>125</v>
      </c>
      <c r="C25" s="225" t="e">
        <f>#REF!</f>
        <v>#REF!</v>
      </c>
      <c r="D25" s="389"/>
      <c r="E25" s="100"/>
      <c r="F25" s="41"/>
      <c r="H25" s="80" t="s">
        <v>67</v>
      </c>
      <c r="I25" s="164" t="s">
        <v>33</v>
      </c>
      <c r="J25" s="161" t="e">
        <f>PRODUCT(C22,61.35)</f>
        <v>#REF!</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6" t="s">
        <v>82</v>
      </c>
      <c r="C26" s="242" t="e">
        <f>#REF!</f>
        <v>#REF!</v>
      </c>
      <c r="D26" s="389"/>
      <c r="E26" s="100"/>
      <c r="F26" s="41"/>
      <c r="H26" s="80" t="s">
        <v>68</v>
      </c>
      <c r="I26" s="164" t="s">
        <v>69</v>
      </c>
      <c r="J26" s="161" t="e">
        <f>PRODUCT(C23,40.35)</f>
        <v>#REF!</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t="e">
        <f>#REF!</f>
        <v>#REF!</v>
      </c>
      <c r="D27" s="389"/>
      <c r="E27" s="100"/>
      <c r="F27" s="41"/>
      <c r="H27" s="80" t="s">
        <v>71</v>
      </c>
      <c r="I27" s="35" t="s">
        <v>70</v>
      </c>
      <c r="J27" s="161" t="e">
        <f>PRODUCT(SUM(C24,-C25,-C26),25)</f>
        <v>#REF!</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t="e">
        <f>#REF!</f>
        <v>#REF!</v>
      </c>
      <c r="D28" s="389"/>
      <c r="E28" s="100"/>
      <c r="F28" s="41"/>
      <c r="H28" s="80" t="s">
        <v>133</v>
      </c>
      <c r="I28" s="35" t="s">
        <v>123</v>
      </c>
      <c r="J28" s="161" t="e">
        <f>PRODUCT(C25,10)</f>
        <v>#REF!</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t="e">
        <f>#REF!</f>
        <v>#REF!</v>
      </c>
      <c r="D29" s="389"/>
      <c r="E29" s="100"/>
      <c r="F29" s="41"/>
      <c r="H29" s="80" t="s">
        <v>134</v>
      </c>
      <c r="I29" s="35" t="s">
        <v>124</v>
      </c>
      <c r="J29" s="161" t="e">
        <f>PRODUCT(C26,4)</f>
        <v>#REF!</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100</v>
      </c>
      <c r="C30" s="148" t="e">
        <f>#REF!</f>
        <v>#REF!</v>
      </c>
      <c r="D30" s="389"/>
      <c r="E30" s="100"/>
      <c r="F30" s="41"/>
      <c r="H30" s="159" t="s">
        <v>25</v>
      </c>
      <c r="I30" s="167" t="s">
        <v>56</v>
      </c>
      <c r="J30" s="162" t="e">
        <f>PRODUCT(SUM(C27,-C28,-C29,-C30,-C31,-C32),1.38)</f>
        <v>#REF!</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5" t="s">
        <v>81</v>
      </c>
      <c r="C31" s="148" t="e">
        <f>#REF!</f>
        <v>#REF!</v>
      </c>
      <c r="D31" s="389"/>
      <c r="E31" s="100"/>
      <c r="F31" s="41"/>
      <c r="H31" s="80" t="s">
        <v>22</v>
      </c>
      <c r="I31" s="164" t="s">
        <v>34</v>
      </c>
      <c r="J31" s="161" t="e">
        <f>PRODUCT(C28,5.5)</f>
        <v>#REF!</v>
      </c>
      <c r="K31" s="108"/>
      <c r="L31" s="102"/>
      <c r="M31" s="85"/>
      <c r="N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7" t="s">
        <v>82</v>
      </c>
      <c r="C32" s="242" t="e">
        <f>#REF!</f>
        <v>#REF!</v>
      </c>
      <c r="D32" s="389"/>
      <c r="E32" s="100"/>
      <c r="F32" s="41"/>
      <c r="H32" s="80" t="s">
        <v>23</v>
      </c>
      <c r="I32" s="164" t="s">
        <v>34</v>
      </c>
      <c r="J32" s="161" t="e">
        <f>PRODUCT(C29,5.5)</f>
        <v>#REF!</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2" t="e">
        <f>#REF!</f>
        <v>#REF!</v>
      </c>
      <c r="D33" s="390"/>
      <c r="E33" s="100"/>
      <c r="F33" s="41"/>
      <c r="H33" s="80" t="s">
        <v>72</v>
      </c>
      <c r="I33" s="164" t="s">
        <v>34</v>
      </c>
      <c r="J33" s="161" t="e">
        <f>PRODUCT(C30,5.5)</f>
        <v>#REF!</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0" t="e">
        <f>#REF!</f>
        <v>#REF!</v>
      </c>
      <c r="D34" s="390"/>
      <c r="E34" s="100"/>
      <c r="F34" s="41"/>
      <c r="H34" s="80" t="s">
        <v>78</v>
      </c>
      <c r="I34" s="164" t="s">
        <v>73</v>
      </c>
      <c r="J34" s="161" t="e">
        <f>PRODUCT(C31,4.96)</f>
        <v>#REF!</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8" t="e">
        <f>#REF!</f>
        <v>#REF!</v>
      </c>
      <c r="D35" s="390"/>
      <c r="E35" s="100"/>
      <c r="F35" s="41"/>
      <c r="H35" s="80" t="s">
        <v>79</v>
      </c>
      <c r="I35" s="164" t="s">
        <v>80</v>
      </c>
      <c r="J35" s="161" t="e">
        <f>PRODUCT(C32,4.42)</f>
        <v>#REF!</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100</v>
      </c>
      <c r="C36" s="148" t="e">
        <f>#REF!</f>
        <v>#REF!</v>
      </c>
      <c r="D36" s="390"/>
      <c r="E36" s="100"/>
      <c r="F36" s="8"/>
      <c r="G36" s="8"/>
      <c r="H36" s="159" t="s">
        <v>26</v>
      </c>
      <c r="I36" s="167" t="s">
        <v>57</v>
      </c>
      <c r="J36" s="162" t="e">
        <f>PRODUCT(SUM(C33,-C34,-C35,-C36,-C37,-C38),15.15)</f>
        <v>#REF!</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85</v>
      </c>
      <c r="C37" s="148" t="e">
        <f>#REF!</f>
        <v>#REF!</v>
      </c>
      <c r="D37" s="390"/>
      <c r="E37" s="100"/>
      <c r="F37" s="41"/>
      <c r="H37" s="80" t="s">
        <v>27</v>
      </c>
      <c r="I37" s="164" t="s">
        <v>35</v>
      </c>
      <c r="J37" s="161" t="e">
        <f>PRODUCT(C34,60.6)</f>
        <v>#REF!</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7" t="s">
        <v>82</v>
      </c>
      <c r="C38" s="242" t="e">
        <f>#REF!</f>
        <v>#REF!</v>
      </c>
      <c r="D38" s="359"/>
      <c r="E38" s="100"/>
      <c r="F38" s="41"/>
      <c r="H38" s="80" t="s">
        <v>28</v>
      </c>
      <c r="I38" s="164" t="s">
        <v>35</v>
      </c>
      <c r="J38" s="161" t="e">
        <f>PRODUCT(C35,60.6)</f>
        <v>#REF!</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00"/>
      <c r="C39" s="100"/>
      <c r="D39" s="100"/>
      <c r="E39" s="100"/>
      <c r="F39" s="41"/>
      <c r="H39" s="80" t="s">
        <v>74</v>
      </c>
      <c r="I39" s="164" t="s">
        <v>35</v>
      </c>
      <c r="J39" s="161" t="e">
        <f>PRODUCT(C36,60.6)</f>
        <v>#REF!</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6"/>
      <c r="B40" s="348" t="s">
        <v>119</v>
      </c>
      <c r="C40" s="386"/>
      <c r="D40" s="349"/>
      <c r="E40" s="100"/>
      <c r="F40" s="41"/>
      <c r="H40" s="80" t="s">
        <v>75</v>
      </c>
      <c r="I40" s="164" t="s">
        <v>35</v>
      </c>
      <c r="J40" s="161" t="e">
        <f>PRODUCT(C37,60.6)</f>
        <v>#REF!</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7" customHeight="1" thickBot="1" x14ac:dyDescent="0.25">
      <c r="A41" s="106"/>
      <c r="B41" s="350" t="s">
        <v>120</v>
      </c>
      <c r="C41" s="241" t="s">
        <v>4</v>
      </c>
      <c r="D41" s="240"/>
      <c r="E41" s="100"/>
      <c r="F41" s="8"/>
      <c r="G41" s="8"/>
      <c r="H41" s="80" t="s">
        <v>76</v>
      </c>
      <c r="I41" s="164" t="s">
        <v>77</v>
      </c>
      <c r="J41" s="161" t="e">
        <f>PRODUCT(C38,19.6)</f>
        <v>#REF!</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1" customHeight="1" thickBot="1" x14ac:dyDescent="0.25">
      <c r="A42" s="106"/>
      <c r="B42" s="360"/>
      <c r="C42" s="232" t="e">
        <f>SUM(C47:C49)</f>
        <v>#REF!</v>
      </c>
      <c r="D42" s="239" t="s">
        <v>114</v>
      </c>
      <c r="E42" s="100"/>
      <c r="F42" s="41"/>
      <c r="G42" s="41"/>
      <c r="H42" s="160" t="s">
        <v>5</v>
      </c>
      <c r="I42" s="165"/>
      <c r="J42" s="163">
        <v>-250</v>
      </c>
      <c r="K42" s="108"/>
      <c r="L42" s="249">
        <v>51</v>
      </c>
      <c r="M42" s="249">
        <v>53</v>
      </c>
      <c r="N42" s="249">
        <v>54</v>
      </c>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168" t="s">
        <v>86</v>
      </c>
      <c r="I43" s="156"/>
      <c r="J43" s="157" t="e">
        <f>IF(SUM(J22,J30,J36)&gt;250,SUM(J22:J42),SUM(J23:J29,J31:J35,J37:J41))</f>
        <v>#REF!</v>
      </c>
      <c r="K43" s="108"/>
      <c r="L43" s="250" t="e">
        <f>SUM(J23,J31,J37)</f>
        <v>#REF!</v>
      </c>
      <c r="M43" s="250" t="e">
        <f>SUM(J24:J29,J32:J35,J38:J41)</f>
        <v>#REF!</v>
      </c>
      <c r="N43" s="250" t="e">
        <f>SUM(J22,J30,J36,J42)</f>
        <v>#REF!</v>
      </c>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85"/>
      <c r="BG46" s="85"/>
    </row>
    <row r="47" spans="1:59" s="6" customFormat="1" ht="20.25" customHeight="1" thickBot="1" x14ac:dyDescent="0.25">
      <c r="A47" s="111"/>
      <c r="B47" s="150" t="s">
        <v>110</v>
      </c>
      <c r="C47" s="225" t="e">
        <f>#REF!</f>
        <v>#REF!</v>
      </c>
      <c r="D47" s="20"/>
      <c r="E47" s="101"/>
      <c r="F47" s="5"/>
      <c r="G47" s="5"/>
      <c r="H47" s="32" t="s">
        <v>47</v>
      </c>
      <c r="I47" s="38"/>
      <c r="J47" s="39" t="e">
        <f>IF(SUM(PRODUCT(SUM(C19,-C20,-C21,-C22,-C23),5.11),PRODUCT(SUM(C27,-C28,-C29,-C30,-C31,-C32),2.28),PRODUCT(SUM(C33,-C34,-C35,-C36,-C37,-C38),19.89),-750)&lt;0,0,SUM(PRODUCT(SUM(C19,-C20,-C21,-C22,-C23),5.11),PRODUCT(SUM(C27,-C28,-C29,-C30,-C31,-C32),2.28),PRODUCT(SUM(C33,-C34,-C35,-C36,-C37,-C38),19.89),-750))</f>
        <v>#REF!</v>
      </c>
      <c r="K47" s="112"/>
      <c r="L47" s="185" t="e">
        <f>J47*0.9</f>
        <v>#REF!</v>
      </c>
      <c r="M47" s="185"/>
      <c r="N47" s="185"/>
      <c r="O47" s="258"/>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02"/>
      <c r="BG47" s="85"/>
    </row>
    <row r="48" spans="1:59" s="6" customFormat="1" ht="23.25" customHeight="1" thickBot="1" x14ac:dyDescent="0.3">
      <c r="A48" s="111"/>
      <c r="B48" s="134" t="s">
        <v>111</v>
      </c>
      <c r="C48" s="226" t="e">
        <f>#REF!</f>
        <v>#REF!</v>
      </c>
      <c r="D48" s="21"/>
      <c r="E48" s="100"/>
      <c r="F48" s="5"/>
      <c r="G48" s="5"/>
      <c r="H48" s="83" t="s">
        <v>121</v>
      </c>
      <c r="I48" s="67"/>
      <c r="J48" s="71" t="e">
        <f>IF(L48&gt;L47,IF(L47&lt;0,0,L47),IF(L48&lt;0,0,L48))</f>
        <v>#REF!</v>
      </c>
      <c r="K48" s="112"/>
      <c r="L48" s="185" t="e">
        <f>SUM((J11+J47)-D18)*0.9</f>
        <v>#REF!</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87"/>
      <c r="BG48" s="87"/>
    </row>
    <row r="49" spans="1:59" s="6" customFormat="1" ht="20.25" customHeight="1" thickBot="1" x14ac:dyDescent="0.25">
      <c r="A49" s="111"/>
      <c r="B49" s="137" t="s">
        <v>112</v>
      </c>
      <c r="C49" s="227" t="e">
        <f>#REF!</f>
        <v>#REF!</v>
      </c>
      <c r="D49" s="223"/>
      <c r="E49" s="100"/>
      <c r="F49" s="5"/>
      <c r="G49" s="5"/>
      <c r="H49" s="100"/>
      <c r="I49" s="100"/>
      <c r="J49" s="108"/>
      <c r="K49" s="112"/>
      <c r="L49" s="186"/>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87"/>
      <c r="BG49" s="87"/>
    </row>
    <row r="50" spans="1:59" s="6" customFormat="1" ht="18.75" customHeight="1" thickBot="1" x14ac:dyDescent="0.3">
      <c r="A50" s="106"/>
      <c r="B50" s="100"/>
      <c r="C50" s="100"/>
      <c r="D50" s="100"/>
      <c r="E50" s="100"/>
      <c r="H50" s="220" t="s">
        <v>115</v>
      </c>
      <c r="I50" s="221"/>
      <c r="J50" s="71" t="e">
        <f>IF(SUM(C47*(669.8-61.35),C48*(654.5-61.35),C49*(721-61.35))&lt;50,0,SUM(C47*(669.8-61.35),C48*(654.5-61.35),C49*(721-61.35)))</f>
        <v>#REF!</v>
      </c>
      <c r="K50" s="112"/>
      <c r="L50" s="186"/>
      <c r="M50" s="186"/>
      <c r="N50" s="186"/>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9" s="6" customFormat="1" ht="24" customHeight="1" thickBot="1" x14ac:dyDescent="0.25">
      <c r="A51" s="111"/>
      <c r="B51" s="361" t="s">
        <v>117</v>
      </c>
      <c r="C51" s="362"/>
      <c r="D51" s="363"/>
      <c r="E51" s="101"/>
      <c r="H51" s="100"/>
      <c r="I51" s="100"/>
      <c r="J51" s="100"/>
      <c r="K51" s="112"/>
    </row>
    <row r="52" spans="1:59" s="6" customFormat="1" ht="18.75" customHeight="1" thickBot="1" x14ac:dyDescent="0.25">
      <c r="A52" s="111"/>
      <c r="B52" s="364"/>
      <c r="C52" s="365"/>
      <c r="D52" s="366"/>
      <c r="E52" s="101"/>
      <c r="H52" s="175" t="s">
        <v>31</v>
      </c>
      <c r="I52" s="138"/>
      <c r="J52" s="189" t="e">
        <f>SUM(J9,J14,J17,J18,J43,J48,J50)</f>
        <v>#REF!</v>
      </c>
      <c r="K52" s="112"/>
    </row>
    <row r="53" spans="1:59" s="6" customFormat="1" ht="19.5" customHeight="1" x14ac:dyDescent="0.2">
      <c r="A53" s="111"/>
      <c r="B53" s="364"/>
      <c r="C53" s="365"/>
      <c r="D53" s="366"/>
      <c r="E53" s="101"/>
      <c r="H53" s="370" t="s">
        <v>171</v>
      </c>
      <c r="I53" s="371"/>
      <c r="J53" s="129" t="e">
        <f>SUM(C7*20.5,C19*20.45,C24*25,C27*3.66,C33*35.04)</f>
        <v>#REF!</v>
      </c>
      <c r="K53" s="112"/>
    </row>
    <row r="54" spans="1:59" s="6" customFormat="1" ht="19.5" customHeight="1" thickBot="1" x14ac:dyDescent="0.25">
      <c r="A54" s="111"/>
      <c r="B54" s="364"/>
      <c r="C54" s="365"/>
      <c r="D54" s="366"/>
      <c r="E54" s="101"/>
      <c r="H54" s="372" t="s">
        <v>51</v>
      </c>
      <c r="I54" s="373"/>
      <c r="J54" s="89" t="e">
        <f>J53-J52+J50</f>
        <v>#REF!</v>
      </c>
      <c r="K54" s="112"/>
    </row>
    <row r="55" spans="1:59" s="6" customFormat="1" ht="21" customHeight="1" thickBot="1" x14ac:dyDescent="0.25">
      <c r="A55" s="111"/>
      <c r="B55" s="364"/>
      <c r="C55" s="365"/>
      <c r="D55" s="366"/>
      <c r="E55" s="101"/>
      <c r="H55" s="101"/>
      <c r="I55" s="101"/>
      <c r="J55" s="101"/>
      <c r="K55" s="112"/>
    </row>
    <row r="56" spans="1:59" s="6" customFormat="1" ht="24.75" customHeight="1" x14ac:dyDescent="0.2">
      <c r="A56" s="111"/>
      <c r="B56" s="364"/>
      <c r="C56" s="365"/>
      <c r="D56" s="366"/>
      <c r="E56" s="101"/>
      <c r="F56" s="101"/>
      <c r="G56" s="101"/>
      <c r="H56" s="374" t="s">
        <v>83</v>
      </c>
      <c r="I56" s="375"/>
      <c r="J56" s="376"/>
      <c r="K56" s="112"/>
    </row>
    <row r="57" spans="1:59" s="6" customFormat="1" ht="24.75" customHeight="1" x14ac:dyDescent="0.2">
      <c r="A57" s="111"/>
      <c r="B57" s="364"/>
      <c r="C57" s="365"/>
      <c r="D57" s="366"/>
      <c r="E57" s="101"/>
      <c r="F57" s="101"/>
      <c r="G57" s="101"/>
      <c r="H57" s="377"/>
      <c r="I57" s="378"/>
      <c r="J57" s="379"/>
      <c r="K57" s="112"/>
    </row>
    <row r="58" spans="1:59" s="6" customFormat="1" ht="24" customHeight="1" thickBot="1" x14ac:dyDescent="0.25">
      <c r="A58" s="111"/>
      <c r="B58" s="367"/>
      <c r="C58" s="368"/>
      <c r="D58" s="369"/>
      <c r="E58" s="101"/>
      <c r="H58" s="380"/>
      <c r="I58" s="381"/>
      <c r="J58" s="382"/>
      <c r="K58" s="112"/>
    </row>
    <row r="59" spans="1:59" s="6" customFormat="1" ht="16.5" customHeight="1" thickBot="1" x14ac:dyDescent="0.25">
      <c r="A59" s="111"/>
      <c r="B59" s="101"/>
      <c r="C59" s="101"/>
      <c r="D59" s="101"/>
      <c r="E59" s="101"/>
      <c r="H59" s="101"/>
      <c r="I59" s="101"/>
      <c r="J59" s="101"/>
      <c r="K59" s="112"/>
    </row>
    <row r="60" spans="1:59" s="6" customFormat="1" ht="183.75" customHeight="1" thickBot="1" x14ac:dyDescent="0.25">
      <c r="A60" s="111"/>
      <c r="B60" s="383" t="s">
        <v>179</v>
      </c>
      <c r="C60" s="312"/>
      <c r="D60" s="313"/>
      <c r="E60" s="101"/>
      <c r="H60" s="341" t="s">
        <v>178</v>
      </c>
      <c r="I60" s="384"/>
      <c r="J60" s="385"/>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9"/>
      <c r="I66" s="310"/>
      <c r="J66" s="310"/>
      <c r="K66" s="9"/>
    </row>
    <row r="67" spans="1:11" s="6" customFormat="1" x14ac:dyDescent="0.2">
      <c r="A67" s="9"/>
      <c r="B67" s="152"/>
      <c r="C67" s="152"/>
      <c r="D67" s="152"/>
      <c r="E67" s="9"/>
      <c r="F67" s="7"/>
      <c r="G67" s="7"/>
      <c r="H67" s="310"/>
      <c r="I67" s="310"/>
      <c r="J67" s="310"/>
      <c r="K67" s="9"/>
    </row>
    <row r="68" spans="1:11" s="6" customFormat="1" x14ac:dyDescent="0.2">
      <c r="A68" s="8"/>
      <c r="B68" s="152"/>
      <c r="C68" s="152"/>
      <c r="D68" s="152"/>
      <c r="E68" s="8"/>
      <c r="H68" s="310"/>
      <c r="I68" s="310"/>
      <c r="J68" s="310"/>
    </row>
    <row r="69" spans="1:11" s="6" customFormat="1" x14ac:dyDescent="0.2">
      <c r="H69" s="310"/>
      <c r="I69" s="310"/>
      <c r="J69" s="310"/>
    </row>
    <row r="70" spans="1:11" s="6" customFormat="1" x14ac:dyDescent="0.2">
      <c r="H70" s="310"/>
      <c r="I70" s="310"/>
      <c r="J70" s="310"/>
    </row>
    <row r="71" spans="1:11" s="6" customFormat="1" x14ac:dyDescent="0.2">
      <c r="H71" s="310"/>
      <c r="I71" s="310"/>
      <c r="J71" s="310"/>
    </row>
    <row r="72" spans="1:11" s="6" customFormat="1" x14ac:dyDescent="0.2">
      <c r="H72" s="310"/>
      <c r="I72" s="310"/>
      <c r="J72" s="310"/>
    </row>
    <row r="73" spans="1:11" s="6" customFormat="1" x14ac:dyDescent="0.2">
      <c r="H73" s="310"/>
      <c r="I73" s="310"/>
      <c r="J73" s="310"/>
    </row>
    <row r="74" spans="1:11" s="6" customFormat="1" x14ac:dyDescent="0.2">
      <c r="H74" s="310"/>
      <c r="I74" s="310"/>
      <c r="J74" s="310"/>
    </row>
    <row r="75" spans="1:11" s="6" customFormat="1" x14ac:dyDescent="0.2">
      <c r="H75" s="310"/>
      <c r="I75" s="310"/>
      <c r="J75" s="310"/>
    </row>
    <row r="76" spans="1:11" s="6" customFormat="1" x14ac:dyDescent="0.2">
      <c r="H76" s="310"/>
      <c r="I76" s="310"/>
      <c r="J76" s="310"/>
    </row>
    <row r="77" spans="1:11" s="6" customFormat="1" x14ac:dyDescent="0.2">
      <c r="H77" s="310"/>
      <c r="I77" s="310"/>
      <c r="J77" s="310"/>
    </row>
    <row r="78" spans="1:11" s="6" customFormat="1" x14ac:dyDescent="0.2">
      <c r="H78" s="310"/>
      <c r="I78" s="310"/>
      <c r="J78" s="310"/>
    </row>
    <row r="79" spans="1:11" s="6" customFormat="1" x14ac:dyDescent="0.2">
      <c r="H79" s="310"/>
      <c r="I79" s="310"/>
      <c r="J79" s="310"/>
    </row>
    <row r="80" spans="1:11" s="6" customFormat="1" x14ac:dyDescent="0.2">
      <c r="H80" s="310"/>
      <c r="I80" s="310"/>
      <c r="J80" s="310"/>
    </row>
    <row r="81" spans="8:10" s="6" customFormat="1" x14ac:dyDescent="0.2">
      <c r="H81" s="310"/>
      <c r="I81" s="310"/>
      <c r="J81" s="310"/>
    </row>
    <row r="82" spans="8:10" s="6" customFormat="1" x14ac:dyDescent="0.2">
      <c r="H82" s="310"/>
      <c r="I82" s="310"/>
      <c r="J82" s="310"/>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formatCells="0" formatColumns="0" formatRows="0" insertColumns="0" insertRows="0" insertHyperlinks="0" deleteColumns="0" deleteRows="0" sort="0" autoFilter="0" pivotTables="0"/>
  <mergeCells count="14">
    <mergeCell ref="B40:D40"/>
    <mergeCell ref="B2:J2"/>
    <mergeCell ref="B5:B6"/>
    <mergeCell ref="C5:C6"/>
    <mergeCell ref="D5:D6"/>
    <mergeCell ref="D19:D38"/>
    <mergeCell ref="H66:J82"/>
    <mergeCell ref="B41:B42"/>
    <mergeCell ref="B51:D58"/>
    <mergeCell ref="H53:I53"/>
    <mergeCell ref="H54:I54"/>
    <mergeCell ref="H56:J58"/>
    <mergeCell ref="B60:D60"/>
    <mergeCell ref="H60:J60"/>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2060"/>
  </sheetPr>
  <dimension ref="A1:BG265"/>
  <sheetViews>
    <sheetView zoomScaleNormal="100" workbookViewId="0">
      <selection activeCell="C14" sqref="C14"/>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63.75" customHeight="1" thickBot="1" x14ac:dyDescent="0.25">
      <c r="A2" s="104"/>
      <c r="B2" s="354" t="s">
        <v>176</v>
      </c>
      <c r="C2" s="355"/>
      <c r="D2" s="355"/>
      <c r="E2" s="356"/>
      <c r="F2" s="356"/>
      <c r="G2" s="356"/>
      <c r="H2" s="356"/>
      <c r="I2" s="356"/>
      <c r="J2" s="357"/>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4" t="s">
        <v>3</v>
      </c>
      <c r="C5" s="346" t="s">
        <v>4</v>
      </c>
      <c r="D5" s="387"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5"/>
      <c r="C6" s="347"/>
      <c r="D6" s="317"/>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f>'Ökosteuer 2017'!C7</f>
        <v>0</v>
      </c>
      <c r="D7" s="20"/>
      <c r="E7" s="100"/>
      <c r="F7" s="41"/>
      <c r="H7" s="78" t="s">
        <v>43</v>
      </c>
      <c r="I7" s="77" t="s">
        <v>52</v>
      </c>
      <c r="J7" s="24">
        <f>PRODUCT($C$10,5.13)</f>
        <v>0</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f>'Ökosteuer 2017'!C8</f>
        <v>0</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f>'Ökosteuer 2017'!C9</f>
        <v>0</v>
      </c>
      <c r="D9" s="21"/>
      <c r="E9" s="100"/>
      <c r="F9" s="41"/>
      <c r="H9" s="81" t="s">
        <v>45</v>
      </c>
      <c r="I9" s="50"/>
      <c r="J9" s="71">
        <f>IF(J7&lt;250.01,0,SUM(J7,-J8))</f>
        <v>0</v>
      </c>
      <c r="K9" s="110"/>
      <c r="L9" s="102">
        <f>IF(C13&gt;19.5,19.5,C13)</f>
        <v>18.600000000000001</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78" t="s">
        <v>46</v>
      </c>
      <c r="I10" s="77"/>
      <c r="J10" s="24">
        <f>IF($C$10&lt;48.732943,PRODUCT($C$10,20.5),(PRODUCT($C$10,20.5)-J9))</f>
        <v>0</v>
      </c>
      <c r="K10" s="110"/>
      <c r="L10" s="102">
        <f>IF(C16&gt;25.9,25.9,C16)</f>
        <v>24.7</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f>'Ökosteuer 2017'!C11</f>
        <v>0</v>
      </c>
      <c r="D11" s="59">
        <f>(C11*D13)/(C13)</f>
        <v>0</v>
      </c>
      <c r="E11" s="100"/>
      <c r="F11" s="41"/>
      <c r="H11" s="26" t="s">
        <v>60</v>
      </c>
      <c r="I11" s="27"/>
      <c r="J11" s="28">
        <f>IF(J10&lt;1000,0,SUM(J10,-1000))</f>
        <v>0</v>
      </c>
      <c r="K11" s="110"/>
      <c r="L11" s="102">
        <f>IF(C17&gt;16.15,16.15,C17)</f>
        <v>15.4</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f>'Ökosteuer 2017'!C12</f>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57" t="s">
        <v>173</v>
      </c>
      <c r="C13" s="58">
        <v>18.600000000000001</v>
      </c>
      <c r="D13" s="61">
        <f>L9</f>
        <v>18.600000000000001</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f>'Ökosteuer 2017'!C14</f>
        <v>0</v>
      </c>
      <c r="D14" s="60">
        <f>(C14*D17)/(C17)</f>
        <v>0</v>
      </c>
      <c r="E14" s="100"/>
      <c r="F14" s="41"/>
      <c r="H14" s="49"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3">
        <f>'Ökosteuer 2017'!C15</f>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7" t="s">
        <v>174</v>
      </c>
      <c r="C16" s="90">
        <v>24.7</v>
      </c>
      <c r="D16" s="61">
        <f>L10</f>
        <v>24.7</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57" t="s">
        <v>175</v>
      </c>
      <c r="C17" s="63">
        <v>15.4</v>
      </c>
      <c r="D17" s="62">
        <f>L11</f>
        <v>15.4</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2">
        <f>'Ökosteuer 2017'!C19</f>
        <v>0</v>
      </c>
      <c r="D19" s="388"/>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261">
        <f>'Ökosteuer 2017'!C20</f>
        <v>0</v>
      </c>
      <c r="D20" s="389"/>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226">
        <f>'Ökosteuer 2017'!C21</f>
        <v>0</v>
      </c>
      <c r="D21" s="389"/>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100</v>
      </c>
      <c r="C22" s="228">
        <f>'Ökosteuer 2017'!C22</f>
        <v>0</v>
      </c>
      <c r="D22" s="389"/>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66</v>
      </c>
      <c r="C23" s="228">
        <f>'Ökosteuer 2017'!C23</f>
        <v>0</v>
      </c>
      <c r="D23" s="389"/>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132" t="s">
        <v>137</v>
      </c>
      <c r="C24" s="169">
        <f>'Ökosteuer 2017'!C24</f>
        <v>0</v>
      </c>
      <c r="D24" s="389"/>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50" t="s">
        <v>125</v>
      </c>
      <c r="C25" s="225">
        <f>'Ökosteuer 2017'!C25</f>
        <v>0</v>
      </c>
      <c r="D25" s="389"/>
      <c r="E25" s="100"/>
      <c r="F25" s="41"/>
      <c r="H25" s="80" t="s">
        <v>67</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6" t="s">
        <v>82</v>
      </c>
      <c r="C26" s="242">
        <f>'Ökosteuer 2017'!C26</f>
        <v>0</v>
      </c>
      <c r="D26" s="389"/>
      <c r="E26" s="100"/>
      <c r="F26" s="41"/>
      <c r="H26" s="80" t="s">
        <v>68</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f>'Ökosteuer 2017'!C27</f>
        <v>0</v>
      </c>
      <c r="D27" s="389"/>
      <c r="E27" s="100"/>
      <c r="F27" s="41"/>
      <c r="H27" s="80" t="s">
        <v>71</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f>'Ökosteuer 2017'!C28</f>
        <v>0</v>
      </c>
      <c r="D28" s="389"/>
      <c r="E28" s="100"/>
      <c r="F28" s="41"/>
      <c r="H28" s="80" t="s">
        <v>133</v>
      </c>
      <c r="I28" s="35" t="s">
        <v>123</v>
      </c>
      <c r="J28" s="161">
        <f>PRODUCT(C25,10)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f>'Ökosteuer 2017'!C29</f>
        <v>0</v>
      </c>
      <c r="D29" s="389"/>
      <c r="E29" s="100"/>
      <c r="F29" s="41"/>
      <c r="H29" s="80" t="s">
        <v>134</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100</v>
      </c>
      <c r="C30" s="148">
        <f>'Ökosteuer 2017'!C30</f>
        <v>0</v>
      </c>
      <c r="D30" s="389"/>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5" t="s">
        <v>81</v>
      </c>
      <c r="C31" s="148">
        <f>'Ökosteuer 2017'!C31</f>
        <v>0</v>
      </c>
      <c r="D31" s="389"/>
      <c r="E31" s="100"/>
      <c r="F31" s="41"/>
      <c r="H31" s="80" t="s">
        <v>22</v>
      </c>
      <c r="I31" s="164" t="s">
        <v>34</v>
      </c>
      <c r="J31" s="161">
        <f>PRODUCT(C28,5.5)</f>
        <v>0</v>
      </c>
      <c r="K31" s="108"/>
      <c r="L31" s="102"/>
      <c r="M31" s="85"/>
      <c r="N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7" t="s">
        <v>82</v>
      </c>
      <c r="C32" s="242">
        <f>'Ökosteuer 2017'!C32</f>
        <v>0</v>
      </c>
      <c r="D32" s="389"/>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2">
        <f>'Ökosteuer 2017'!C33</f>
        <v>0</v>
      </c>
      <c r="D33" s="390"/>
      <c r="E33" s="100"/>
      <c r="F33" s="41"/>
      <c r="H33" s="80" t="s">
        <v>72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0">
        <f>'Ökosteuer 2017'!C34</f>
        <v>0</v>
      </c>
      <c r="D34" s="390"/>
      <c r="E34" s="100"/>
      <c r="F34" s="41"/>
      <c r="H34" s="80" t="s">
        <v>78</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8">
        <f>'Ökosteuer 2017'!C35</f>
        <v>0</v>
      </c>
      <c r="D35" s="390"/>
      <c r="E35" s="100"/>
      <c r="F35" s="41"/>
      <c r="H35" s="80" t="s">
        <v>79</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100</v>
      </c>
      <c r="C36" s="148">
        <f>'Ökosteuer 2017'!C36</f>
        <v>0</v>
      </c>
      <c r="D36" s="390"/>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85</v>
      </c>
      <c r="C37" s="148">
        <f>'Ökosteuer 2017'!C37</f>
        <v>0</v>
      </c>
      <c r="D37" s="390"/>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7" t="s">
        <v>82</v>
      </c>
      <c r="C38" s="242">
        <f>'Ökosteuer 2017'!C38</f>
        <v>0</v>
      </c>
      <c r="D38" s="359"/>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00"/>
      <c r="C39" s="100"/>
      <c r="D39" s="100"/>
      <c r="E39" s="100"/>
      <c r="F39" s="41"/>
      <c r="H39" s="80" t="s">
        <v>74</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6"/>
      <c r="B40" s="348" t="s">
        <v>119</v>
      </c>
      <c r="C40" s="386"/>
      <c r="D40" s="349"/>
      <c r="E40" s="100"/>
      <c r="F40" s="41"/>
      <c r="H40" s="80" t="s">
        <v>75</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7" customHeight="1" thickBot="1" x14ac:dyDescent="0.25">
      <c r="A41" s="106"/>
      <c r="B41" s="350" t="s">
        <v>120</v>
      </c>
      <c r="C41" s="241" t="s">
        <v>4</v>
      </c>
      <c r="D41" s="240"/>
      <c r="E41" s="100"/>
      <c r="F41" s="8"/>
      <c r="G41" s="8"/>
      <c r="H41" s="80" t="s">
        <v>76</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1" customHeight="1" thickBot="1" x14ac:dyDescent="0.25">
      <c r="A42" s="106"/>
      <c r="B42" s="360"/>
      <c r="C42" s="232">
        <f>SUM(C47:C49)</f>
        <v>0</v>
      </c>
      <c r="D42" s="239" t="s">
        <v>114</v>
      </c>
      <c r="E42" s="100"/>
      <c r="F42" s="41"/>
      <c r="G42" s="41"/>
      <c r="H42" s="160" t="s">
        <v>5</v>
      </c>
      <c r="I42" s="165"/>
      <c r="J42" s="163">
        <v>-250</v>
      </c>
      <c r="K42" s="108"/>
      <c r="L42" s="249">
        <v>51</v>
      </c>
      <c r="M42" s="249">
        <v>53</v>
      </c>
      <c r="N42" s="249">
        <v>54</v>
      </c>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168" t="s">
        <v>86</v>
      </c>
      <c r="I43" s="156"/>
      <c r="J43" s="157">
        <f>IF(SUM(J22,J30,J36)&gt;250,SUM(J22:J42),SUM(J23:J29,J31:J35,J37:J41))</f>
        <v>0</v>
      </c>
      <c r="K43" s="108"/>
      <c r="L43" s="250">
        <f>SUM(J23,J31,J37)</f>
        <v>0</v>
      </c>
      <c r="M43" s="250">
        <f>SUM(J24:J29,J32:J35,J38:J41)</f>
        <v>0</v>
      </c>
      <c r="N43" s="250">
        <f>SUM(J22,J30,J36,J42)</f>
        <v>-250</v>
      </c>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85"/>
      <c r="BG46" s="85"/>
    </row>
    <row r="47" spans="1:59" s="6" customFormat="1" ht="20.25" customHeight="1" thickBot="1" x14ac:dyDescent="0.25">
      <c r="A47" s="111"/>
      <c r="B47" s="150" t="s">
        <v>110</v>
      </c>
      <c r="C47" s="225">
        <f>'Ökosteuer 2017'!C47</f>
        <v>0</v>
      </c>
      <c r="D47" s="20"/>
      <c r="E47" s="101"/>
      <c r="F47" s="5"/>
      <c r="G47" s="5"/>
      <c r="H47" s="32" t="s">
        <v>47</v>
      </c>
      <c r="I47" s="38"/>
      <c r="J47" s="39">
        <f>IF(SUM(PRODUCT(SUM(C19,-C20,-C21,-C22,-C23),5.11),PRODUCT(SUM(C27,-C28,-C29,-C30,-C31,-C32),2.28),PRODUCT(SUM(C33,-C34,-C35,-C36,-C37,-C38),19.89),-750)&lt;0,0,SUM(PRODUCT(SUM(C19,-C20,-C21,-C22,-C23),5.11),PRODUCT(SUM(C27,-C28,-C29,-C30,-C31,-C32),2.28),PRODUCT(SUM(C33,-C34,-C35,-C36,-C37,-C38),19.89),-750))</f>
        <v>0</v>
      </c>
      <c r="K47" s="112"/>
      <c r="L47" s="185">
        <f>J47*0.9</f>
        <v>0</v>
      </c>
      <c r="M47" s="185"/>
      <c r="N47" s="185"/>
      <c r="O47" s="258"/>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02"/>
      <c r="BG47" s="85"/>
    </row>
    <row r="48" spans="1:59" s="6" customFormat="1" ht="23.25" customHeight="1" thickBot="1" x14ac:dyDescent="0.3">
      <c r="A48" s="111"/>
      <c r="B48" s="134" t="s">
        <v>111</v>
      </c>
      <c r="C48" s="226">
        <f>'Ökosteuer 2017'!C48</f>
        <v>0</v>
      </c>
      <c r="D48" s="21"/>
      <c r="E48" s="100"/>
      <c r="F48" s="5"/>
      <c r="G48" s="5"/>
      <c r="H48" s="83" t="s">
        <v>121</v>
      </c>
      <c r="I48" s="67"/>
      <c r="J48" s="71">
        <f>IF(L48&gt;L47,IF(L47&lt;0,0,L47),IF(L48&lt;0,0,L48))</f>
        <v>0</v>
      </c>
      <c r="K48" s="112"/>
      <c r="L48" s="185">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87"/>
      <c r="BG48" s="87"/>
    </row>
    <row r="49" spans="1:59" s="6" customFormat="1" ht="20.25" customHeight="1" thickBot="1" x14ac:dyDescent="0.25">
      <c r="A49" s="111"/>
      <c r="B49" s="137" t="s">
        <v>112</v>
      </c>
      <c r="C49" s="227">
        <f>'Ökosteuer 2017'!C49</f>
        <v>0</v>
      </c>
      <c r="D49" s="223"/>
      <c r="E49" s="100"/>
      <c r="F49" s="5"/>
      <c r="G49" s="5"/>
      <c r="H49" s="100"/>
      <c r="I49" s="100"/>
      <c r="J49" s="108"/>
      <c r="K49" s="112"/>
      <c r="L49" s="186"/>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87"/>
      <c r="BG49" s="87"/>
    </row>
    <row r="50" spans="1:59" s="6" customFormat="1" ht="18.75" customHeight="1" thickBot="1" x14ac:dyDescent="0.3">
      <c r="A50" s="106"/>
      <c r="B50" s="100"/>
      <c r="C50" s="100"/>
      <c r="D50" s="100"/>
      <c r="E50" s="100"/>
      <c r="H50" s="220" t="s">
        <v>115</v>
      </c>
      <c r="I50" s="221"/>
      <c r="J50" s="71">
        <f>IF(SUM(C47*(669.8-61.35),C48*(654.5-61.35),C49*(721-61.35))&lt;50,0,SUM(C47*(669.8-61.35),C48*(654.5-61.35),C49*(721-61.35)))</f>
        <v>0</v>
      </c>
      <c r="K50" s="112"/>
      <c r="L50" s="186"/>
      <c r="M50" s="186"/>
      <c r="N50" s="186"/>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9" s="6" customFormat="1" ht="24" customHeight="1" thickBot="1" x14ac:dyDescent="0.25">
      <c r="A51" s="111"/>
      <c r="B51" s="361" t="s">
        <v>117</v>
      </c>
      <c r="C51" s="362"/>
      <c r="D51" s="363"/>
      <c r="E51" s="101"/>
      <c r="H51" s="100"/>
      <c r="I51" s="100"/>
      <c r="J51" s="100"/>
      <c r="K51" s="112"/>
    </row>
    <row r="52" spans="1:59" s="6" customFormat="1" ht="18.75" customHeight="1" thickBot="1" x14ac:dyDescent="0.25">
      <c r="A52" s="111"/>
      <c r="B52" s="364"/>
      <c r="C52" s="365"/>
      <c r="D52" s="366"/>
      <c r="E52" s="101"/>
      <c r="H52" s="175" t="s">
        <v>31</v>
      </c>
      <c r="I52" s="138"/>
      <c r="J52" s="189">
        <f>SUM(J9,J14,J17,J18,J43,J48,J50)</f>
        <v>0</v>
      </c>
      <c r="K52" s="112"/>
    </row>
    <row r="53" spans="1:59" s="6" customFormat="1" ht="19.5" customHeight="1" x14ac:dyDescent="0.2">
      <c r="A53" s="111"/>
      <c r="B53" s="364"/>
      <c r="C53" s="365"/>
      <c r="D53" s="366"/>
      <c r="E53" s="101"/>
      <c r="H53" s="370" t="s">
        <v>171</v>
      </c>
      <c r="I53" s="371"/>
      <c r="J53" s="129">
        <f>SUM(C7*20.5,C19*20.45,C24*25,C27*3.66,C33*35.04)</f>
        <v>0</v>
      </c>
      <c r="K53" s="112"/>
    </row>
    <row r="54" spans="1:59" s="6" customFormat="1" ht="19.5" customHeight="1" thickBot="1" x14ac:dyDescent="0.25">
      <c r="A54" s="111"/>
      <c r="B54" s="364"/>
      <c r="C54" s="365"/>
      <c r="D54" s="366"/>
      <c r="E54" s="101"/>
      <c r="H54" s="372" t="s">
        <v>51</v>
      </c>
      <c r="I54" s="373"/>
      <c r="J54" s="89">
        <f>J53-J52+J50</f>
        <v>0</v>
      </c>
      <c r="K54" s="112"/>
    </row>
    <row r="55" spans="1:59" s="6" customFormat="1" ht="21" customHeight="1" thickBot="1" x14ac:dyDescent="0.25">
      <c r="A55" s="111"/>
      <c r="B55" s="364"/>
      <c r="C55" s="365"/>
      <c r="D55" s="366"/>
      <c r="E55" s="101"/>
      <c r="H55" s="101"/>
      <c r="I55" s="101"/>
      <c r="J55" s="101"/>
      <c r="K55" s="112"/>
    </row>
    <row r="56" spans="1:59" s="6" customFormat="1" ht="24.75" customHeight="1" x14ac:dyDescent="0.2">
      <c r="A56" s="111"/>
      <c r="B56" s="364"/>
      <c r="C56" s="365"/>
      <c r="D56" s="366"/>
      <c r="E56" s="101"/>
      <c r="F56" s="101"/>
      <c r="G56" s="101"/>
      <c r="H56" s="374" t="s">
        <v>83</v>
      </c>
      <c r="I56" s="375"/>
      <c r="J56" s="376"/>
      <c r="K56" s="112"/>
    </row>
    <row r="57" spans="1:59" s="6" customFormat="1" ht="24.75" customHeight="1" x14ac:dyDescent="0.2">
      <c r="A57" s="111"/>
      <c r="B57" s="364"/>
      <c r="C57" s="365"/>
      <c r="D57" s="366"/>
      <c r="E57" s="101"/>
      <c r="F57" s="101"/>
      <c r="G57" s="101"/>
      <c r="H57" s="377"/>
      <c r="I57" s="378"/>
      <c r="J57" s="379"/>
      <c r="K57" s="112"/>
    </row>
    <row r="58" spans="1:59" s="6" customFormat="1" ht="24" customHeight="1" thickBot="1" x14ac:dyDescent="0.25">
      <c r="A58" s="111"/>
      <c r="B58" s="367"/>
      <c r="C58" s="368"/>
      <c r="D58" s="369"/>
      <c r="E58" s="101"/>
      <c r="H58" s="380"/>
      <c r="I58" s="381"/>
      <c r="J58" s="382"/>
      <c r="K58" s="112"/>
    </row>
    <row r="59" spans="1:59" s="6" customFormat="1" ht="16.5" customHeight="1" thickBot="1" x14ac:dyDescent="0.25">
      <c r="A59" s="111"/>
      <c r="B59" s="101"/>
      <c r="C59" s="101"/>
      <c r="D59" s="101"/>
      <c r="E59" s="101"/>
      <c r="H59" s="101"/>
      <c r="I59" s="101"/>
      <c r="J59" s="101"/>
      <c r="K59" s="112"/>
    </row>
    <row r="60" spans="1:59" s="6" customFormat="1" ht="183.75" customHeight="1" thickBot="1" x14ac:dyDescent="0.25">
      <c r="A60" s="111"/>
      <c r="B60" s="383" t="s">
        <v>179</v>
      </c>
      <c r="C60" s="312"/>
      <c r="D60" s="313"/>
      <c r="E60" s="101"/>
      <c r="H60" s="341" t="s">
        <v>178</v>
      </c>
      <c r="I60" s="384"/>
      <c r="J60" s="385"/>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9"/>
      <c r="I66" s="310"/>
      <c r="J66" s="310"/>
      <c r="K66" s="9"/>
    </row>
    <row r="67" spans="1:11" s="6" customFormat="1" x14ac:dyDescent="0.2">
      <c r="A67" s="9"/>
      <c r="B67" s="152"/>
      <c r="C67" s="152"/>
      <c r="D67" s="152"/>
      <c r="E67" s="9"/>
      <c r="F67" s="7"/>
      <c r="G67" s="7"/>
      <c r="H67" s="310"/>
      <c r="I67" s="310"/>
      <c r="J67" s="310"/>
      <c r="K67" s="9"/>
    </row>
    <row r="68" spans="1:11" s="6" customFormat="1" x14ac:dyDescent="0.2">
      <c r="A68" s="8"/>
      <c r="B68" s="152"/>
      <c r="C68" s="152"/>
      <c r="D68" s="152"/>
      <c r="E68" s="8"/>
      <c r="H68" s="310"/>
      <c r="I68" s="310"/>
      <c r="J68" s="310"/>
    </row>
    <row r="69" spans="1:11" s="6" customFormat="1" x14ac:dyDescent="0.2">
      <c r="H69" s="310"/>
      <c r="I69" s="310"/>
      <c r="J69" s="310"/>
    </row>
    <row r="70" spans="1:11" s="6" customFormat="1" x14ac:dyDescent="0.2">
      <c r="H70" s="310"/>
      <c r="I70" s="310"/>
      <c r="J70" s="310"/>
    </row>
    <row r="71" spans="1:11" s="6" customFormat="1" x14ac:dyDescent="0.2">
      <c r="H71" s="310"/>
      <c r="I71" s="310"/>
      <c r="J71" s="310"/>
    </row>
    <row r="72" spans="1:11" s="6" customFormat="1" x14ac:dyDescent="0.2">
      <c r="H72" s="310"/>
      <c r="I72" s="310"/>
      <c r="J72" s="310"/>
    </row>
    <row r="73" spans="1:11" s="6" customFormat="1" x14ac:dyDescent="0.2">
      <c r="H73" s="310"/>
      <c r="I73" s="310"/>
      <c r="J73" s="310"/>
    </row>
    <row r="74" spans="1:11" s="6" customFormat="1" x14ac:dyDescent="0.2">
      <c r="H74" s="310"/>
      <c r="I74" s="310"/>
      <c r="J74" s="310"/>
    </row>
    <row r="75" spans="1:11" s="6" customFormat="1" x14ac:dyDescent="0.2">
      <c r="H75" s="310"/>
      <c r="I75" s="310"/>
      <c r="J75" s="310"/>
    </row>
    <row r="76" spans="1:11" s="6" customFormat="1" x14ac:dyDescent="0.2">
      <c r="H76" s="310"/>
      <c r="I76" s="310"/>
      <c r="J76" s="310"/>
    </row>
    <row r="77" spans="1:11" s="6" customFormat="1" x14ac:dyDescent="0.2">
      <c r="H77" s="310"/>
      <c r="I77" s="310"/>
      <c r="J77" s="310"/>
    </row>
    <row r="78" spans="1:11" s="6" customFormat="1" x14ac:dyDescent="0.2">
      <c r="H78" s="310"/>
      <c r="I78" s="310"/>
      <c r="J78" s="310"/>
    </row>
    <row r="79" spans="1:11" s="6" customFormat="1" x14ac:dyDescent="0.2">
      <c r="H79" s="310"/>
      <c r="I79" s="310"/>
      <c r="J79" s="310"/>
    </row>
    <row r="80" spans="1:11" s="6" customFormat="1" x14ac:dyDescent="0.2">
      <c r="H80" s="310"/>
      <c r="I80" s="310"/>
      <c r="J80" s="310"/>
    </row>
    <row r="81" spans="8:10" s="6" customFormat="1" x14ac:dyDescent="0.2">
      <c r="H81" s="310"/>
      <c r="I81" s="310"/>
      <c r="J81" s="310"/>
    </row>
    <row r="82" spans="8:10" s="6" customFormat="1" x14ac:dyDescent="0.2">
      <c r="H82" s="310"/>
      <c r="I82" s="310"/>
      <c r="J82" s="310"/>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formatCells="0" formatColumns="0" formatRows="0" insertColumns="0" insertRows="0" insertHyperlinks="0" deleteColumns="0" deleteRows="0" sort="0" autoFilter="0" pivotTables="0"/>
  <mergeCells count="14">
    <mergeCell ref="B40:D40"/>
    <mergeCell ref="B2:J2"/>
    <mergeCell ref="B5:B6"/>
    <mergeCell ref="C5:C6"/>
    <mergeCell ref="D5:D6"/>
    <mergeCell ref="D19:D38"/>
    <mergeCell ref="H66:J82"/>
    <mergeCell ref="B41:B42"/>
    <mergeCell ref="B51:D58"/>
    <mergeCell ref="H53:I53"/>
    <mergeCell ref="H54:I54"/>
    <mergeCell ref="H56:J58"/>
    <mergeCell ref="B60:D60"/>
    <mergeCell ref="H60:J60"/>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FFC000"/>
  </sheetPr>
  <dimension ref="A1:BG265"/>
  <sheetViews>
    <sheetView zoomScaleNormal="100" workbookViewId="0">
      <selection activeCell="C1" sqref="C1"/>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63.75" customHeight="1" thickBot="1" x14ac:dyDescent="0.25">
      <c r="A2" s="104"/>
      <c r="B2" s="354" t="s">
        <v>144</v>
      </c>
      <c r="C2" s="355"/>
      <c r="D2" s="355"/>
      <c r="E2" s="356"/>
      <c r="F2" s="356"/>
      <c r="G2" s="356"/>
      <c r="H2" s="356"/>
      <c r="I2" s="356"/>
      <c r="J2" s="357"/>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4" t="s">
        <v>3</v>
      </c>
      <c r="C5" s="346" t="s">
        <v>4</v>
      </c>
      <c r="D5" s="387"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5"/>
      <c r="C6" s="347"/>
      <c r="D6" s="317"/>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v>0</v>
      </c>
      <c r="D7" s="20"/>
      <c r="E7" s="100"/>
      <c r="F7" s="41"/>
      <c r="H7" s="78" t="s">
        <v>43</v>
      </c>
      <c r="I7" s="77" t="s">
        <v>52</v>
      </c>
      <c r="J7" s="24">
        <f>PRODUCT($C$10,5.13)</f>
        <v>0</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IF(J7&lt;250.01,0,SUM(J7,-J8))</f>
        <v>0</v>
      </c>
      <c r="K9" s="110"/>
      <c r="L9" s="102">
        <f>IF(C13&gt;19.5,19.5,C13)</f>
        <v>18.7</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78" t="s">
        <v>46</v>
      </c>
      <c r="I10" s="77"/>
      <c r="J10" s="24">
        <f>IF($C$10&lt;48.732943,PRODUCT($C$10,20.5),(PRODUCT($C$10,20.5)-J9))</f>
        <v>0</v>
      </c>
      <c r="K10" s="110"/>
      <c r="L10" s="102">
        <f>IF(C16&gt;25.9,25.9,C16)</f>
        <v>24.8</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26" t="s">
        <v>60</v>
      </c>
      <c r="I11" s="27"/>
      <c r="J11" s="28">
        <f>IF(J10&lt;1000,0,SUM(J10,-1000))</f>
        <v>0</v>
      </c>
      <c r="K11" s="110"/>
      <c r="L11" s="102">
        <f>IF(C17&gt;16.15,16.15,C17)</f>
        <v>15.45</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86" t="s">
        <v>145</v>
      </c>
      <c r="C13" s="58">
        <v>18.7</v>
      </c>
      <c r="D13" s="61">
        <f>L9</f>
        <v>18.7</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49"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86" t="s">
        <v>146</v>
      </c>
      <c r="C16" s="90">
        <v>24.8</v>
      </c>
      <c r="D16" s="61">
        <f>L10</f>
        <v>24.8</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86" t="s">
        <v>147</v>
      </c>
      <c r="C17" s="63">
        <v>15.45</v>
      </c>
      <c r="D17" s="62">
        <f>L11</f>
        <v>15.45</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142">
        <v>0</v>
      </c>
      <c r="D19" s="388"/>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9"/>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9"/>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100</v>
      </c>
      <c r="C22" s="144">
        <v>0</v>
      </c>
      <c r="D22" s="389"/>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66</v>
      </c>
      <c r="C23" s="145">
        <v>0</v>
      </c>
      <c r="D23" s="389"/>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132" t="s">
        <v>137</v>
      </c>
      <c r="C24" s="169">
        <v>0</v>
      </c>
      <c r="D24" s="389"/>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50" t="s">
        <v>125</v>
      </c>
      <c r="C25" s="225">
        <v>0</v>
      </c>
      <c r="D25" s="389"/>
      <c r="E25" s="100"/>
      <c r="F25" s="41"/>
      <c r="H25" s="80" t="s">
        <v>67</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6" t="s">
        <v>82</v>
      </c>
      <c r="C26" s="242">
        <v>0</v>
      </c>
      <c r="D26" s="389"/>
      <c r="E26" s="100"/>
      <c r="F26" s="41"/>
      <c r="H26" s="80" t="s">
        <v>68</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v>0</v>
      </c>
      <c r="D27" s="389"/>
      <c r="E27" s="100"/>
      <c r="F27" s="41"/>
      <c r="H27" s="80" t="s">
        <v>71</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v>0</v>
      </c>
      <c r="D28" s="389"/>
      <c r="E28" s="100"/>
      <c r="F28" s="41"/>
      <c r="H28" s="80" t="s">
        <v>133</v>
      </c>
      <c r="I28" s="35" t="s">
        <v>123</v>
      </c>
      <c r="J28" s="161">
        <f>PRODUCT(C25,10)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v>0</v>
      </c>
      <c r="D29" s="389"/>
      <c r="E29" s="100"/>
      <c r="F29" s="41"/>
      <c r="H29" s="80" t="s">
        <v>134</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100</v>
      </c>
      <c r="C30" s="148">
        <v>0</v>
      </c>
      <c r="D30" s="389"/>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5" t="s">
        <v>81</v>
      </c>
      <c r="C31" s="148">
        <v>0</v>
      </c>
      <c r="D31" s="389"/>
      <c r="E31" s="100"/>
      <c r="F31" s="41"/>
      <c r="H31" s="80" t="s">
        <v>22</v>
      </c>
      <c r="I31" s="164" t="s">
        <v>34</v>
      </c>
      <c r="J31" s="161">
        <f>PRODUCT(C28,5.5)</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7" t="s">
        <v>82</v>
      </c>
      <c r="C32" s="149">
        <v>0</v>
      </c>
      <c r="D32" s="389"/>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182">
        <v>0</v>
      </c>
      <c r="D33" s="390"/>
      <c r="E33" s="100"/>
      <c r="F33" s="41"/>
      <c r="H33" s="80" t="s">
        <v>72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1">
        <v>0</v>
      </c>
      <c r="D34" s="390"/>
      <c r="E34" s="100"/>
      <c r="F34" s="41"/>
      <c r="H34" s="80" t="s">
        <v>78</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6">
        <v>0</v>
      </c>
      <c r="D35" s="390"/>
      <c r="E35" s="100"/>
      <c r="F35" s="41"/>
      <c r="H35" s="80" t="s">
        <v>79</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100</v>
      </c>
      <c r="C36" s="146">
        <v>0</v>
      </c>
      <c r="D36" s="390"/>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85</v>
      </c>
      <c r="C37" s="146">
        <v>0</v>
      </c>
      <c r="D37" s="390"/>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7" t="s">
        <v>82</v>
      </c>
      <c r="C38" s="147">
        <v>0</v>
      </c>
      <c r="D38" s="359"/>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00"/>
      <c r="C39" s="100"/>
      <c r="D39" s="100"/>
      <c r="E39" s="100"/>
      <c r="F39" s="41"/>
      <c r="H39" s="80" t="s">
        <v>74</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6"/>
      <c r="B40" s="348" t="s">
        <v>119</v>
      </c>
      <c r="C40" s="386"/>
      <c r="D40" s="349"/>
      <c r="E40" s="100"/>
      <c r="F40" s="41"/>
      <c r="H40" s="80" t="s">
        <v>75</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7" customHeight="1" thickBot="1" x14ac:dyDescent="0.25">
      <c r="A41" s="106"/>
      <c r="B41" s="350" t="s">
        <v>120</v>
      </c>
      <c r="C41" s="241" t="s">
        <v>4</v>
      </c>
      <c r="D41" s="240"/>
      <c r="E41" s="100"/>
      <c r="F41" s="8"/>
      <c r="G41" s="8"/>
      <c r="H41" s="80" t="s">
        <v>76</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1" customHeight="1" thickBot="1" x14ac:dyDescent="0.25">
      <c r="A42" s="106"/>
      <c r="B42" s="360"/>
      <c r="C42" s="232">
        <f>SUM(C47:C49)</f>
        <v>0</v>
      </c>
      <c r="D42" s="239" t="s">
        <v>114</v>
      </c>
      <c r="E42" s="100"/>
      <c r="F42" s="41"/>
      <c r="G42" s="41"/>
      <c r="H42" s="160" t="s">
        <v>5</v>
      </c>
      <c r="I42" s="165"/>
      <c r="J42" s="163">
        <v>-250</v>
      </c>
      <c r="K42" s="108"/>
      <c r="L42" s="249">
        <v>51</v>
      </c>
      <c r="M42" s="249">
        <v>53</v>
      </c>
      <c r="N42" s="249">
        <v>54</v>
      </c>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168" t="s">
        <v>86</v>
      </c>
      <c r="I43" s="156"/>
      <c r="J43" s="157">
        <f>IF(SUM(J22,J30,J36)&gt;250,SUM(J22:J42),SUM(J23:J29,J31:J35,J37:J41))</f>
        <v>0</v>
      </c>
      <c r="K43" s="108"/>
      <c r="L43" s="250">
        <f>SUM(J23,J31,J37)</f>
        <v>0</v>
      </c>
      <c r="M43" s="250">
        <f>SUM(J24:J29,J32:J35,J38:J41)</f>
        <v>0</v>
      </c>
      <c r="N43" s="250">
        <f>SUM(J22,J30,J36,J42)</f>
        <v>-250</v>
      </c>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85"/>
      <c r="BG46" s="85"/>
    </row>
    <row r="47" spans="1:59" s="6" customFormat="1" ht="20.25" customHeight="1" thickBot="1" x14ac:dyDescent="0.25">
      <c r="A47" s="111"/>
      <c r="B47" s="150" t="s">
        <v>110</v>
      </c>
      <c r="C47" s="225">
        <v>0</v>
      </c>
      <c r="D47" s="20"/>
      <c r="E47" s="101"/>
      <c r="F47" s="5"/>
      <c r="G47" s="5"/>
      <c r="H47" s="32" t="s">
        <v>47</v>
      </c>
      <c r="I47" s="38"/>
      <c r="J47" s="39">
        <f>IF(SUM(PRODUCT(SUM(C19,-C20,-C21,-C22,-C23),5.11),PRODUCT(SUM(C27,-C28,-C29,-C30,-C31,-C32),2.28),PRODUCT(SUM(C33,-C34,-C35,-C36,-C37,-C38),19.89),-750)&lt;0,0,SUM(PRODUCT(SUM(C19,-C20,-C21,-C22,-C23),5.11),PRODUCT(SUM(C27,-C28,-C29,-C30,-C31,-C32),2.28),PRODUCT(SUM(C33,-C34,-C35,-C36,-C37,-C38),19.89),-750))</f>
        <v>0</v>
      </c>
      <c r="K47" s="112"/>
      <c r="L47" s="185">
        <f>J47*0.9</f>
        <v>0</v>
      </c>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02"/>
      <c r="BG47" s="85"/>
    </row>
    <row r="48" spans="1:59" s="6" customFormat="1" ht="23.25" customHeight="1" thickBot="1" x14ac:dyDescent="0.3">
      <c r="A48" s="111"/>
      <c r="B48" s="134" t="s">
        <v>111</v>
      </c>
      <c r="C48" s="226">
        <v>0</v>
      </c>
      <c r="D48" s="21"/>
      <c r="E48" s="100"/>
      <c r="F48" s="5"/>
      <c r="G48" s="5"/>
      <c r="H48" s="83" t="s">
        <v>121</v>
      </c>
      <c r="I48" s="67"/>
      <c r="J48" s="71">
        <f>IF(L48&gt;L47,IF(L47&lt;0,0,L47),IF(L48&lt;0,0,L48))</f>
        <v>0</v>
      </c>
      <c r="K48" s="112"/>
      <c r="L48" s="185">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87"/>
      <c r="BG48" s="87"/>
    </row>
    <row r="49" spans="1:59" s="6" customFormat="1" ht="20.25" customHeight="1" thickBot="1" x14ac:dyDescent="0.25">
      <c r="A49" s="111"/>
      <c r="B49" s="137" t="s">
        <v>112</v>
      </c>
      <c r="C49" s="227">
        <v>0</v>
      </c>
      <c r="D49" s="223"/>
      <c r="E49" s="100"/>
      <c r="F49" s="5"/>
      <c r="G49" s="5"/>
      <c r="H49" s="100"/>
      <c r="I49" s="100"/>
      <c r="J49" s="108"/>
      <c r="K49" s="112"/>
      <c r="L49" s="186"/>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87"/>
      <c r="BG49" s="87"/>
    </row>
    <row r="50" spans="1:59" s="6" customFormat="1" ht="18.75" customHeight="1" thickBot="1" x14ac:dyDescent="0.3">
      <c r="A50" s="106"/>
      <c r="B50" s="100"/>
      <c r="C50" s="100"/>
      <c r="D50" s="100"/>
      <c r="E50" s="100"/>
      <c r="H50" s="220" t="s">
        <v>115</v>
      </c>
      <c r="I50" s="221"/>
      <c r="J50" s="71">
        <f>IF(SUM(C47*(669.8-61.35),C48*(654.5-61.35),C49*(721-61.35))&lt;50,0,SUM(C47*(669.8-61.35),C48*(654.5-61.35),C49*(721-61.35)))</f>
        <v>0</v>
      </c>
      <c r="K50" s="112"/>
      <c r="L50" s="186"/>
      <c r="M50" s="186"/>
      <c r="N50" s="186"/>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9" s="6" customFormat="1" ht="24" customHeight="1" thickBot="1" x14ac:dyDescent="0.25">
      <c r="A51" s="111"/>
      <c r="B51" s="361" t="s">
        <v>117</v>
      </c>
      <c r="C51" s="362"/>
      <c r="D51" s="363"/>
      <c r="E51" s="101"/>
      <c r="H51" s="100"/>
      <c r="I51" s="100"/>
      <c r="J51" s="100"/>
      <c r="K51" s="112"/>
    </row>
    <row r="52" spans="1:59" s="6" customFormat="1" ht="18.75" customHeight="1" thickBot="1" x14ac:dyDescent="0.25">
      <c r="A52" s="111"/>
      <c r="B52" s="364"/>
      <c r="C52" s="365"/>
      <c r="D52" s="366"/>
      <c r="E52" s="101"/>
      <c r="H52" s="175" t="s">
        <v>31</v>
      </c>
      <c r="I52" s="138"/>
      <c r="J52" s="189">
        <f>SUM(J9,J14,J17,J18,J43,J48,J50)</f>
        <v>0</v>
      </c>
      <c r="K52" s="112"/>
    </row>
    <row r="53" spans="1:59" s="6" customFormat="1" ht="19.5" customHeight="1" x14ac:dyDescent="0.2">
      <c r="A53" s="111"/>
      <c r="B53" s="364"/>
      <c r="C53" s="365"/>
      <c r="D53" s="366"/>
      <c r="E53" s="101"/>
      <c r="H53" s="370" t="s">
        <v>171</v>
      </c>
      <c r="I53" s="371"/>
      <c r="J53" s="129">
        <f>SUM(C7*20.5,C19*20.45,C24*25,C27*3.66,C33*35.04)</f>
        <v>0</v>
      </c>
      <c r="K53" s="112"/>
    </row>
    <row r="54" spans="1:59" s="6" customFormat="1" ht="19.5" customHeight="1" thickBot="1" x14ac:dyDescent="0.25">
      <c r="A54" s="111"/>
      <c r="B54" s="364"/>
      <c r="C54" s="365"/>
      <c r="D54" s="366"/>
      <c r="E54" s="101"/>
      <c r="H54" s="372" t="s">
        <v>51</v>
      </c>
      <c r="I54" s="373"/>
      <c r="J54" s="89">
        <f>J53-J52+J50</f>
        <v>0</v>
      </c>
      <c r="K54" s="112"/>
    </row>
    <row r="55" spans="1:59" s="6" customFormat="1" ht="21" customHeight="1" thickBot="1" x14ac:dyDescent="0.25">
      <c r="A55" s="111"/>
      <c r="B55" s="364"/>
      <c r="C55" s="365"/>
      <c r="D55" s="366"/>
      <c r="E55" s="101"/>
      <c r="H55" s="101"/>
      <c r="I55" s="101"/>
      <c r="J55" s="101"/>
      <c r="K55" s="112"/>
    </row>
    <row r="56" spans="1:59" s="6" customFormat="1" ht="24.75" customHeight="1" x14ac:dyDescent="0.2">
      <c r="A56" s="111"/>
      <c r="B56" s="364"/>
      <c r="C56" s="365"/>
      <c r="D56" s="366"/>
      <c r="E56" s="101"/>
      <c r="F56" s="101"/>
      <c r="G56" s="101"/>
      <c r="H56" s="374" t="s">
        <v>83</v>
      </c>
      <c r="I56" s="375"/>
      <c r="J56" s="376"/>
      <c r="K56" s="112"/>
    </row>
    <row r="57" spans="1:59" s="6" customFormat="1" ht="24.75" customHeight="1" x14ac:dyDescent="0.2">
      <c r="A57" s="111"/>
      <c r="B57" s="364"/>
      <c r="C57" s="365"/>
      <c r="D57" s="366"/>
      <c r="E57" s="101"/>
      <c r="F57" s="101"/>
      <c r="G57" s="101"/>
      <c r="H57" s="377"/>
      <c r="I57" s="378"/>
      <c r="J57" s="379"/>
      <c r="K57" s="112"/>
    </row>
    <row r="58" spans="1:59" s="6" customFormat="1" ht="24" customHeight="1" thickBot="1" x14ac:dyDescent="0.25">
      <c r="A58" s="111"/>
      <c r="B58" s="367"/>
      <c r="C58" s="368"/>
      <c r="D58" s="369"/>
      <c r="E58" s="101"/>
      <c r="H58" s="380"/>
      <c r="I58" s="381"/>
      <c r="J58" s="382"/>
      <c r="K58" s="112"/>
    </row>
    <row r="59" spans="1:59" s="6" customFormat="1" ht="16.5" customHeight="1" thickBot="1" x14ac:dyDescent="0.25">
      <c r="A59" s="111"/>
      <c r="B59" s="101"/>
      <c r="C59" s="101"/>
      <c r="D59" s="101"/>
      <c r="E59" s="101"/>
      <c r="H59" s="101"/>
      <c r="I59" s="101"/>
      <c r="J59" s="101"/>
      <c r="K59" s="112"/>
    </row>
    <row r="60" spans="1:59" s="6" customFormat="1" ht="174" customHeight="1" thickBot="1" x14ac:dyDescent="0.25">
      <c r="A60" s="111"/>
      <c r="B60" s="383" t="s">
        <v>151</v>
      </c>
      <c r="C60" s="312"/>
      <c r="D60" s="313"/>
      <c r="E60" s="101"/>
      <c r="H60" s="341" t="s">
        <v>152</v>
      </c>
      <c r="I60" s="384"/>
      <c r="J60" s="385"/>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9"/>
      <c r="I66" s="310"/>
      <c r="J66" s="310"/>
      <c r="K66" s="9"/>
    </row>
    <row r="67" spans="1:11" s="6" customFormat="1" x14ac:dyDescent="0.2">
      <c r="A67" s="9"/>
      <c r="B67" s="152"/>
      <c r="C67" s="152"/>
      <c r="D67" s="152"/>
      <c r="E67" s="9"/>
      <c r="F67" s="7"/>
      <c r="G67" s="7"/>
      <c r="H67" s="310"/>
      <c r="I67" s="310"/>
      <c r="J67" s="310"/>
      <c r="K67" s="9"/>
    </row>
    <row r="68" spans="1:11" s="6" customFormat="1" x14ac:dyDescent="0.2">
      <c r="A68" s="8"/>
      <c r="B68" s="152"/>
      <c r="C68" s="152"/>
      <c r="D68" s="152"/>
      <c r="E68" s="8"/>
      <c r="H68" s="310"/>
      <c r="I68" s="310"/>
      <c r="J68" s="310"/>
    </row>
    <row r="69" spans="1:11" s="6" customFormat="1" x14ac:dyDescent="0.2">
      <c r="H69" s="310"/>
      <c r="I69" s="310"/>
      <c r="J69" s="310"/>
    </row>
    <row r="70" spans="1:11" s="6" customFormat="1" x14ac:dyDescent="0.2">
      <c r="H70" s="310"/>
      <c r="I70" s="310"/>
      <c r="J70" s="310"/>
    </row>
    <row r="71" spans="1:11" s="6" customFormat="1" x14ac:dyDescent="0.2">
      <c r="H71" s="310"/>
      <c r="I71" s="310"/>
      <c r="J71" s="310"/>
    </row>
    <row r="72" spans="1:11" s="6" customFormat="1" x14ac:dyDescent="0.2">
      <c r="H72" s="310"/>
      <c r="I72" s="310"/>
      <c r="J72" s="310"/>
    </row>
    <row r="73" spans="1:11" s="6" customFormat="1" x14ac:dyDescent="0.2">
      <c r="H73" s="310"/>
      <c r="I73" s="310"/>
      <c r="J73" s="310"/>
    </row>
    <row r="74" spans="1:11" s="6" customFormat="1" x14ac:dyDescent="0.2">
      <c r="H74" s="310"/>
      <c r="I74" s="310"/>
      <c r="J74" s="310"/>
    </row>
    <row r="75" spans="1:11" s="6" customFormat="1" x14ac:dyDescent="0.2">
      <c r="H75" s="310"/>
      <c r="I75" s="310"/>
      <c r="J75" s="310"/>
    </row>
    <row r="76" spans="1:11" s="6" customFormat="1" x14ac:dyDescent="0.2">
      <c r="H76" s="310"/>
      <c r="I76" s="310"/>
      <c r="J76" s="310"/>
    </row>
    <row r="77" spans="1:11" s="6" customFormat="1" x14ac:dyDescent="0.2">
      <c r="H77" s="310"/>
      <c r="I77" s="310"/>
      <c r="J77" s="310"/>
    </row>
    <row r="78" spans="1:11" s="6" customFormat="1" x14ac:dyDescent="0.2">
      <c r="H78" s="310"/>
      <c r="I78" s="310"/>
      <c r="J78" s="310"/>
    </row>
    <row r="79" spans="1:11" s="6" customFormat="1" x14ac:dyDescent="0.2">
      <c r="H79" s="310"/>
      <c r="I79" s="310"/>
      <c r="J79" s="310"/>
    </row>
    <row r="80" spans="1:11" s="6" customFormat="1" x14ac:dyDescent="0.2">
      <c r="H80" s="310"/>
      <c r="I80" s="310"/>
      <c r="J80" s="310"/>
    </row>
    <row r="81" spans="8:10" s="6" customFormat="1" x14ac:dyDescent="0.2">
      <c r="H81" s="310"/>
      <c r="I81" s="310"/>
      <c r="J81" s="310"/>
    </row>
    <row r="82" spans="8:10" s="6" customFormat="1" x14ac:dyDescent="0.2">
      <c r="H82" s="310"/>
      <c r="I82" s="310"/>
      <c r="J82" s="310"/>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password="C6AA" sheet="1" formatCells="0" formatColumns="0" formatRows="0" insertColumns="0" insertRows="0" insertHyperlinks="0" deleteColumns="0" deleteRows="0" sort="0" autoFilter="0" pivotTables="0"/>
  <mergeCells count="14">
    <mergeCell ref="H66:J82"/>
    <mergeCell ref="B2:J2"/>
    <mergeCell ref="D19:D38"/>
    <mergeCell ref="B40:D40"/>
    <mergeCell ref="B41:B42"/>
    <mergeCell ref="B51:D58"/>
    <mergeCell ref="H53:I53"/>
    <mergeCell ref="H54:I54"/>
    <mergeCell ref="B5:B6"/>
    <mergeCell ref="C5:C6"/>
    <mergeCell ref="D5:D6"/>
    <mergeCell ref="H56:J58"/>
    <mergeCell ref="B60:D60"/>
    <mergeCell ref="H60:J60"/>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99"/>
  </sheetPr>
  <dimension ref="A1:BG265"/>
  <sheetViews>
    <sheetView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64.5" customHeight="1" thickBot="1" x14ac:dyDescent="0.25">
      <c r="A2" s="104"/>
      <c r="B2" s="354" t="s">
        <v>144</v>
      </c>
      <c r="C2" s="355"/>
      <c r="D2" s="355"/>
      <c r="E2" s="356"/>
      <c r="F2" s="356"/>
      <c r="G2" s="356"/>
      <c r="H2" s="356"/>
      <c r="I2" s="356"/>
      <c r="J2" s="357"/>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4" t="s">
        <v>3</v>
      </c>
      <c r="C5" s="346" t="s">
        <v>4</v>
      </c>
      <c r="D5" s="387"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5"/>
      <c r="C6" s="347"/>
      <c r="D6" s="317"/>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v>0</v>
      </c>
      <c r="D7" s="20"/>
      <c r="E7" s="100"/>
      <c r="F7" s="41"/>
      <c r="H7" s="80"/>
      <c r="I7" s="77"/>
      <c r="J7" s="24"/>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58</v>
      </c>
      <c r="I8" s="35"/>
      <c r="J8" s="25"/>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PRODUCT($C$10,5.13)</f>
        <v>0</v>
      </c>
      <c r="K9" s="110"/>
      <c r="L9" s="102">
        <f>IF(C13&gt;19.5,19.5,C13)</f>
        <v>18.7</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80" t="s">
        <v>59</v>
      </c>
      <c r="I10" s="77"/>
      <c r="J10" s="24"/>
      <c r="K10" s="110"/>
      <c r="L10" s="102">
        <f>IF(C16&gt;25.9,25.9,C16)</f>
        <v>24.8</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78" t="s">
        <v>46</v>
      </c>
      <c r="I11" s="77"/>
      <c r="J11" s="24">
        <f>PRODUCT($C$10,20.5)-J9</f>
        <v>0</v>
      </c>
      <c r="K11" s="110"/>
      <c r="L11" s="102">
        <f>IF(C17&gt;16.15,16.15,C17)</f>
        <v>15.45</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86" t="s">
        <v>145</v>
      </c>
      <c r="C13" s="58">
        <v>18.7</v>
      </c>
      <c r="D13" s="61">
        <f>L9</f>
        <v>18.7</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81"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86" t="s">
        <v>146</v>
      </c>
      <c r="C16" s="90">
        <v>24.8</v>
      </c>
      <c r="D16" s="61">
        <f>L10</f>
        <v>24.8</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86" t="s">
        <v>147</v>
      </c>
      <c r="C17" s="63">
        <v>15.45</v>
      </c>
      <c r="D17" s="62">
        <f>L11</f>
        <v>15.45</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142">
        <v>0</v>
      </c>
      <c r="D19" s="388"/>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9"/>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9"/>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100</v>
      </c>
      <c r="C22" s="144">
        <v>0</v>
      </c>
      <c r="D22" s="389"/>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66</v>
      </c>
      <c r="C23" s="145">
        <v>0</v>
      </c>
      <c r="D23" s="389"/>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132" t="s">
        <v>138</v>
      </c>
      <c r="C24" s="1">
        <v>0</v>
      </c>
      <c r="D24" s="389"/>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50" t="s">
        <v>125</v>
      </c>
      <c r="C25" s="225">
        <v>0</v>
      </c>
      <c r="D25" s="389"/>
      <c r="E25" s="100"/>
      <c r="F25" s="41"/>
      <c r="H25" s="80" t="s">
        <v>67</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6" t="s">
        <v>82</v>
      </c>
      <c r="C26" s="242">
        <v>0</v>
      </c>
      <c r="D26" s="389"/>
      <c r="E26" s="100"/>
      <c r="F26" s="41"/>
      <c r="H26" s="80" t="s">
        <v>68</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v>0</v>
      </c>
      <c r="D27" s="389"/>
      <c r="E27" s="100"/>
      <c r="F27" s="41"/>
      <c r="H27" s="80" t="s">
        <v>71</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50" t="s">
        <v>18</v>
      </c>
      <c r="C28" s="180">
        <v>0</v>
      </c>
      <c r="D28" s="389"/>
      <c r="E28" s="100"/>
      <c r="F28" s="41"/>
      <c r="H28" s="80" t="s">
        <v>131</v>
      </c>
      <c r="I28" s="35" t="s">
        <v>123</v>
      </c>
      <c r="J28" s="161">
        <f>PRODUCT(C25,110)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v>0</v>
      </c>
      <c r="D29" s="389"/>
      <c r="E29" s="100"/>
      <c r="F29" s="41"/>
      <c r="H29" s="80" t="s">
        <v>132</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100</v>
      </c>
      <c r="C30" s="148">
        <v>0</v>
      </c>
      <c r="D30" s="389"/>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5" t="s">
        <v>81</v>
      </c>
      <c r="C31" s="148">
        <v>0</v>
      </c>
      <c r="D31" s="389"/>
      <c r="E31" s="100"/>
      <c r="F31" s="41"/>
      <c r="H31" s="80" t="s">
        <v>22</v>
      </c>
      <c r="I31" s="164" t="s">
        <v>34</v>
      </c>
      <c r="J31" s="161">
        <f>PRODUCT(C28,5.5)</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7" t="s">
        <v>82</v>
      </c>
      <c r="C32" s="149">
        <v>0</v>
      </c>
      <c r="D32" s="389"/>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182">
        <v>0</v>
      </c>
      <c r="D33" s="390"/>
      <c r="E33" s="100"/>
      <c r="F33" s="41"/>
      <c r="H33" s="80" t="s">
        <v>72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1">
        <v>0</v>
      </c>
      <c r="D34" s="390"/>
      <c r="E34" s="100"/>
      <c r="F34" s="41"/>
      <c r="H34" s="80" t="s">
        <v>78</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6">
        <v>0</v>
      </c>
      <c r="D35" s="390"/>
      <c r="E35" s="100"/>
      <c r="F35" s="41"/>
      <c r="H35" s="80" t="s">
        <v>79</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100</v>
      </c>
      <c r="C36" s="146">
        <v>0</v>
      </c>
      <c r="D36" s="390"/>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85</v>
      </c>
      <c r="C37" s="146">
        <v>0</v>
      </c>
      <c r="D37" s="390"/>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7" t="s">
        <v>82</v>
      </c>
      <c r="C38" s="147">
        <v>0</v>
      </c>
      <c r="D38" s="359"/>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0"/>
      <c r="B39" s="100"/>
      <c r="C39" s="100"/>
      <c r="D39" s="100"/>
      <c r="E39" s="100"/>
      <c r="F39" s="41"/>
      <c r="H39" s="80" t="s">
        <v>74</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0"/>
      <c r="B40" s="348" t="s">
        <v>119</v>
      </c>
      <c r="C40" s="386"/>
      <c r="D40" s="349"/>
      <c r="E40" s="100"/>
      <c r="F40" s="41"/>
      <c r="H40" s="80" t="s">
        <v>75</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1" customHeight="1" thickBot="1" x14ac:dyDescent="0.25">
      <c r="A41" s="100"/>
      <c r="B41" s="350" t="s">
        <v>120</v>
      </c>
      <c r="C41" s="241" t="s">
        <v>4</v>
      </c>
      <c r="D41" s="240"/>
      <c r="E41" s="100"/>
      <c r="F41" s="8"/>
      <c r="G41" s="8"/>
      <c r="H41" s="80" t="s">
        <v>76</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2.5" customHeight="1" thickBot="1" x14ac:dyDescent="0.25">
      <c r="A42" s="100"/>
      <c r="B42" s="360"/>
      <c r="C42" s="232">
        <f>SUM(C47:C49)</f>
        <v>0</v>
      </c>
      <c r="D42" s="239" t="s">
        <v>114</v>
      </c>
      <c r="E42" s="100"/>
      <c r="F42" s="41"/>
      <c r="G42" s="41"/>
      <c r="H42" s="84" t="s">
        <v>48</v>
      </c>
      <c r="I42" s="234"/>
      <c r="J42" s="235">
        <v>0</v>
      </c>
      <c r="K42" s="108"/>
      <c r="L42" s="102"/>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83" t="s">
        <v>86</v>
      </c>
      <c r="I43" s="236"/>
      <c r="J43" s="71">
        <f>IF(SUM(J22,J30,J36)&gt;0,SUM(J22:J42),SUM(J23:J29,J31:J35,J37:J41))</f>
        <v>0</v>
      </c>
      <c r="K43" s="108"/>
      <c r="L43" s="103"/>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03"/>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row>
    <row r="47" spans="1:59" s="6" customFormat="1" ht="23.25" customHeight="1" thickBot="1" x14ac:dyDescent="0.25">
      <c r="A47" s="111"/>
      <c r="B47" s="150" t="s">
        <v>110</v>
      </c>
      <c r="C47" s="225">
        <v>0</v>
      </c>
      <c r="D47" s="20"/>
      <c r="E47" s="101"/>
      <c r="F47" s="5"/>
      <c r="G47" s="5"/>
      <c r="H47" s="32" t="s">
        <v>49</v>
      </c>
      <c r="I47" s="38"/>
      <c r="J47" s="39">
        <f>SUM(PRODUCT(SUM(C19,-C20,-C21,-C22,-C23),5.11),PRODUCT(SUM(C27,-C28,-C29,-C30,-C31,-C32),2.28),PRODUCT(SUM(C33,-C34,-C35,-C36,-C37,-C38),19.89),0)</f>
        <v>0</v>
      </c>
      <c r="K47" s="112"/>
      <c r="L47" s="102">
        <f>J47*0.9</f>
        <v>0</v>
      </c>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85"/>
      <c r="AN47" s="85"/>
      <c r="AO47" s="85"/>
      <c r="AP47" s="85"/>
      <c r="AQ47" s="85"/>
      <c r="AR47" s="85"/>
      <c r="AS47" s="85"/>
      <c r="AT47" s="85"/>
      <c r="AU47" s="85"/>
      <c r="AV47" s="85"/>
      <c r="AW47" s="85"/>
      <c r="AX47" s="85"/>
      <c r="AY47" s="85"/>
      <c r="AZ47" s="85"/>
      <c r="BA47" s="85"/>
      <c r="BB47" s="85"/>
      <c r="BC47" s="85"/>
      <c r="BD47" s="85"/>
      <c r="BE47" s="85"/>
      <c r="BF47" s="85"/>
      <c r="BG47" s="85"/>
    </row>
    <row r="48" spans="1:59" s="6" customFormat="1" ht="23.25" customHeight="1" thickBot="1" x14ac:dyDescent="0.3">
      <c r="A48" s="111"/>
      <c r="B48" s="134" t="s">
        <v>111</v>
      </c>
      <c r="C48" s="226">
        <v>0</v>
      </c>
      <c r="D48" s="21"/>
      <c r="E48" s="101"/>
      <c r="F48" s="5"/>
      <c r="G48" s="5"/>
      <c r="H48" s="83" t="s">
        <v>121</v>
      </c>
      <c r="I48" s="67"/>
      <c r="J48" s="71">
        <f>IF(L48&gt;L47,IF(L47&lt;0,0,L47),IF(L48&lt;0,0,L48))</f>
        <v>0</v>
      </c>
      <c r="K48" s="112"/>
      <c r="L48" s="102">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87"/>
      <c r="AN48" s="87"/>
      <c r="AO48" s="87"/>
      <c r="AP48" s="87"/>
      <c r="AQ48" s="87"/>
      <c r="AR48" s="87"/>
      <c r="AS48" s="87"/>
      <c r="AT48" s="87"/>
      <c r="AU48" s="87"/>
      <c r="AV48" s="87"/>
      <c r="AW48" s="87"/>
      <c r="AX48" s="87"/>
      <c r="AY48" s="87"/>
      <c r="AZ48" s="87"/>
      <c r="BA48" s="87"/>
      <c r="BB48" s="87"/>
      <c r="BC48" s="87"/>
      <c r="BD48" s="87"/>
      <c r="BE48" s="87"/>
      <c r="BF48" s="87"/>
      <c r="BG48" s="87"/>
    </row>
    <row r="49" spans="1:59" s="6" customFormat="1" ht="21" customHeight="1" thickBot="1" x14ac:dyDescent="0.25">
      <c r="A49" s="111"/>
      <c r="B49" s="137" t="s">
        <v>112</v>
      </c>
      <c r="C49" s="227">
        <v>0</v>
      </c>
      <c r="D49" s="223"/>
      <c r="E49" s="101"/>
      <c r="F49" s="5"/>
      <c r="G49" s="5"/>
      <c r="H49" s="100"/>
      <c r="I49" s="100"/>
      <c r="J49" s="100"/>
      <c r="K49" s="112"/>
      <c r="L49" s="87"/>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87"/>
      <c r="AN49" s="87"/>
      <c r="AO49" s="87"/>
      <c r="AP49" s="87"/>
      <c r="AQ49" s="87"/>
      <c r="AR49" s="87"/>
      <c r="AS49" s="87"/>
      <c r="AT49" s="87"/>
      <c r="AU49" s="87"/>
      <c r="AV49" s="87"/>
      <c r="AW49" s="87"/>
      <c r="AX49" s="87"/>
      <c r="AY49" s="87"/>
      <c r="AZ49" s="87"/>
      <c r="BA49" s="87"/>
      <c r="BB49" s="87"/>
      <c r="BC49" s="87"/>
      <c r="BD49" s="87"/>
      <c r="BE49" s="87"/>
      <c r="BF49" s="87"/>
      <c r="BG49" s="87"/>
    </row>
    <row r="50" spans="1:59" s="6" customFormat="1" ht="21.75" customHeight="1" thickBot="1" x14ac:dyDescent="0.3">
      <c r="A50" s="111"/>
      <c r="B50" s="100"/>
      <c r="C50" s="100"/>
      <c r="D50" s="100"/>
      <c r="E50" s="101"/>
      <c r="F50" s="5"/>
      <c r="G50" s="5"/>
      <c r="H50" s="220" t="s">
        <v>115</v>
      </c>
      <c r="I50" s="221"/>
      <c r="J50" s="71">
        <f>IF(SUM(C47*(669.8-61.35),C48*(654.5-61.35),C49*(721-61.35))&lt;50,0,SUM(C47*(669.8-61.35),C48*(654.5-61.35),C49*(721-61.35)))</f>
        <v>0</v>
      </c>
      <c r="K50" s="112"/>
      <c r="L50" s="82"/>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87"/>
      <c r="AN50" s="87"/>
      <c r="AO50" s="87"/>
      <c r="AP50" s="87"/>
      <c r="AQ50" s="87"/>
      <c r="AR50" s="87"/>
      <c r="AS50" s="87"/>
      <c r="AT50" s="87"/>
      <c r="AU50" s="87"/>
      <c r="AV50" s="87"/>
      <c r="AW50" s="87"/>
      <c r="AX50" s="87"/>
      <c r="AY50" s="87"/>
      <c r="AZ50" s="87"/>
      <c r="BA50" s="87"/>
      <c r="BB50" s="87"/>
      <c r="BC50" s="87"/>
      <c r="BD50" s="87"/>
      <c r="BE50" s="87"/>
      <c r="BF50" s="87"/>
      <c r="BG50" s="87"/>
    </row>
    <row r="51" spans="1:59" s="6" customFormat="1" ht="18.75" customHeight="1" thickBot="1" x14ac:dyDescent="0.25">
      <c r="A51" s="111"/>
      <c r="B51" s="361" t="s">
        <v>116</v>
      </c>
      <c r="C51" s="362"/>
      <c r="D51" s="363"/>
      <c r="E51" s="101"/>
      <c r="H51" s="100"/>
      <c r="I51" s="100"/>
      <c r="J51" s="100"/>
      <c r="K51" s="112"/>
      <c r="L51" s="82"/>
      <c r="M51" s="82"/>
      <c r="N51" s="82"/>
    </row>
    <row r="52" spans="1:59" s="6" customFormat="1" ht="19.5" customHeight="1" thickBot="1" x14ac:dyDescent="0.25">
      <c r="A52" s="111"/>
      <c r="B52" s="364"/>
      <c r="C52" s="365"/>
      <c r="D52" s="366"/>
      <c r="E52" s="101"/>
      <c r="H52" s="175" t="s">
        <v>31</v>
      </c>
      <c r="I52" s="138"/>
      <c r="J52" s="189">
        <f>SUM(J9,J14,J17,J18,J43,J48,J50)</f>
        <v>0</v>
      </c>
      <c r="K52" s="112"/>
    </row>
    <row r="53" spans="1:59" s="6" customFormat="1" ht="19.5" customHeight="1" x14ac:dyDescent="0.2">
      <c r="A53" s="111"/>
      <c r="B53" s="364"/>
      <c r="C53" s="365"/>
      <c r="D53" s="366"/>
      <c r="E53" s="101"/>
      <c r="H53" s="370" t="s">
        <v>171</v>
      </c>
      <c r="I53" s="371"/>
      <c r="J53" s="129">
        <f>SUM(C7*20.5,C19*20.45,C24*25,C27*3.66,C33*35.04)</f>
        <v>0</v>
      </c>
      <c r="K53" s="112"/>
    </row>
    <row r="54" spans="1:59" s="6" customFormat="1" ht="19.5" customHeight="1" thickBot="1" x14ac:dyDescent="0.25">
      <c r="A54" s="111"/>
      <c r="B54" s="364"/>
      <c r="C54" s="365"/>
      <c r="D54" s="366"/>
      <c r="E54" s="101"/>
      <c r="H54" s="372" t="s">
        <v>51</v>
      </c>
      <c r="I54" s="373"/>
      <c r="J54" s="89">
        <f>J53-J52+J50</f>
        <v>0</v>
      </c>
      <c r="K54" s="112"/>
    </row>
    <row r="55" spans="1:59" s="6" customFormat="1" ht="18.75" customHeight="1" thickBot="1" x14ac:dyDescent="0.25">
      <c r="A55" s="111"/>
      <c r="B55" s="364"/>
      <c r="C55" s="365"/>
      <c r="D55" s="366"/>
      <c r="E55" s="101"/>
      <c r="H55" s="100"/>
      <c r="I55" s="100"/>
      <c r="J55" s="108"/>
      <c r="K55" s="112"/>
    </row>
    <row r="56" spans="1:59" s="6" customFormat="1" ht="24.75" customHeight="1" x14ac:dyDescent="0.2">
      <c r="A56" s="111"/>
      <c r="B56" s="364"/>
      <c r="C56" s="365"/>
      <c r="D56" s="366"/>
      <c r="E56" s="101"/>
      <c r="H56" s="328" t="s">
        <v>83</v>
      </c>
      <c r="I56" s="329"/>
      <c r="J56" s="330"/>
      <c r="K56" s="112"/>
    </row>
    <row r="57" spans="1:59" s="6" customFormat="1" ht="16.5" customHeight="1" x14ac:dyDescent="0.2">
      <c r="A57" s="111"/>
      <c r="B57" s="364"/>
      <c r="C57" s="365"/>
      <c r="D57" s="366"/>
      <c r="E57" s="101"/>
      <c r="H57" s="391"/>
      <c r="I57" s="392"/>
      <c r="J57" s="393"/>
      <c r="K57" s="112"/>
    </row>
    <row r="58" spans="1:59" s="6" customFormat="1" ht="39" customHeight="1" thickBot="1" x14ac:dyDescent="0.25">
      <c r="A58" s="111"/>
      <c r="B58" s="367"/>
      <c r="C58" s="368"/>
      <c r="D58" s="369"/>
      <c r="E58" s="101"/>
      <c r="H58" s="394"/>
      <c r="I58" s="395"/>
      <c r="J58" s="396"/>
      <c r="K58" s="112"/>
    </row>
    <row r="59" spans="1:59" s="6" customFormat="1" ht="16.5" customHeight="1" thickBot="1" x14ac:dyDescent="0.25">
      <c r="A59" s="111"/>
      <c r="B59" s="101"/>
      <c r="C59" s="101"/>
      <c r="D59" s="101"/>
      <c r="E59" s="101"/>
      <c r="H59" s="101"/>
      <c r="I59" s="101"/>
      <c r="J59" s="101"/>
      <c r="K59" s="112"/>
    </row>
    <row r="60" spans="1:59" s="6" customFormat="1" ht="172.5" customHeight="1" thickBot="1" x14ac:dyDescent="0.25">
      <c r="A60" s="111"/>
      <c r="B60" s="383" t="s">
        <v>151</v>
      </c>
      <c r="C60" s="312"/>
      <c r="D60" s="313"/>
      <c r="E60" s="101"/>
      <c r="H60" s="341" t="s">
        <v>135</v>
      </c>
      <c r="I60" s="384"/>
      <c r="J60" s="385"/>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9"/>
      <c r="I66" s="310"/>
      <c r="J66" s="310"/>
      <c r="K66" s="9"/>
    </row>
    <row r="67" spans="1:11" s="6" customFormat="1" x14ac:dyDescent="0.2">
      <c r="A67" s="9"/>
      <c r="B67" s="152"/>
      <c r="C67" s="152"/>
      <c r="D67" s="152"/>
      <c r="E67" s="9"/>
      <c r="F67" s="7"/>
      <c r="G67" s="7"/>
      <c r="H67" s="310"/>
      <c r="I67" s="310"/>
      <c r="J67" s="310"/>
      <c r="K67" s="9"/>
    </row>
    <row r="68" spans="1:11" s="6" customFormat="1" x14ac:dyDescent="0.2">
      <c r="A68" s="8"/>
      <c r="B68" s="152"/>
      <c r="C68" s="152"/>
      <c r="D68" s="152"/>
      <c r="E68" s="8"/>
      <c r="H68" s="310"/>
      <c r="I68" s="310"/>
      <c r="J68" s="310"/>
    </row>
    <row r="69" spans="1:11" s="6" customFormat="1" x14ac:dyDescent="0.2">
      <c r="H69" s="310"/>
      <c r="I69" s="310"/>
      <c r="J69" s="310"/>
    </row>
    <row r="70" spans="1:11" s="6" customFormat="1" x14ac:dyDescent="0.2">
      <c r="H70" s="310"/>
      <c r="I70" s="310"/>
      <c r="J70" s="310"/>
    </row>
    <row r="71" spans="1:11" s="6" customFormat="1" x14ac:dyDescent="0.2">
      <c r="H71" s="310"/>
      <c r="I71" s="310"/>
      <c r="J71" s="310"/>
    </row>
    <row r="72" spans="1:11" s="6" customFormat="1" x14ac:dyDescent="0.2">
      <c r="H72" s="310"/>
      <c r="I72" s="310"/>
      <c r="J72" s="310"/>
    </row>
    <row r="73" spans="1:11" s="6" customFormat="1" x14ac:dyDescent="0.2">
      <c r="H73" s="310"/>
      <c r="I73" s="310"/>
      <c r="J73" s="310"/>
    </row>
    <row r="74" spans="1:11" s="6" customFormat="1" x14ac:dyDescent="0.2">
      <c r="H74" s="310"/>
      <c r="I74" s="310"/>
      <c r="J74" s="310"/>
    </row>
    <row r="75" spans="1:11" s="6" customFormat="1" x14ac:dyDescent="0.2">
      <c r="H75" s="310"/>
      <c r="I75" s="310"/>
      <c r="J75" s="310"/>
    </row>
    <row r="76" spans="1:11" s="6" customFormat="1" x14ac:dyDescent="0.2">
      <c r="H76" s="310"/>
      <c r="I76" s="310"/>
      <c r="J76" s="310"/>
    </row>
    <row r="77" spans="1:11" s="6" customFormat="1" x14ac:dyDescent="0.2">
      <c r="H77" s="310"/>
      <c r="I77" s="310"/>
      <c r="J77" s="310"/>
    </row>
    <row r="78" spans="1:11" s="6" customFormat="1" x14ac:dyDescent="0.2">
      <c r="H78" s="310"/>
      <c r="I78" s="310"/>
      <c r="J78" s="310"/>
    </row>
    <row r="79" spans="1:11" s="6" customFormat="1" x14ac:dyDescent="0.2">
      <c r="H79" s="310"/>
      <c r="I79" s="310"/>
      <c r="J79" s="310"/>
    </row>
    <row r="80" spans="1:11" s="6" customFormat="1" x14ac:dyDescent="0.2">
      <c r="H80" s="310"/>
      <c r="I80" s="310"/>
      <c r="J80" s="310"/>
    </row>
    <row r="81" spans="8:10" s="6" customFormat="1" x14ac:dyDescent="0.2">
      <c r="H81" s="310"/>
      <c r="I81" s="310"/>
      <c r="J81" s="310"/>
    </row>
    <row r="82" spans="8:10" s="6" customFormat="1" x14ac:dyDescent="0.2">
      <c r="H82" s="310"/>
      <c r="I82" s="310"/>
      <c r="J82" s="310"/>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password="C6AA" sheet="1" objects="1" scenarios="1"/>
  <mergeCells count="14">
    <mergeCell ref="H66:J82"/>
    <mergeCell ref="B2:J2"/>
    <mergeCell ref="D19:D38"/>
    <mergeCell ref="B40:D40"/>
    <mergeCell ref="B41:B42"/>
    <mergeCell ref="B51:D58"/>
    <mergeCell ref="H53:I53"/>
    <mergeCell ref="H54:I54"/>
    <mergeCell ref="H56:J58"/>
    <mergeCell ref="B5:B6"/>
    <mergeCell ref="C5:C6"/>
    <mergeCell ref="D5:D6"/>
    <mergeCell ref="B60:D60"/>
    <mergeCell ref="H60:J60"/>
  </mergeCells>
  <pageMargins left="0.7" right="0.7" top="0.78740157499999996" bottom="0.78740157499999996" header="0.3" footer="0.3"/>
  <drawing r:id="rId1"/>
  <legacy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FF0000"/>
  </sheetPr>
  <dimension ref="A1:BA227"/>
  <sheetViews>
    <sheetView zoomScaleNormal="100" workbookViewId="0">
      <selection activeCell="B2" sqref="B2:D2"/>
    </sheetView>
  </sheetViews>
  <sheetFormatPr baseColWidth="10" defaultRowHeight="12.75" x14ac:dyDescent="0.2"/>
  <cols>
    <col min="1" max="1" width="2.140625" style="8" customWidth="1"/>
    <col min="2" max="2" width="76" customWidth="1"/>
    <col min="3" max="4" width="15.85546875" customWidth="1"/>
    <col min="5" max="5" width="3.140625" style="8" customWidth="1"/>
  </cols>
  <sheetData>
    <row r="1" spans="1:53" ht="58.5" customHeight="1" thickBot="1" x14ac:dyDescent="0.35">
      <c r="A1" s="117"/>
      <c r="B1" s="118"/>
      <c r="C1" s="119"/>
      <c r="D1" s="119"/>
      <c r="E1" s="128"/>
      <c r="F1" s="102"/>
      <c r="G1" s="85"/>
      <c r="H1" s="85"/>
      <c r="I1" s="85"/>
      <c r="J1" s="85"/>
      <c r="K1" s="85"/>
      <c r="L1" s="85"/>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row>
    <row r="2" spans="1:53" ht="102" customHeight="1" thickBot="1" x14ac:dyDescent="0.25">
      <c r="A2" s="104"/>
      <c r="B2" s="399" t="s">
        <v>168</v>
      </c>
      <c r="C2" s="355"/>
      <c r="D2" s="355"/>
      <c r="E2" s="105"/>
      <c r="F2" s="102"/>
      <c r="G2" s="85"/>
      <c r="H2" s="85"/>
      <c r="I2" s="85"/>
      <c r="J2" s="85"/>
      <c r="K2" s="85"/>
      <c r="L2" s="85"/>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row>
    <row r="3" spans="1:53" ht="23.25" customHeight="1" x14ac:dyDescent="0.25">
      <c r="A3" s="106"/>
      <c r="B3" s="404" t="s">
        <v>169</v>
      </c>
      <c r="C3" s="405"/>
      <c r="D3" s="401"/>
      <c r="E3" s="108"/>
      <c r="F3" s="102"/>
      <c r="G3" s="85"/>
      <c r="H3" s="85"/>
      <c r="I3" s="85"/>
      <c r="J3" s="85"/>
      <c r="K3" s="85"/>
      <c r="L3" s="85"/>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row>
    <row r="4" spans="1:53" ht="16.5" thickBot="1" x14ac:dyDescent="0.3">
      <c r="A4" s="106"/>
      <c r="B4" s="406"/>
      <c r="C4" s="402"/>
      <c r="D4" s="403"/>
      <c r="E4" s="108"/>
      <c r="F4" s="102"/>
      <c r="G4" s="85"/>
      <c r="H4" s="85"/>
      <c r="I4" s="85"/>
      <c r="J4" s="85"/>
      <c r="K4" s="85"/>
      <c r="L4" s="85"/>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row>
    <row r="5" spans="1:53" ht="21" customHeight="1" thickBot="1" x14ac:dyDescent="0.3">
      <c r="A5" s="106"/>
      <c r="B5" s="246" t="s">
        <v>154</v>
      </c>
      <c r="C5" s="251">
        <v>2014</v>
      </c>
      <c r="D5" s="251">
        <v>2015</v>
      </c>
      <c r="E5" s="108"/>
      <c r="F5" s="102"/>
      <c r="G5" s="85"/>
      <c r="H5" s="85"/>
      <c r="I5" s="85"/>
      <c r="J5" s="85"/>
      <c r="K5" s="85"/>
      <c r="L5" s="85"/>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row>
    <row r="6" spans="1:53" ht="23.25" customHeight="1" thickBot="1" x14ac:dyDescent="0.25">
      <c r="A6" s="106"/>
      <c r="B6" s="252" t="s">
        <v>155</v>
      </c>
      <c r="C6" s="254">
        <f>'Vergleichsrechner 2014'!$J$9</f>
        <v>0</v>
      </c>
      <c r="D6" s="253">
        <f>'Ökosteuer 2015'!J9</f>
        <v>0</v>
      </c>
      <c r="E6" s="108"/>
      <c r="F6" s="102"/>
      <c r="G6" s="85"/>
      <c r="H6" s="85"/>
      <c r="I6" s="85"/>
      <c r="J6" s="85"/>
      <c r="K6" s="85"/>
      <c r="L6" s="85"/>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row>
    <row r="7" spans="1:53" ht="20.25" customHeight="1" thickBot="1" x14ac:dyDescent="0.25">
      <c r="A7" s="106"/>
      <c r="B7" s="252" t="s">
        <v>156</v>
      </c>
      <c r="C7" s="254">
        <f>'Vergleichsrechner 2014'!$J$14</f>
        <v>0</v>
      </c>
      <c r="D7" s="253">
        <f>'Ökosteuer 2015'!$J$14</f>
        <v>0</v>
      </c>
      <c r="E7" s="108"/>
      <c r="F7" s="102"/>
      <c r="G7" s="85"/>
      <c r="H7" s="85"/>
      <c r="I7" s="85"/>
      <c r="J7" s="85"/>
      <c r="K7" s="85"/>
      <c r="L7" s="85"/>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row>
    <row r="8" spans="1:53" ht="20.25" customHeight="1" thickBot="1" x14ac:dyDescent="0.25">
      <c r="A8" s="106"/>
      <c r="B8" s="252" t="s">
        <v>157</v>
      </c>
      <c r="C8" s="254">
        <f>'Vergleichsrechner 2014'!$J$17</f>
        <v>0</v>
      </c>
      <c r="D8" s="253">
        <f>'Ökosteuer 2015'!$J$17</f>
        <v>0</v>
      </c>
      <c r="E8" s="108"/>
      <c r="F8" s="102"/>
      <c r="G8" s="85"/>
      <c r="H8" s="85"/>
      <c r="I8" s="85"/>
      <c r="J8" s="85"/>
      <c r="K8" s="85"/>
      <c r="L8" s="85"/>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row>
    <row r="9" spans="1:53" ht="20.25" customHeight="1" thickBot="1" x14ac:dyDescent="0.25">
      <c r="A9" s="106"/>
      <c r="B9" s="252" t="s">
        <v>158</v>
      </c>
      <c r="C9" s="254">
        <f>'Vergleichsrechner 2014'!$J$18</f>
        <v>0</v>
      </c>
      <c r="D9" s="253">
        <f>'Ökosteuer 2015'!$J$18</f>
        <v>0</v>
      </c>
      <c r="E9" s="108"/>
      <c r="F9" s="102"/>
      <c r="G9" s="85"/>
      <c r="H9" s="85"/>
      <c r="I9" s="85"/>
      <c r="J9" s="85"/>
      <c r="K9" s="85"/>
      <c r="L9" s="85"/>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row>
    <row r="10" spans="1:53" ht="19.5" customHeight="1" thickBot="1" x14ac:dyDescent="0.3">
      <c r="A10" s="106"/>
      <c r="B10" s="408"/>
      <c r="C10" s="410"/>
      <c r="D10" s="353"/>
      <c r="E10" s="108"/>
      <c r="F10" s="102"/>
      <c r="G10" s="85"/>
      <c r="H10" s="85"/>
      <c r="I10" s="85"/>
      <c r="J10" s="85"/>
      <c r="K10" s="85"/>
      <c r="L10" s="85"/>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row>
    <row r="11" spans="1:53" ht="19.5" customHeight="1" thickBot="1" x14ac:dyDescent="0.3">
      <c r="A11" s="106"/>
      <c r="B11" s="246" t="s">
        <v>165</v>
      </c>
      <c r="C11" s="251">
        <v>2014</v>
      </c>
      <c r="D11" s="251">
        <v>2015</v>
      </c>
      <c r="E11" s="108"/>
      <c r="F11" s="102" t="s">
        <v>15</v>
      </c>
      <c r="G11" s="85"/>
      <c r="H11" s="85"/>
      <c r="I11" s="85"/>
      <c r="J11" s="85"/>
      <c r="K11" s="85"/>
      <c r="L11" s="85"/>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row>
    <row r="12" spans="1:53" ht="22.5" customHeight="1" thickBot="1" x14ac:dyDescent="0.25">
      <c r="A12" s="106"/>
      <c r="B12" s="252" t="s">
        <v>159</v>
      </c>
      <c r="C12" s="254">
        <f>IF('Vergleichsrechner 2014'!$N$43&lt;0,0,'Vergleichsrechner 2014'!$N$43)</f>
        <v>0</v>
      </c>
      <c r="D12" s="253">
        <f>IF('Ökosteuer 2015'!$N$43&lt;0,0,'Ökosteuer 2015'!$N$43)</f>
        <v>0</v>
      </c>
      <c r="E12" s="108"/>
      <c r="F12" s="102"/>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row>
    <row r="13" spans="1:53" ht="20.25" customHeight="1" thickBot="1" x14ac:dyDescent="0.25">
      <c r="A13" s="106"/>
      <c r="B13" s="252" t="s">
        <v>160</v>
      </c>
      <c r="C13" s="254">
        <f>'Vergleichsrechner 2014'!$J$48</f>
        <v>0</v>
      </c>
      <c r="D13" s="253">
        <f>'Ökosteuer 2015'!$J$48</f>
        <v>0</v>
      </c>
      <c r="E13" s="108"/>
      <c r="F13" s="102"/>
      <c r="G13" s="85"/>
      <c r="H13" s="85"/>
      <c r="I13" s="85"/>
      <c r="J13" s="85"/>
      <c r="K13" s="85"/>
      <c r="L13" s="85"/>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row>
    <row r="14" spans="1:53" ht="20.25" customHeight="1" thickBot="1" x14ac:dyDescent="0.25">
      <c r="A14" s="106"/>
      <c r="B14" s="252" t="s">
        <v>162</v>
      </c>
      <c r="C14" s="254">
        <f>'Vergleichsrechner 2014'!$M$43</f>
        <v>0</v>
      </c>
      <c r="D14" s="253">
        <f>'Ökosteuer 2015'!$M$43</f>
        <v>0</v>
      </c>
      <c r="E14" s="108"/>
      <c r="F14" s="102"/>
      <c r="G14" s="85"/>
      <c r="H14" s="85"/>
      <c r="I14" s="85"/>
      <c r="J14" s="85"/>
      <c r="K14" s="85"/>
      <c r="L14" s="85"/>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row>
    <row r="15" spans="1:53" ht="20.25" customHeight="1" thickBot="1" x14ac:dyDescent="0.25">
      <c r="A15" s="106"/>
      <c r="B15" s="252" t="s">
        <v>161</v>
      </c>
      <c r="C15" s="254">
        <f>'Vergleichsrechner 2014'!$L$43</f>
        <v>0</v>
      </c>
      <c r="D15" s="253">
        <f>'Ökosteuer 2015'!$L$43</f>
        <v>0</v>
      </c>
      <c r="E15" s="108"/>
      <c r="F15" s="102"/>
      <c r="G15" s="85"/>
      <c r="H15" s="85"/>
      <c r="I15" s="85"/>
      <c r="J15" s="85"/>
      <c r="K15" s="85"/>
      <c r="L15" s="85"/>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row>
    <row r="16" spans="1:53" ht="19.5" customHeight="1" thickBot="1" x14ac:dyDescent="0.25">
      <c r="A16" s="106"/>
      <c r="B16" s="252" t="s">
        <v>163</v>
      </c>
      <c r="C16" s="254">
        <f>'Vergleichsrechner 2014'!$J$50</f>
        <v>0</v>
      </c>
      <c r="D16" s="253">
        <f>'Ökosteuer 2015'!$J$50</f>
        <v>0</v>
      </c>
      <c r="E16" s="110"/>
      <c r="F16" s="102" t="e">
        <f>IF(#REF!&gt;19.5,19.5,#REF!)</f>
        <v>#REF!</v>
      </c>
      <c r="G16" s="85"/>
      <c r="H16" s="85"/>
      <c r="I16" s="85"/>
      <c r="J16" s="85"/>
      <c r="K16" s="85"/>
      <c r="L16" s="85"/>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row>
    <row r="17" spans="1:53" s="6" customFormat="1" ht="16.5" customHeight="1" thickBot="1" x14ac:dyDescent="0.25">
      <c r="A17" s="111"/>
      <c r="B17" s="101"/>
      <c r="C17" s="101"/>
      <c r="D17" s="101"/>
      <c r="E17" s="112"/>
    </row>
    <row r="18" spans="1:53" ht="19.5" customHeight="1" thickBot="1" x14ac:dyDescent="0.3">
      <c r="A18" s="106"/>
      <c r="B18" s="81" t="s">
        <v>170</v>
      </c>
      <c r="C18" s="255">
        <f>SUM(C6:C9,C12:C16)</f>
        <v>0</v>
      </c>
      <c r="D18" s="256">
        <f>SUM(D6:D9,D12:D16)</f>
        <v>0</v>
      </c>
      <c r="E18" s="110"/>
      <c r="F18" s="102" t="e">
        <f>IF(#REF!&gt;19.5,19.5,#REF!)</f>
        <v>#REF!</v>
      </c>
      <c r="G18" s="85"/>
      <c r="H18" s="85"/>
      <c r="I18" s="85"/>
      <c r="J18" s="85"/>
      <c r="K18" s="85"/>
      <c r="L18" s="85"/>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row>
    <row r="19" spans="1:53" s="6" customFormat="1" ht="16.5" customHeight="1" thickBot="1" x14ac:dyDescent="0.25">
      <c r="A19" s="111"/>
      <c r="B19" s="101"/>
      <c r="C19" s="101"/>
      <c r="D19" s="101"/>
      <c r="E19" s="112"/>
    </row>
    <row r="20" spans="1:53" ht="19.5" customHeight="1" thickBot="1" x14ac:dyDescent="0.3">
      <c r="A20" s="106"/>
      <c r="B20" s="398" t="s">
        <v>167</v>
      </c>
      <c r="C20" s="409"/>
      <c r="D20" s="255">
        <f>SUM(D18-C18)</f>
        <v>0</v>
      </c>
      <c r="E20" s="110"/>
      <c r="F20" s="102" t="e">
        <f>IF(#REF!&gt;19.5,19.5,#REF!)</f>
        <v>#REF!</v>
      </c>
      <c r="G20" s="85"/>
      <c r="H20" s="85"/>
      <c r="I20" s="85"/>
      <c r="J20" s="85"/>
      <c r="K20" s="85"/>
      <c r="L20" s="85"/>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row>
    <row r="21" spans="1:53" s="6" customFormat="1" ht="16.5" customHeight="1" thickBot="1" x14ac:dyDescent="0.25">
      <c r="A21" s="111"/>
      <c r="B21" s="101"/>
      <c r="C21" s="101"/>
      <c r="D21" s="101"/>
      <c r="E21" s="112"/>
    </row>
    <row r="22" spans="1:53" s="6" customFormat="1" ht="103.5" customHeight="1" thickBot="1" x14ac:dyDescent="0.25">
      <c r="A22" s="111"/>
      <c r="B22" s="383" t="s">
        <v>164</v>
      </c>
      <c r="C22" s="313"/>
      <c r="D22" s="101"/>
      <c r="E22" s="112"/>
    </row>
    <row r="23" spans="1:53" s="8" customFormat="1" ht="13.5" thickBot="1" x14ac:dyDescent="0.25">
      <c r="A23" s="113"/>
      <c r="B23" s="115"/>
      <c r="C23" s="115"/>
      <c r="D23" s="115"/>
      <c r="E23" s="116"/>
    </row>
    <row r="24" spans="1:53" s="6" customFormat="1" ht="6.75" customHeight="1" x14ac:dyDescent="0.2">
      <c r="A24" s="9"/>
      <c r="B24" s="151"/>
      <c r="C24" s="152"/>
      <c r="D24" s="152"/>
      <c r="E24" s="9"/>
    </row>
    <row r="25" spans="1:53" s="6" customFormat="1" x14ac:dyDescent="0.2">
      <c r="A25" s="9"/>
      <c r="B25" s="152"/>
      <c r="C25" s="152"/>
      <c r="D25" s="152"/>
      <c r="E25" s="9"/>
    </row>
    <row r="26" spans="1:53" s="6" customFormat="1" ht="17.25" customHeight="1" x14ac:dyDescent="0.2">
      <c r="A26" s="9"/>
      <c r="B26" s="151"/>
      <c r="C26" s="152"/>
      <c r="D26" s="152"/>
      <c r="E26" s="9"/>
    </row>
    <row r="27" spans="1:53" s="6" customFormat="1" x14ac:dyDescent="0.2">
      <c r="A27" s="9"/>
      <c r="B27" s="152"/>
      <c r="C27" s="152"/>
      <c r="D27" s="152"/>
      <c r="E27" s="9"/>
    </row>
    <row r="28" spans="1:53" s="6" customFormat="1" x14ac:dyDescent="0.2">
      <c r="A28" s="9"/>
      <c r="B28" s="152"/>
      <c r="C28" s="152"/>
      <c r="D28" s="152"/>
      <c r="E28" s="9"/>
    </row>
    <row r="29" spans="1:53" s="6" customFormat="1" x14ac:dyDescent="0.2">
      <c r="A29" s="9"/>
      <c r="B29" s="152"/>
      <c r="C29" s="152"/>
      <c r="D29" s="152"/>
      <c r="E29" s="9"/>
    </row>
    <row r="30" spans="1:53" s="6" customFormat="1" x14ac:dyDescent="0.2">
      <c r="A30" s="8"/>
      <c r="B30" s="152"/>
      <c r="C30" s="152"/>
      <c r="D30" s="152"/>
    </row>
    <row r="31" spans="1:53" s="6" customFormat="1" x14ac:dyDescent="0.2"/>
    <row r="32" spans="1:53" s="6" customFormat="1" x14ac:dyDescent="0.2"/>
    <row r="33" s="6" customFormat="1" x14ac:dyDescent="0.2"/>
    <row r="34" s="6" customFormat="1" x14ac:dyDescent="0.2"/>
    <row r="35" s="6" customFormat="1" x14ac:dyDescent="0.2"/>
    <row r="36" s="6" customFormat="1" x14ac:dyDescent="0.2"/>
    <row r="37" s="6" customFormat="1" x14ac:dyDescent="0.2"/>
    <row r="38" s="6" customFormat="1" x14ac:dyDescent="0.2"/>
    <row r="39" s="6" customFormat="1" x14ac:dyDescent="0.2"/>
    <row r="40" s="6" customFormat="1" x14ac:dyDescent="0.2"/>
    <row r="41" s="6" customFormat="1" x14ac:dyDescent="0.2"/>
    <row r="42" s="6" customFormat="1" x14ac:dyDescent="0.2"/>
    <row r="43" s="6" customFormat="1" x14ac:dyDescent="0.2"/>
    <row r="44" s="6" customFormat="1" x14ac:dyDescent="0.2"/>
    <row r="45" s="6" customFormat="1" x14ac:dyDescent="0.2"/>
    <row r="46" s="6" customFormat="1" x14ac:dyDescent="0.2"/>
    <row r="47" s="6" customFormat="1" x14ac:dyDescent="0.2"/>
    <row r="48" s="6" customFormat="1" x14ac:dyDescent="0.2"/>
    <row r="49" s="6" customFormat="1" x14ac:dyDescent="0.2"/>
    <row r="50" s="6" customFormat="1" x14ac:dyDescent="0.2"/>
    <row r="51" s="6" customFormat="1" x14ac:dyDescent="0.2"/>
    <row r="52" s="6" customFormat="1" x14ac:dyDescent="0.2"/>
    <row r="53" s="6" customFormat="1" x14ac:dyDescent="0.2"/>
    <row r="54" s="6" customFormat="1" x14ac:dyDescent="0.2"/>
    <row r="55" s="6" customFormat="1" x14ac:dyDescent="0.2"/>
    <row r="56" s="6" customFormat="1" x14ac:dyDescent="0.2"/>
    <row r="57" s="6" customFormat="1" x14ac:dyDescent="0.2"/>
    <row r="58" s="6" customFormat="1" x14ac:dyDescent="0.2"/>
    <row r="59" s="6" customFormat="1" x14ac:dyDescent="0.2"/>
    <row r="60" s="6" customFormat="1" x14ac:dyDescent="0.2"/>
    <row r="61" s="6" customFormat="1" x14ac:dyDescent="0.2"/>
    <row r="62" s="6" customFormat="1" x14ac:dyDescent="0.2"/>
    <row r="63" s="6" customFormat="1" x14ac:dyDescent="0.2"/>
    <row r="64" s="6" customFormat="1" x14ac:dyDescent="0.2"/>
    <row r="65" s="6" customFormat="1" x14ac:dyDescent="0.2"/>
    <row r="66" s="6" customFormat="1" x14ac:dyDescent="0.2"/>
    <row r="67" s="6" customFormat="1" x14ac:dyDescent="0.2"/>
    <row r="68" s="6" customFormat="1" x14ac:dyDescent="0.2"/>
    <row r="69" s="6" customFormat="1" x14ac:dyDescent="0.2"/>
    <row r="70" s="6" customFormat="1" x14ac:dyDescent="0.2"/>
    <row r="71" s="6" customFormat="1" x14ac:dyDescent="0.2"/>
    <row r="72" s="6" customFormat="1" x14ac:dyDescent="0.2"/>
    <row r="73" s="6" customFormat="1" x14ac:dyDescent="0.2"/>
    <row r="74" s="6" customFormat="1" x14ac:dyDescent="0.2"/>
    <row r="75" s="6" customFormat="1" x14ac:dyDescent="0.2"/>
    <row r="76" s="6" customFormat="1" x14ac:dyDescent="0.2"/>
    <row r="77" s="6" customFormat="1" x14ac:dyDescent="0.2"/>
    <row r="78" s="6" customFormat="1" x14ac:dyDescent="0.2"/>
    <row r="79" s="6" customFormat="1" x14ac:dyDescent="0.2"/>
    <row r="80" s="6" customFormat="1" x14ac:dyDescent="0.2"/>
    <row r="81" s="6" customFormat="1" x14ac:dyDescent="0.2"/>
    <row r="82" s="6" customFormat="1" x14ac:dyDescent="0.2"/>
    <row r="83" s="6" customFormat="1" x14ac:dyDescent="0.2"/>
    <row r="84" s="6" customFormat="1" x14ac:dyDescent="0.2"/>
    <row r="85" s="6" customFormat="1" x14ac:dyDescent="0.2"/>
    <row r="86" s="6" customFormat="1" x14ac:dyDescent="0.2"/>
    <row r="87" s="6" customFormat="1" x14ac:dyDescent="0.2"/>
    <row r="88" s="6" customFormat="1" x14ac:dyDescent="0.2"/>
    <row r="89" s="6" customFormat="1" x14ac:dyDescent="0.2"/>
    <row r="90" s="6" customFormat="1" x14ac:dyDescent="0.2"/>
    <row r="91" s="6" customFormat="1" x14ac:dyDescent="0.2"/>
    <row r="92" s="6" customFormat="1" x14ac:dyDescent="0.2"/>
    <row r="93" s="6" customFormat="1" x14ac:dyDescent="0.2"/>
    <row r="94" s="6" customFormat="1" x14ac:dyDescent="0.2"/>
    <row r="95" s="6" customFormat="1" x14ac:dyDescent="0.2"/>
    <row r="96"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sheetData>
  <sheetProtection password="C6AA" sheet="1" formatCells="0" formatColumns="0" formatRows="0" insertColumns="0" insertRows="0" insertHyperlinks="0" deleteColumns="0" deleteRows="0" sort="0" autoFilter="0" pivotTables="0"/>
  <mergeCells count="6">
    <mergeCell ref="B22:C22"/>
    <mergeCell ref="B2:D2"/>
    <mergeCell ref="B20:C20"/>
    <mergeCell ref="B10:D10"/>
    <mergeCell ref="B3:D3"/>
    <mergeCell ref="B4:D4"/>
  </mergeCells>
  <pageMargins left="0.43307086614173229" right="0.43307086614173229" top="0.98425196850393704" bottom="0.98425196850393704" header="0.51181102362204722" footer="0.51181102362204722"/>
  <pageSetup paperSize="9" scale="70" orientation="portrait" r:id="rId1"/>
  <headerFooter alignWithMargins="0"/>
  <ignoredErrors>
    <ignoredError sqref="F16 F18 F20" evalError="1"/>
  </ignoredErrors>
  <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76B531"/>
  </sheetPr>
  <dimension ref="A1:BG265"/>
  <sheetViews>
    <sheetView topLeftCell="A25" zoomScaleNormal="100" workbookViewId="0">
      <selection activeCell="B2" sqref="B2:J2"/>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63.75" customHeight="1" thickBot="1" x14ac:dyDescent="0.25">
      <c r="A2" s="104"/>
      <c r="B2" s="354" t="s">
        <v>142</v>
      </c>
      <c r="C2" s="355"/>
      <c r="D2" s="355"/>
      <c r="E2" s="356"/>
      <c r="F2" s="356"/>
      <c r="G2" s="356"/>
      <c r="H2" s="356"/>
      <c r="I2" s="356"/>
      <c r="J2" s="357"/>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13" t="s">
        <v>3</v>
      </c>
      <c r="C5" s="14" t="s">
        <v>4</v>
      </c>
      <c r="D5" s="69"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15"/>
      <c r="C6" s="16"/>
      <c r="D6" s="70"/>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v>0</v>
      </c>
      <c r="D7" s="20"/>
      <c r="E7" s="100"/>
      <c r="F7" s="41"/>
      <c r="H7" s="78" t="s">
        <v>43</v>
      </c>
      <c r="I7" s="77" t="s">
        <v>52</v>
      </c>
      <c r="J7" s="24">
        <f>PRODUCT($C$10,5.13)</f>
        <v>0</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IF(J7&lt;250.01,0,SUM(J7,-J8))</f>
        <v>0</v>
      </c>
      <c r="K9" s="110"/>
      <c r="L9" s="102">
        <f>IF(C13&gt;19.5,19.5,C13)</f>
        <v>18.899999999999999</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78" t="s">
        <v>46</v>
      </c>
      <c r="I10" s="77"/>
      <c r="J10" s="24">
        <f>IF($C$10&lt;48.732943,PRODUCT($C$10,20.5),(PRODUCT($C$10,20.5)-J9))</f>
        <v>0</v>
      </c>
      <c r="K10" s="110"/>
      <c r="L10" s="102">
        <f>IF(C16&gt;25.9,25.9,C16)</f>
        <v>25.1</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26" t="s">
        <v>60</v>
      </c>
      <c r="I11" s="27"/>
      <c r="J11" s="28">
        <f>IF(J10&lt;1000,0,SUM(J10,-1000))</f>
        <v>0</v>
      </c>
      <c r="K11" s="110"/>
      <c r="L11" s="102">
        <f>IF(C17&gt;16.15,16.15,C17)</f>
        <v>15.65</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86" t="s">
        <v>148</v>
      </c>
      <c r="C13" s="58">
        <v>18.899999999999999</v>
      </c>
      <c r="D13" s="61">
        <f>L9</f>
        <v>18.899999999999999</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49"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86" t="s">
        <v>149</v>
      </c>
      <c r="C16" s="90">
        <v>25.1</v>
      </c>
      <c r="D16" s="61">
        <f>L10</f>
        <v>25.1</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86" t="s">
        <v>150</v>
      </c>
      <c r="C17" s="63">
        <v>15.65</v>
      </c>
      <c r="D17" s="62">
        <f>L11</f>
        <v>15.65</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142">
        <v>0</v>
      </c>
      <c r="D19" s="388"/>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9"/>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9"/>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100</v>
      </c>
      <c r="C22" s="144">
        <v>0</v>
      </c>
      <c r="D22" s="389"/>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66</v>
      </c>
      <c r="C23" s="145">
        <v>0</v>
      </c>
      <c r="D23" s="389"/>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132" t="s">
        <v>137</v>
      </c>
      <c r="C24" s="169">
        <v>0</v>
      </c>
      <c r="D24" s="389"/>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50" t="s">
        <v>125</v>
      </c>
      <c r="C25" s="225">
        <v>0</v>
      </c>
      <c r="D25" s="389"/>
      <c r="E25" s="100"/>
      <c r="F25" s="41"/>
      <c r="H25" s="80" t="s">
        <v>67</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6" t="s">
        <v>82</v>
      </c>
      <c r="C26" s="242">
        <v>0</v>
      </c>
      <c r="D26" s="389"/>
      <c r="E26" s="100"/>
      <c r="F26" s="41"/>
      <c r="H26" s="80" t="s">
        <v>68</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v>0</v>
      </c>
      <c r="D27" s="389"/>
      <c r="E27" s="100"/>
      <c r="F27" s="41"/>
      <c r="H27" s="80" t="s">
        <v>71</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v>0</v>
      </c>
      <c r="D28" s="389"/>
      <c r="E28" s="100"/>
      <c r="F28" s="41"/>
      <c r="H28" s="80" t="s">
        <v>133</v>
      </c>
      <c r="I28" s="35" t="s">
        <v>123</v>
      </c>
      <c r="J28" s="161">
        <f>PRODUCT(C25,10)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v>0</v>
      </c>
      <c r="D29" s="389"/>
      <c r="E29" s="100"/>
      <c r="F29" s="41"/>
      <c r="H29" s="80" t="s">
        <v>134</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100</v>
      </c>
      <c r="C30" s="148">
        <v>0</v>
      </c>
      <c r="D30" s="389"/>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5" t="s">
        <v>81</v>
      </c>
      <c r="C31" s="148">
        <v>0</v>
      </c>
      <c r="D31" s="389"/>
      <c r="E31" s="100"/>
      <c r="F31" s="41"/>
      <c r="H31" s="80" t="s">
        <v>22</v>
      </c>
      <c r="I31" s="164" t="s">
        <v>34</v>
      </c>
      <c r="J31" s="161">
        <f>PRODUCT(C28,5.5)</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7" t="s">
        <v>82</v>
      </c>
      <c r="C32" s="149">
        <v>0</v>
      </c>
      <c r="D32" s="389"/>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182">
        <v>0</v>
      </c>
      <c r="D33" s="390"/>
      <c r="E33" s="100"/>
      <c r="F33" s="41"/>
      <c r="H33" s="80" t="s">
        <v>72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1">
        <v>0</v>
      </c>
      <c r="D34" s="390"/>
      <c r="E34" s="100"/>
      <c r="F34" s="41"/>
      <c r="H34" s="80" t="s">
        <v>78</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6">
        <v>0</v>
      </c>
      <c r="D35" s="390"/>
      <c r="E35" s="100"/>
      <c r="F35" s="41"/>
      <c r="H35" s="80" t="s">
        <v>79</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100</v>
      </c>
      <c r="C36" s="146">
        <v>0</v>
      </c>
      <c r="D36" s="390"/>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85</v>
      </c>
      <c r="C37" s="146">
        <v>0</v>
      </c>
      <c r="D37" s="390"/>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7" t="s">
        <v>82</v>
      </c>
      <c r="C38" s="147">
        <v>0</v>
      </c>
      <c r="D38" s="359"/>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00"/>
      <c r="C39" s="100"/>
      <c r="D39" s="100"/>
      <c r="E39" s="100"/>
      <c r="F39" s="41"/>
      <c r="H39" s="80" t="s">
        <v>74</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6"/>
      <c r="B40" s="348" t="s">
        <v>119</v>
      </c>
      <c r="C40" s="386"/>
      <c r="D40" s="349"/>
      <c r="E40" s="100"/>
      <c r="F40" s="41"/>
      <c r="H40" s="80" t="s">
        <v>75</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7" customHeight="1" thickBot="1" x14ac:dyDescent="0.25">
      <c r="A41" s="106"/>
      <c r="B41" s="350" t="s">
        <v>120</v>
      </c>
      <c r="C41" s="241" t="s">
        <v>118</v>
      </c>
      <c r="D41" s="240"/>
      <c r="E41" s="100"/>
      <c r="F41" s="8"/>
      <c r="G41" s="8"/>
      <c r="H41" s="80" t="s">
        <v>76</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1" customHeight="1" thickBot="1" x14ac:dyDescent="0.25">
      <c r="A42" s="106"/>
      <c r="B42" s="360"/>
      <c r="C42" s="232">
        <f>SUM(C47:C49)</f>
        <v>0</v>
      </c>
      <c r="D42" s="239" t="s">
        <v>114</v>
      </c>
      <c r="E42" s="100"/>
      <c r="F42" s="41"/>
      <c r="G42" s="41"/>
      <c r="H42" s="160" t="s">
        <v>5</v>
      </c>
      <c r="I42" s="165"/>
      <c r="J42" s="163">
        <v>-250</v>
      </c>
      <c r="K42" s="108"/>
      <c r="L42" s="249">
        <v>51</v>
      </c>
      <c r="M42" s="249">
        <v>53</v>
      </c>
      <c r="N42" s="249">
        <v>54</v>
      </c>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168" t="s">
        <v>86</v>
      </c>
      <c r="I43" s="156"/>
      <c r="J43" s="157">
        <f>IF(SUM(J22,J30,J36)&gt;250,SUM(J22:J42),SUM(J23:J29,J31:J35,J37:J41))</f>
        <v>0</v>
      </c>
      <c r="K43" s="108"/>
      <c r="L43" s="250">
        <f>SUM(J23,J31,J37)</f>
        <v>0</v>
      </c>
      <c r="M43" s="250">
        <f>SUM(J24:J29,J32:J35,J38:J41)</f>
        <v>0</v>
      </c>
      <c r="N43" s="250">
        <f>SUM(J22,J30,J36,J42)</f>
        <v>-250</v>
      </c>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85"/>
      <c r="BG46" s="85"/>
    </row>
    <row r="47" spans="1:59" s="6" customFormat="1" ht="20.25" customHeight="1" thickBot="1" x14ac:dyDescent="0.25">
      <c r="A47" s="111"/>
      <c r="B47" s="150" t="s">
        <v>110</v>
      </c>
      <c r="C47" s="225">
        <v>0</v>
      </c>
      <c r="D47" s="20"/>
      <c r="E47" s="101"/>
      <c r="F47" s="5"/>
      <c r="G47" s="5"/>
      <c r="H47" s="32" t="s">
        <v>47</v>
      </c>
      <c r="I47" s="38"/>
      <c r="J47" s="39">
        <f>IF(SUM(PRODUCT(SUM(C19,-C20,-C21,-C22,-C23),5.11),PRODUCT(SUM(C27,-C28,-C29,-C30,-C31,-C32),2.28),PRODUCT(SUM(C33,-C34,-C35,-C36,-C37,-C38),19.89),-750)&lt;0,0,SUM(PRODUCT(SUM(C19,-C20,-C21,-C22,-C23),5.11),PRODUCT(SUM(C27,-C28,-C29,-C30,-C31,-C32),2.28),PRODUCT(SUM(C33,-C34,-C35,-C36,-C37,-C38),19.89),-750))</f>
        <v>0</v>
      </c>
      <c r="K47" s="112"/>
      <c r="L47" s="185">
        <f>J47*0.9</f>
        <v>0</v>
      </c>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02"/>
      <c r="BG47" s="85"/>
    </row>
    <row r="48" spans="1:59" s="6" customFormat="1" ht="23.25" customHeight="1" thickBot="1" x14ac:dyDescent="0.3">
      <c r="A48" s="111"/>
      <c r="B48" s="134" t="s">
        <v>111</v>
      </c>
      <c r="C48" s="226">
        <v>0</v>
      </c>
      <c r="D48" s="21"/>
      <c r="E48" s="100"/>
      <c r="F48" s="5"/>
      <c r="G48" s="5"/>
      <c r="H48" s="83" t="s">
        <v>121</v>
      </c>
      <c r="I48" s="67"/>
      <c r="J48" s="71">
        <f>IF(L48&gt;L47,IF(L47&lt;0,0,L47),IF(L48&lt;0,0,L48))</f>
        <v>0</v>
      </c>
      <c r="K48" s="112"/>
      <c r="L48" s="185">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87"/>
      <c r="BG48" s="87"/>
    </row>
    <row r="49" spans="1:59" s="6" customFormat="1" ht="20.25" customHeight="1" thickBot="1" x14ac:dyDescent="0.25">
      <c r="A49" s="111"/>
      <c r="B49" s="137" t="s">
        <v>112</v>
      </c>
      <c r="C49" s="227">
        <v>0</v>
      </c>
      <c r="D49" s="223"/>
      <c r="E49" s="100"/>
      <c r="F49" s="5"/>
      <c r="G49" s="5"/>
      <c r="H49" s="100"/>
      <c r="I49" s="100"/>
      <c r="J49" s="108"/>
      <c r="K49" s="112"/>
      <c r="L49" s="186"/>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87"/>
      <c r="BG49" s="87"/>
    </row>
    <row r="50" spans="1:59" s="6" customFormat="1" ht="18.75" customHeight="1" thickBot="1" x14ac:dyDescent="0.3">
      <c r="A50" s="106"/>
      <c r="B50" s="100"/>
      <c r="C50" s="100"/>
      <c r="D50" s="100"/>
      <c r="E50" s="100"/>
      <c r="H50" s="220" t="s">
        <v>115</v>
      </c>
      <c r="I50" s="221"/>
      <c r="J50" s="71">
        <f>IF(SUM(C47*(669.8-61.35),C48*(654.5-61.35),C49*(721-61.35))&lt;50,0,SUM(C47*(669.8-61.35),C48*(654.5-61.35),C49*(721-61.35)))</f>
        <v>0</v>
      </c>
      <c r="K50" s="112"/>
      <c r="L50" s="186"/>
      <c r="M50" s="186"/>
      <c r="N50" s="186"/>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9" s="6" customFormat="1" ht="24" customHeight="1" thickBot="1" x14ac:dyDescent="0.25">
      <c r="A51" s="111"/>
      <c r="B51" s="361" t="s">
        <v>117</v>
      </c>
      <c r="C51" s="362"/>
      <c r="D51" s="363"/>
      <c r="E51" s="101"/>
      <c r="H51" s="100"/>
      <c r="I51" s="100"/>
      <c r="J51" s="100"/>
      <c r="K51" s="112"/>
    </row>
    <row r="52" spans="1:59" s="6" customFormat="1" ht="18.75" customHeight="1" thickBot="1" x14ac:dyDescent="0.25">
      <c r="A52" s="111"/>
      <c r="B52" s="364"/>
      <c r="C52" s="365"/>
      <c r="D52" s="366"/>
      <c r="E52" s="101"/>
      <c r="H52" s="175" t="s">
        <v>31</v>
      </c>
      <c r="I52" s="138"/>
      <c r="J52" s="189">
        <f>SUM(J9,J14,J17,J18,J43,J48,J50)</f>
        <v>0</v>
      </c>
      <c r="K52" s="112"/>
    </row>
    <row r="53" spans="1:59" s="6" customFormat="1" ht="19.5" customHeight="1" x14ac:dyDescent="0.2">
      <c r="A53" s="111"/>
      <c r="B53" s="364"/>
      <c r="C53" s="365"/>
      <c r="D53" s="366"/>
      <c r="E53" s="101"/>
      <c r="H53" s="411" t="s">
        <v>143</v>
      </c>
      <c r="I53" s="371"/>
      <c r="J53" s="129">
        <f>SUM(C7*20.5,C19*20.45,C24*25,C27*3.66,C33*35.04)</f>
        <v>0</v>
      </c>
      <c r="K53" s="112"/>
    </row>
    <row r="54" spans="1:59" s="6" customFormat="1" ht="19.5" customHeight="1" thickBot="1" x14ac:dyDescent="0.25">
      <c r="A54" s="111"/>
      <c r="B54" s="364"/>
      <c r="C54" s="365"/>
      <c r="D54" s="366"/>
      <c r="E54" s="101"/>
      <c r="H54" s="372" t="s">
        <v>51</v>
      </c>
      <c r="I54" s="373"/>
      <c r="J54" s="89">
        <f>J53-J52+J50</f>
        <v>0</v>
      </c>
      <c r="K54" s="112"/>
    </row>
    <row r="55" spans="1:59" s="6" customFormat="1" ht="21" customHeight="1" thickBot="1" x14ac:dyDescent="0.25">
      <c r="A55" s="111"/>
      <c r="B55" s="364"/>
      <c r="C55" s="365"/>
      <c r="D55" s="366"/>
      <c r="E55" s="101"/>
      <c r="H55" s="101"/>
      <c r="I55" s="101"/>
      <c r="J55" s="101"/>
      <c r="K55" s="112"/>
    </row>
    <row r="56" spans="1:59" s="6" customFormat="1" ht="24.75" customHeight="1" x14ac:dyDescent="0.2">
      <c r="A56" s="111"/>
      <c r="B56" s="364"/>
      <c r="C56" s="365"/>
      <c r="D56" s="366"/>
      <c r="E56" s="101"/>
      <c r="F56" s="101"/>
      <c r="G56" s="101"/>
      <c r="H56" s="374" t="s">
        <v>83</v>
      </c>
      <c r="I56" s="375"/>
      <c r="J56" s="376"/>
      <c r="K56" s="112"/>
    </row>
    <row r="57" spans="1:59" s="6" customFormat="1" ht="24.75" customHeight="1" x14ac:dyDescent="0.2">
      <c r="A57" s="111"/>
      <c r="B57" s="364"/>
      <c r="C57" s="365"/>
      <c r="D57" s="366"/>
      <c r="E57" s="101"/>
      <c r="F57" s="101"/>
      <c r="G57" s="101"/>
      <c r="H57" s="377"/>
      <c r="I57" s="378"/>
      <c r="J57" s="379"/>
      <c r="K57" s="112"/>
    </row>
    <row r="58" spans="1:59" s="6" customFormat="1" ht="24" customHeight="1" thickBot="1" x14ac:dyDescent="0.25">
      <c r="A58" s="111"/>
      <c r="B58" s="367"/>
      <c r="C58" s="368"/>
      <c r="D58" s="369"/>
      <c r="E58" s="101"/>
      <c r="H58" s="380"/>
      <c r="I58" s="381"/>
      <c r="J58" s="382"/>
      <c r="K58" s="112"/>
    </row>
    <row r="59" spans="1:59" s="6" customFormat="1" ht="16.5" customHeight="1" thickBot="1" x14ac:dyDescent="0.25">
      <c r="A59" s="111"/>
      <c r="B59" s="101"/>
      <c r="C59" s="101"/>
      <c r="D59" s="101"/>
      <c r="E59" s="101"/>
      <c r="H59" s="101"/>
      <c r="I59" s="101"/>
      <c r="J59" s="101"/>
      <c r="K59" s="112"/>
    </row>
    <row r="60" spans="1:59" s="6" customFormat="1" ht="174" customHeight="1" thickBot="1" x14ac:dyDescent="0.25">
      <c r="A60" s="111"/>
      <c r="B60" s="383" t="s">
        <v>151</v>
      </c>
      <c r="C60" s="312"/>
      <c r="D60" s="313"/>
      <c r="E60" s="101"/>
      <c r="H60" s="341" t="s">
        <v>153</v>
      </c>
      <c r="I60" s="384"/>
      <c r="J60" s="385"/>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9"/>
      <c r="I66" s="310"/>
      <c r="J66" s="310"/>
      <c r="K66" s="9"/>
    </row>
    <row r="67" spans="1:11" s="6" customFormat="1" x14ac:dyDescent="0.2">
      <c r="A67" s="9"/>
      <c r="B67" s="152"/>
      <c r="C67" s="152"/>
      <c r="D67" s="152"/>
      <c r="E67" s="9"/>
      <c r="F67" s="7"/>
      <c r="G67" s="7"/>
      <c r="H67" s="310"/>
      <c r="I67" s="310"/>
      <c r="J67" s="310"/>
      <c r="K67" s="9"/>
    </row>
    <row r="68" spans="1:11" s="6" customFormat="1" x14ac:dyDescent="0.2">
      <c r="A68" s="8"/>
      <c r="B68" s="152"/>
      <c r="C68" s="152"/>
      <c r="D68" s="152"/>
      <c r="E68" s="8"/>
      <c r="H68" s="310"/>
      <c r="I68" s="310"/>
      <c r="J68" s="310"/>
    </row>
    <row r="69" spans="1:11" s="6" customFormat="1" x14ac:dyDescent="0.2">
      <c r="H69" s="310"/>
      <c r="I69" s="310"/>
      <c r="J69" s="310"/>
    </row>
    <row r="70" spans="1:11" s="6" customFormat="1" x14ac:dyDescent="0.2">
      <c r="H70" s="310"/>
      <c r="I70" s="310"/>
      <c r="J70" s="310"/>
    </row>
    <row r="71" spans="1:11" s="6" customFormat="1" x14ac:dyDescent="0.2">
      <c r="H71" s="310"/>
      <c r="I71" s="310"/>
      <c r="J71" s="310"/>
    </row>
    <row r="72" spans="1:11" s="6" customFormat="1" x14ac:dyDescent="0.2">
      <c r="H72" s="310"/>
      <c r="I72" s="310"/>
      <c r="J72" s="310"/>
    </row>
    <row r="73" spans="1:11" s="6" customFormat="1" x14ac:dyDescent="0.2">
      <c r="H73" s="310"/>
      <c r="I73" s="310"/>
      <c r="J73" s="310"/>
    </row>
    <row r="74" spans="1:11" s="6" customFormat="1" x14ac:dyDescent="0.2">
      <c r="H74" s="310"/>
      <c r="I74" s="310"/>
      <c r="J74" s="310"/>
    </row>
    <row r="75" spans="1:11" s="6" customFormat="1" x14ac:dyDescent="0.2">
      <c r="H75" s="310"/>
      <c r="I75" s="310"/>
      <c r="J75" s="310"/>
    </row>
    <row r="76" spans="1:11" s="6" customFormat="1" x14ac:dyDescent="0.2">
      <c r="H76" s="310"/>
      <c r="I76" s="310"/>
      <c r="J76" s="310"/>
    </row>
    <row r="77" spans="1:11" s="6" customFormat="1" x14ac:dyDescent="0.2">
      <c r="H77" s="310"/>
      <c r="I77" s="310"/>
      <c r="J77" s="310"/>
    </row>
    <row r="78" spans="1:11" s="6" customFormat="1" x14ac:dyDescent="0.2">
      <c r="H78" s="310"/>
      <c r="I78" s="310"/>
      <c r="J78" s="310"/>
    </row>
    <row r="79" spans="1:11" s="6" customFormat="1" x14ac:dyDescent="0.2">
      <c r="H79" s="310"/>
      <c r="I79" s="310"/>
      <c r="J79" s="310"/>
    </row>
    <row r="80" spans="1:11" s="6" customFormat="1" x14ac:dyDescent="0.2">
      <c r="H80" s="310"/>
      <c r="I80" s="310"/>
      <c r="J80" s="310"/>
    </row>
    <row r="81" spans="8:10" s="6" customFormat="1" x14ac:dyDescent="0.2">
      <c r="H81" s="310"/>
      <c r="I81" s="310"/>
      <c r="J81" s="310"/>
    </row>
    <row r="82" spans="8:10" s="6" customFormat="1" x14ac:dyDescent="0.2">
      <c r="H82" s="310"/>
      <c r="I82" s="310"/>
      <c r="J82" s="310"/>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password="C6AA" sheet="1" formatCells="0" formatColumns="0" formatRows="0" insertColumns="0" insertRows="0" insertHyperlinks="0" deleteColumns="0" deleteRows="0" sort="0" autoFilter="0" pivotTables="0"/>
  <mergeCells count="11">
    <mergeCell ref="B60:D60"/>
    <mergeCell ref="H60:J60"/>
    <mergeCell ref="H66:J82"/>
    <mergeCell ref="B2:J2"/>
    <mergeCell ref="D19:D38"/>
    <mergeCell ref="B40:D40"/>
    <mergeCell ref="B41:B42"/>
    <mergeCell ref="B51:D58"/>
    <mergeCell ref="H53:I53"/>
    <mergeCell ref="H54:I54"/>
    <mergeCell ref="H56:J58"/>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8" tint="-0.249977111117893"/>
  </sheetPr>
  <dimension ref="A1:BG268"/>
  <sheetViews>
    <sheetView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1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36.75" customHeight="1" thickBot="1" x14ac:dyDescent="0.25">
      <c r="A2" s="104"/>
      <c r="B2" s="97" t="s">
        <v>65</v>
      </c>
      <c r="C2" s="120"/>
      <c r="D2" s="122"/>
      <c r="E2" s="124"/>
      <c r="F2" s="121"/>
      <c r="G2" s="121"/>
      <c r="H2" s="123"/>
      <c r="I2" s="98"/>
      <c r="J2" s="99"/>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13" t="s">
        <v>3</v>
      </c>
      <c r="C5" s="14" t="s">
        <v>4</v>
      </c>
      <c r="D5" s="69"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15"/>
      <c r="C6" s="16"/>
      <c r="D6" s="70"/>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99" t="s">
        <v>10</v>
      </c>
      <c r="C7" s="182">
        <v>0</v>
      </c>
      <c r="D7" s="20"/>
      <c r="E7" s="100"/>
      <c r="F7" s="41"/>
      <c r="H7" s="78" t="s">
        <v>43</v>
      </c>
      <c r="I7" s="77" t="s">
        <v>52</v>
      </c>
      <c r="J7" s="24">
        <f>PRODUCT($C$10,5.13)</f>
        <v>0</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200" t="s">
        <v>29</v>
      </c>
      <c r="C8" s="179">
        <v>0</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200" t="s">
        <v>87</v>
      </c>
      <c r="C9" s="179">
        <v>0</v>
      </c>
      <c r="D9" s="21"/>
      <c r="E9" s="100"/>
      <c r="F9" s="41"/>
      <c r="H9" s="213" t="s">
        <v>45</v>
      </c>
      <c r="I9" s="215"/>
      <c r="J9" s="192">
        <f>IF(J7&lt;250.01,0,SUM(J7,-J8))</f>
        <v>0</v>
      </c>
      <c r="K9" s="110"/>
      <c r="L9" s="102">
        <f>IF(C13&gt;19.5,19.5,C13)</f>
        <v>19.5</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201" t="s">
        <v>50</v>
      </c>
      <c r="C10" s="198">
        <f>C7-C8-C9</f>
        <v>0</v>
      </c>
      <c r="D10" s="22"/>
      <c r="E10" s="100"/>
      <c r="F10" s="41"/>
      <c r="H10" s="172" t="s">
        <v>46</v>
      </c>
      <c r="I10" s="173"/>
      <c r="J10" s="129">
        <f>IF($C$10&lt;48.732943,PRODUCT($C$10,20.5),(PRODUCT($C$10,20.5)-J9))</f>
        <v>0</v>
      </c>
      <c r="K10" s="110"/>
      <c r="L10" s="102">
        <f>IF(C16&gt;25.9,25.9,C16)</f>
        <v>25.9</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208" t="s">
        <v>37</v>
      </c>
      <c r="C11" s="205">
        <v>0</v>
      </c>
      <c r="D11" s="59">
        <f>(C11*D13)/(C13)</f>
        <v>0</v>
      </c>
      <c r="E11" s="100"/>
      <c r="F11" s="41"/>
      <c r="H11" s="214" t="s">
        <v>60</v>
      </c>
      <c r="I11" s="216"/>
      <c r="J11" s="28">
        <f>IF(J10&lt;1000,0,SUM(J10,-1000))</f>
        <v>0</v>
      </c>
      <c r="K11" s="110"/>
      <c r="L11" s="102">
        <f>IF(C17&gt;16.15,16.15,C17)</f>
        <v>16.149999999999999</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209" t="s">
        <v>38</v>
      </c>
      <c r="C12" s="205">
        <v>0</v>
      </c>
      <c r="D12" s="60">
        <f>(C12*D13)/(C13)</f>
        <v>0</v>
      </c>
      <c r="E12" s="100"/>
      <c r="F12" s="41"/>
      <c r="H12" s="74" t="s">
        <v>12</v>
      </c>
      <c r="I12" s="75"/>
      <c r="J12" s="76">
        <f>-D18</f>
        <v>0</v>
      </c>
      <c r="K12" s="110"/>
      <c r="L12" s="102"/>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10" t="s">
        <v>62</v>
      </c>
      <c r="C13" s="58">
        <v>19.600000000000001</v>
      </c>
      <c r="D13" s="61">
        <f>L9</f>
        <v>19.5</v>
      </c>
      <c r="E13" s="100"/>
      <c r="F13" s="41"/>
      <c r="H13" s="29" t="s">
        <v>11</v>
      </c>
      <c r="I13" s="30"/>
      <c r="J13" s="31">
        <f>J11-D18</f>
        <v>0</v>
      </c>
      <c r="K13" s="110"/>
      <c r="L13" s="102"/>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211" t="s">
        <v>39</v>
      </c>
      <c r="C14" s="205">
        <v>0</v>
      </c>
      <c r="D14" s="60">
        <f>(C14*D17)/(C17)</f>
        <v>0</v>
      </c>
      <c r="E14" s="100"/>
      <c r="F14" s="41"/>
      <c r="H14" s="81"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209" t="s">
        <v>40</v>
      </c>
      <c r="C15" s="206">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10" t="s">
        <v>63</v>
      </c>
      <c r="C16" s="90">
        <v>26</v>
      </c>
      <c r="D16" s="61">
        <f>L10</f>
        <v>25.9</v>
      </c>
      <c r="E16" s="100"/>
      <c r="F16" s="41"/>
      <c r="G16" s="41"/>
      <c r="H16" s="100"/>
      <c r="I16" s="100"/>
      <c r="J16" s="100"/>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10" t="s">
        <v>64</v>
      </c>
      <c r="C17" s="75">
        <v>16.2</v>
      </c>
      <c r="D17" s="62">
        <f>L11</f>
        <v>16.149999999999999</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212" t="s">
        <v>14</v>
      </c>
      <c r="C18" s="207"/>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99" t="s">
        <v>36</v>
      </c>
      <c r="C19" s="182">
        <v>0</v>
      </c>
      <c r="D19" s="176"/>
      <c r="E19" s="100"/>
      <c r="F19" s="41"/>
      <c r="G19" s="41"/>
      <c r="H19" s="100"/>
      <c r="I19" s="100"/>
      <c r="J19" s="100"/>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thickBot="1" x14ac:dyDescent="0.25">
      <c r="A20" s="106"/>
      <c r="B20" s="134" t="s">
        <v>18</v>
      </c>
      <c r="C20" s="179">
        <v>0</v>
      </c>
      <c r="D20" s="177"/>
      <c r="E20" s="100"/>
      <c r="F20" s="41"/>
      <c r="G20" s="41"/>
      <c r="H20" s="100"/>
      <c r="I20" s="100"/>
      <c r="J20" s="100"/>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89</v>
      </c>
      <c r="C21" s="179">
        <v>0</v>
      </c>
      <c r="D21" s="177"/>
      <c r="E21" s="100"/>
      <c r="F21" s="41"/>
      <c r="G21" s="107"/>
      <c r="H21" s="52" t="s">
        <v>128</v>
      </c>
      <c r="I21" s="53"/>
      <c r="J21" s="54"/>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thickBot="1" x14ac:dyDescent="0.25">
      <c r="A22" s="106"/>
      <c r="B22" s="134" t="s">
        <v>91</v>
      </c>
      <c r="C22" s="179">
        <v>0</v>
      </c>
      <c r="D22" s="177"/>
      <c r="E22" s="100"/>
      <c r="F22" s="41"/>
      <c r="H22" s="153"/>
      <c r="I22" s="154"/>
      <c r="J22" s="155"/>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102</v>
      </c>
      <c r="C23" s="179">
        <v>0</v>
      </c>
      <c r="D23" s="177"/>
      <c r="E23" s="100"/>
      <c r="F23" s="41"/>
      <c r="H23" s="158" t="s">
        <v>24</v>
      </c>
      <c r="I23" s="34" t="s">
        <v>55</v>
      </c>
      <c r="J23" s="23">
        <f>PRODUCT(SUM(C19,-C20,-C21,-C22,-C23,-C24),15.34)</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135" t="s">
        <v>90</v>
      </c>
      <c r="C24" s="179">
        <v>0</v>
      </c>
      <c r="D24" s="177"/>
      <c r="E24" s="100"/>
      <c r="F24" s="41"/>
      <c r="H24" s="80" t="s">
        <v>20</v>
      </c>
      <c r="I24" s="35" t="s">
        <v>33</v>
      </c>
      <c r="J24" s="36">
        <f>PRODUCT(C20,61.35)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thickBot="1" x14ac:dyDescent="0.25">
      <c r="A25" s="106"/>
      <c r="B25" s="204" t="s">
        <v>139</v>
      </c>
      <c r="C25" s="182">
        <v>0</v>
      </c>
      <c r="D25" s="177"/>
      <c r="E25" s="100"/>
      <c r="F25" s="41"/>
      <c r="H25" s="80" t="s">
        <v>21</v>
      </c>
      <c r="I25" s="35" t="s">
        <v>33</v>
      </c>
      <c r="J25" s="36">
        <f>PRODUCT(SUM(C21,C22),61.35)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4" t="s">
        <v>126</v>
      </c>
      <c r="C26" s="202">
        <v>0</v>
      </c>
      <c r="D26" s="177"/>
      <c r="E26" s="100"/>
      <c r="F26" s="41"/>
      <c r="H26" s="80" t="s">
        <v>105</v>
      </c>
      <c r="I26" s="35" t="s">
        <v>33</v>
      </c>
      <c r="J26" s="161">
        <f>PRODUCT(C22,61.35)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6" t="s">
        <v>127</v>
      </c>
      <c r="C27" s="202">
        <v>0</v>
      </c>
      <c r="D27" s="177"/>
      <c r="E27" s="100"/>
      <c r="F27" s="41"/>
      <c r="H27" s="80" t="s">
        <v>106</v>
      </c>
      <c r="I27" s="35" t="s">
        <v>69</v>
      </c>
      <c r="J27" s="161">
        <f>PRODUCT(C23,40.35)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thickBot="1" x14ac:dyDescent="0.25">
      <c r="A28" s="106"/>
      <c r="B28" s="204" t="s">
        <v>8</v>
      </c>
      <c r="C28" s="203">
        <v>0</v>
      </c>
      <c r="D28" s="177"/>
      <c r="E28" s="100"/>
      <c r="F28" s="41"/>
      <c r="H28" s="80" t="s">
        <v>108</v>
      </c>
      <c r="I28" s="35" t="s">
        <v>70</v>
      </c>
      <c r="J28" s="161">
        <f>PRODUCT(SUM(C25,-C26,-C27),25)</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thickBot="1" x14ac:dyDescent="0.25">
      <c r="A29" s="106"/>
      <c r="B29" s="134" t="s">
        <v>18</v>
      </c>
      <c r="C29" s="179">
        <v>0</v>
      </c>
      <c r="D29" s="177"/>
      <c r="E29" s="100"/>
      <c r="F29" s="41"/>
      <c r="H29" s="80" t="s">
        <v>129</v>
      </c>
      <c r="I29" s="35" t="s">
        <v>123</v>
      </c>
      <c r="J29" s="161">
        <f>PRODUCT(C26,10)</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thickBot="1" x14ac:dyDescent="0.25">
      <c r="A30" s="106"/>
      <c r="B30" s="134" t="s">
        <v>89</v>
      </c>
      <c r="C30" s="179">
        <v>0</v>
      </c>
      <c r="D30" s="177"/>
      <c r="E30" s="100"/>
      <c r="F30" s="41"/>
      <c r="H30" s="80" t="s">
        <v>130</v>
      </c>
      <c r="I30" s="35" t="s">
        <v>124</v>
      </c>
      <c r="J30" s="161">
        <f>PRODUCT(C27,4)</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thickBot="1" x14ac:dyDescent="0.25">
      <c r="A31" s="106"/>
      <c r="B31" s="134" t="s">
        <v>91</v>
      </c>
      <c r="C31" s="179">
        <v>0</v>
      </c>
      <c r="D31" s="177"/>
      <c r="E31" s="100"/>
      <c r="F31" s="41"/>
      <c r="H31" s="159" t="s">
        <v>25</v>
      </c>
      <c r="I31" s="35" t="s">
        <v>56</v>
      </c>
      <c r="J31" s="37">
        <f>PRODUCT(SUM(C28,-C29,-C30,-C31,-C32,-C33,-C34),1.38)</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5" t="s">
        <v>103</v>
      </c>
      <c r="C32" s="179">
        <v>0</v>
      </c>
      <c r="D32" s="177"/>
      <c r="E32" s="100"/>
      <c r="F32" s="41"/>
      <c r="H32" s="80" t="s">
        <v>22</v>
      </c>
      <c r="I32" s="35" t="s">
        <v>34</v>
      </c>
      <c r="J32" s="36">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5" t="s">
        <v>92</v>
      </c>
      <c r="C33" s="179">
        <v>0</v>
      </c>
      <c r="D33" s="177"/>
      <c r="E33" s="100"/>
      <c r="F33" s="41"/>
      <c r="H33" s="80" t="s">
        <v>23</v>
      </c>
      <c r="I33" s="35" t="s">
        <v>34</v>
      </c>
      <c r="J33" s="36">
        <f>PRODUCT(SUM(C30,C31),5.5)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thickBot="1" x14ac:dyDescent="0.25">
      <c r="A34" s="106"/>
      <c r="B34" s="135" t="s">
        <v>93</v>
      </c>
      <c r="C34" s="179">
        <v>0</v>
      </c>
      <c r="D34" s="177"/>
      <c r="E34" s="100"/>
      <c r="F34" s="41"/>
      <c r="H34" s="80" t="s">
        <v>104</v>
      </c>
      <c r="I34" s="35" t="s">
        <v>34</v>
      </c>
      <c r="J34" s="36">
        <f>PRODUCT(C32,5.5)</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thickBot="1" x14ac:dyDescent="0.25">
      <c r="A35" s="106"/>
      <c r="B35" s="204" t="s">
        <v>9</v>
      </c>
      <c r="C35" s="182">
        <v>0</v>
      </c>
      <c r="D35" s="177"/>
      <c r="E35" s="100"/>
      <c r="F35" s="41"/>
      <c r="H35" s="80" t="s">
        <v>95</v>
      </c>
      <c r="I35" s="35" t="s">
        <v>73</v>
      </c>
      <c r="J35" s="161">
        <f>PRODUCT(C33,4.96)</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thickBot="1" x14ac:dyDescent="0.25">
      <c r="A36" s="106"/>
      <c r="B36" s="133" t="s">
        <v>18</v>
      </c>
      <c r="C36" s="179">
        <v>0</v>
      </c>
      <c r="D36" s="177"/>
      <c r="E36" s="100"/>
      <c r="F36" s="8"/>
      <c r="G36" s="8"/>
      <c r="H36" s="80" t="s">
        <v>96</v>
      </c>
      <c r="I36" s="35" t="s">
        <v>80</v>
      </c>
      <c r="J36" s="161">
        <f>PRODUCT(C34,4.42)</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thickBot="1" x14ac:dyDescent="0.25">
      <c r="A37" s="106"/>
      <c r="B37" s="134" t="s">
        <v>89</v>
      </c>
      <c r="C37" s="179">
        <v>0</v>
      </c>
      <c r="D37" s="177"/>
      <c r="E37" s="100"/>
      <c r="F37" s="41"/>
      <c r="H37" s="159" t="s">
        <v>26</v>
      </c>
      <c r="I37" s="35" t="s">
        <v>57</v>
      </c>
      <c r="J37" s="37">
        <f>PRODUCT(SUM(C35,-C36,-C37,-C38,-C39,-C40,-C41),15.15)</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4" t="s">
        <v>91</v>
      </c>
      <c r="C38" s="179">
        <v>0</v>
      </c>
      <c r="D38" s="177"/>
      <c r="E38" s="100"/>
      <c r="F38" s="41"/>
      <c r="H38" s="80" t="s">
        <v>27</v>
      </c>
      <c r="I38" s="35" t="s">
        <v>35</v>
      </c>
      <c r="J38" s="36">
        <f>PRODUCT(C36,60.6)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34" t="s">
        <v>103</v>
      </c>
      <c r="C39" s="179">
        <v>0</v>
      </c>
      <c r="D39" s="177"/>
      <c r="E39" s="100"/>
      <c r="F39" s="41"/>
      <c r="H39" s="80" t="s">
        <v>28</v>
      </c>
      <c r="I39" s="35" t="s">
        <v>35</v>
      </c>
      <c r="J39" s="36">
        <f>PRODUCT(SUM(C37,C38),60.6)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thickBot="1" x14ac:dyDescent="0.25">
      <c r="A40" s="106"/>
      <c r="B40" s="134" t="s">
        <v>94</v>
      </c>
      <c r="C40" s="179">
        <v>0</v>
      </c>
      <c r="D40" s="177"/>
      <c r="E40" s="100"/>
      <c r="F40" s="41"/>
      <c r="H40" s="80" t="s">
        <v>107</v>
      </c>
      <c r="I40" s="35" t="s">
        <v>35</v>
      </c>
      <c r="J40" s="36">
        <f>PRODUCT(C39,60.6)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18" customHeight="1" thickBot="1" x14ac:dyDescent="0.25">
      <c r="A41" s="106"/>
      <c r="B41" s="137" t="s">
        <v>93</v>
      </c>
      <c r="C41" s="179">
        <v>0</v>
      </c>
      <c r="D41" s="178"/>
      <c r="E41" s="100"/>
      <c r="F41" s="8"/>
      <c r="G41" s="8"/>
      <c r="H41" s="80" t="s">
        <v>97</v>
      </c>
      <c r="I41" s="35" t="s">
        <v>35</v>
      </c>
      <c r="J41" s="161">
        <f>PRODUCT(C40,60.6)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18" customHeight="1" thickBot="1" x14ac:dyDescent="0.25">
      <c r="A42" s="106"/>
      <c r="B42" s="100"/>
      <c r="C42" s="100"/>
      <c r="D42" s="100"/>
      <c r="E42" s="100"/>
      <c r="F42" s="100"/>
      <c r="G42" s="100"/>
      <c r="H42" s="80" t="s">
        <v>98</v>
      </c>
      <c r="I42" s="35" t="s">
        <v>77</v>
      </c>
      <c r="J42" s="161">
        <f>PRODUCT(C41,19.6)</f>
        <v>0</v>
      </c>
      <c r="K42" s="108"/>
      <c r="L42" s="103"/>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0.25" customHeight="1" thickBot="1" x14ac:dyDescent="0.25">
      <c r="A43" s="106"/>
      <c r="B43" s="348" t="s">
        <v>119</v>
      </c>
      <c r="C43" s="386"/>
      <c r="D43" s="349"/>
      <c r="E43" s="100"/>
      <c r="F43" s="41"/>
      <c r="G43" s="41"/>
      <c r="H43" s="160" t="s">
        <v>5</v>
      </c>
      <c r="I43" s="194"/>
      <c r="J43" s="195">
        <v>-250</v>
      </c>
      <c r="K43" s="108"/>
      <c r="L43" s="102"/>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26.25" customHeight="1" thickBot="1" x14ac:dyDescent="0.3">
      <c r="A44" s="106"/>
      <c r="B44" s="350" t="s">
        <v>120</v>
      </c>
      <c r="C44" s="241" t="s">
        <v>118</v>
      </c>
      <c r="D44" s="240"/>
      <c r="E44" s="100"/>
      <c r="F44" s="41"/>
      <c r="G44" s="41"/>
      <c r="H44" s="193" t="s">
        <v>41</v>
      </c>
      <c r="I44" s="156"/>
      <c r="J44" s="157">
        <f>IF(SUM(J23,J31,J37)&gt;250,SUM(J23:J43),SUM(J24:J30,J32:J36,J38:J42))</f>
        <v>0</v>
      </c>
      <c r="K44" s="108"/>
      <c r="L44" s="87"/>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21" customHeight="1" thickBot="1" x14ac:dyDescent="0.25">
      <c r="A45" s="106"/>
      <c r="B45" s="360"/>
      <c r="C45" s="232">
        <f>SUM(C50:C52)</f>
        <v>0</v>
      </c>
      <c r="D45" s="239" t="s">
        <v>114</v>
      </c>
      <c r="E45" s="100"/>
      <c r="F45" s="100"/>
      <c r="G45" s="100"/>
      <c r="H45" s="100"/>
      <c r="I45" s="100"/>
      <c r="J45" s="100"/>
      <c r="K45" s="108"/>
      <c r="L45" s="185">
        <f>J50*0.9</f>
        <v>0</v>
      </c>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133" t="s">
        <v>89</v>
      </c>
      <c r="C46" s="228">
        <v>0</v>
      </c>
      <c r="D46" s="21"/>
      <c r="E46" s="100"/>
      <c r="F46" s="41"/>
      <c r="G46" s="41"/>
      <c r="H46" s="219" t="s">
        <v>99</v>
      </c>
      <c r="I46" s="217"/>
      <c r="J46" s="218"/>
      <c r="K46" s="108"/>
      <c r="L46" s="185">
        <f>SUM((J7+J46)-D14)*0.9</f>
        <v>0</v>
      </c>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85"/>
      <c r="AL46" s="85"/>
      <c r="AM46" s="85"/>
      <c r="AN46" s="85"/>
      <c r="AO46" s="85"/>
      <c r="AP46" s="85"/>
      <c r="AQ46" s="85"/>
      <c r="AR46" s="85"/>
      <c r="AS46" s="85"/>
      <c r="AT46" s="85"/>
      <c r="AU46" s="85"/>
      <c r="AV46" s="85"/>
      <c r="AW46" s="85"/>
      <c r="AX46" s="85"/>
      <c r="AY46" s="85"/>
      <c r="AZ46" s="85"/>
      <c r="BA46" s="85"/>
      <c r="BB46" s="85"/>
      <c r="BC46" s="85"/>
      <c r="BD46" s="85"/>
      <c r="BE46" s="85"/>
      <c r="BF46" s="85"/>
      <c r="BG46" s="85"/>
    </row>
    <row r="47" spans="1:59" ht="18" hidden="1" customHeight="1" x14ac:dyDescent="0.2">
      <c r="A47" s="106"/>
      <c r="B47" s="134" t="s">
        <v>103</v>
      </c>
      <c r="C47" s="226">
        <v>0</v>
      </c>
      <c r="D47" s="21"/>
      <c r="E47" s="100"/>
      <c r="F47" s="41"/>
      <c r="H47" s="32" t="s">
        <v>49</v>
      </c>
      <c r="I47" s="197"/>
      <c r="J47" s="187">
        <f>SUM(PRODUCT(SUM(C22,-C23,-C24,-C25,-C27),5.11),PRODUCT(SUM(C30,-C31,-C32,-C33,-C34,-C35),2.28),PRODUCT(SUM(C36,-C37,-C38,-C39,-C40,-C41),19.89),0)</f>
        <v>0</v>
      </c>
      <c r="K47" s="108"/>
      <c r="L47" s="190"/>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85"/>
      <c r="AL47" s="85"/>
      <c r="AM47" s="85"/>
      <c r="AN47" s="85"/>
      <c r="AO47" s="85"/>
      <c r="AP47" s="85"/>
      <c r="AQ47" s="85"/>
      <c r="AR47" s="85"/>
      <c r="AS47" s="85"/>
      <c r="AT47" s="85"/>
      <c r="AU47" s="85"/>
      <c r="AV47" s="85"/>
      <c r="AW47" s="85"/>
      <c r="AX47" s="85"/>
      <c r="AY47" s="85"/>
      <c r="AZ47" s="85"/>
      <c r="BA47" s="85"/>
      <c r="BB47" s="85"/>
      <c r="BC47" s="85"/>
      <c r="BD47" s="85"/>
      <c r="BE47" s="85"/>
      <c r="BF47" s="85"/>
      <c r="BG47" s="85"/>
    </row>
    <row r="48" spans="1:59" ht="18" hidden="1" customHeight="1" x14ac:dyDescent="0.25">
      <c r="A48" s="106"/>
      <c r="B48" s="224"/>
      <c r="C48" s="224"/>
      <c r="D48" s="108"/>
      <c r="E48" s="100"/>
      <c r="F48" s="41"/>
      <c r="H48" s="168" t="s">
        <v>0</v>
      </c>
      <c r="I48" s="196"/>
      <c r="J48" s="157">
        <f>IF(L52&gt;L48,IF(L48&lt;0,0,L48),IF(L52&lt;0,0,L52))</f>
        <v>0</v>
      </c>
      <c r="K48" s="108"/>
      <c r="L48" s="190"/>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85"/>
      <c r="AL48" s="85"/>
      <c r="AM48" s="85"/>
      <c r="AN48" s="85"/>
      <c r="AO48" s="85"/>
      <c r="AP48" s="85"/>
      <c r="AQ48" s="85"/>
      <c r="AR48" s="85"/>
      <c r="AS48" s="85"/>
      <c r="AT48" s="85"/>
      <c r="AU48" s="85"/>
      <c r="AV48" s="85"/>
      <c r="AW48" s="85"/>
      <c r="AX48" s="85"/>
      <c r="AY48" s="85"/>
      <c r="AZ48" s="85"/>
      <c r="BA48" s="85"/>
      <c r="BB48" s="85"/>
      <c r="BC48" s="85"/>
      <c r="BD48" s="85"/>
      <c r="BE48" s="85"/>
      <c r="BF48" s="85"/>
      <c r="BG48" s="85"/>
    </row>
    <row r="49" spans="1:59" s="6" customFormat="1" ht="21.75" customHeight="1" thickBot="1" x14ac:dyDescent="0.3">
      <c r="A49" s="111"/>
      <c r="B49" s="229" t="s">
        <v>113</v>
      </c>
      <c r="C49" s="230"/>
      <c r="D49" s="231"/>
      <c r="E49" s="100"/>
      <c r="F49" s="100"/>
      <c r="G49" s="100"/>
      <c r="H49" s="220" t="s">
        <v>121</v>
      </c>
      <c r="I49" s="221"/>
      <c r="J49" s="71">
        <f>IF(L49&gt;L45,IF(L45&lt;0,0,L45),IF(L49&lt;0,0,L49))</f>
        <v>0</v>
      </c>
      <c r="K49" s="108"/>
      <c r="L49" s="185">
        <f>SUM((J11+J50)-D18)*0.9</f>
        <v>0</v>
      </c>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85"/>
      <c r="AL49" s="85"/>
      <c r="AM49" s="85"/>
      <c r="AN49" s="85"/>
      <c r="AO49" s="85"/>
      <c r="AP49" s="85"/>
      <c r="AQ49" s="85"/>
      <c r="AR49" s="85"/>
      <c r="AS49" s="85"/>
      <c r="AT49" s="85"/>
      <c r="AU49" s="85"/>
      <c r="AV49" s="85"/>
      <c r="AW49" s="85"/>
      <c r="AX49" s="85"/>
      <c r="AY49" s="85"/>
      <c r="AZ49" s="85"/>
      <c r="BA49" s="85"/>
      <c r="BB49" s="85"/>
      <c r="BC49" s="85"/>
      <c r="BD49" s="85"/>
      <c r="BE49" s="85"/>
      <c r="BF49" s="85"/>
      <c r="BG49" s="85"/>
    </row>
    <row r="50" spans="1:59" s="6" customFormat="1" ht="21.75" customHeight="1" thickBot="1" x14ac:dyDescent="0.25">
      <c r="A50" s="111"/>
      <c r="B50" s="150" t="s">
        <v>110</v>
      </c>
      <c r="C50" s="225">
        <v>0</v>
      </c>
      <c r="D50" s="20"/>
      <c r="E50" s="100"/>
      <c r="F50" s="100"/>
      <c r="G50" s="100"/>
      <c r="H50" s="32" t="s">
        <v>47</v>
      </c>
      <c r="I50" s="38"/>
      <c r="J50" s="233">
        <f>IF(SUM(PRODUCT(SUM(C19-C20-C21-C22-C23-C24),5.11),PRODUCT(SUM(C28-C29-C30-C31-C32,-C33,-C34),2.28),PRODUCT(SUM(C35-C36-C37,-C38,-C39-C40-C41),19.89),-750)&lt;0,0,SUM(PRODUCT(SUM(C19-C20-C21-C22-C23-C24),5.11),PRODUCT(SUM(C28-C29-C30-C31-C32,-C33,-C34),2.28),PRODUCT(SUM(C35-C36-C37,-C38,-C39-C40-C41),19.89),-750))</f>
        <v>0</v>
      </c>
      <c r="K50" s="112"/>
      <c r="L50" s="186"/>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87"/>
      <c r="AL50" s="87"/>
      <c r="AM50" s="87"/>
      <c r="AN50" s="87"/>
      <c r="AO50" s="87"/>
      <c r="AP50" s="87"/>
      <c r="AQ50" s="87"/>
      <c r="AR50" s="87"/>
      <c r="AS50" s="87"/>
      <c r="AT50" s="87"/>
      <c r="AU50" s="87"/>
      <c r="AV50" s="87"/>
      <c r="AW50" s="87"/>
      <c r="AX50" s="87"/>
      <c r="AY50" s="87"/>
      <c r="AZ50" s="87"/>
      <c r="BA50" s="87"/>
      <c r="BB50" s="87"/>
      <c r="BC50" s="87"/>
      <c r="BD50" s="87"/>
      <c r="BE50" s="87"/>
      <c r="BF50" s="87"/>
      <c r="BG50" s="87"/>
    </row>
    <row r="51" spans="1:59" s="6" customFormat="1" ht="21.75" customHeight="1" thickBot="1" x14ac:dyDescent="0.25">
      <c r="A51" s="111"/>
      <c r="B51" s="134" t="s">
        <v>111</v>
      </c>
      <c r="C51" s="226">
        <v>0</v>
      </c>
      <c r="D51" s="21"/>
      <c r="E51" s="100"/>
      <c r="F51" s="100"/>
      <c r="G51" s="100"/>
      <c r="H51" s="100"/>
      <c r="I51" s="100"/>
      <c r="J51" s="100"/>
      <c r="K51" s="112"/>
      <c r="L51" s="186"/>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87"/>
      <c r="AL51" s="87"/>
      <c r="AM51" s="87"/>
      <c r="AN51" s="87"/>
      <c r="AO51" s="87"/>
      <c r="AP51" s="87"/>
      <c r="AQ51" s="87"/>
      <c r="AR51" s="87"/>
      <c r="AS51" s="87"/>
      <c r="AT51" s="87"/>
      <c r="AU51" s="87"/>
      <c r="AV51" s="87"/>
      <c r="AW51" s="87"/>
      <c r="AX51" s="87"/>
      <c r="AY51" s="87"/>
      <c r="AZ51" s="87"/>
      <c r="BA51" s="87"/>
      <c r="BB51" s="87"/>
      <c r="BC51" s="87"/>
      <c r="BD51" s="87"/>
      <c r="BE51" s="87"/>
      <c r="BF51" s="87"/>
      <c r="BG51" s="87"/>
    </row>
    <row r="52" spans="1:59" s="6" customFormat="1" ht="24.75" customHeight="1" thickBot="1" x14ac:dyDescent="0.3">
      <c r="A52" s="111"/>
      <c r="B52" s="137" t="s">
        <v>112</v>
      </c>
      <c r="C52" s="227">
        <v>0</v>
      </c>
      <c r="D52" s="223"/>
      <c r="E52" s="100"/>
      <c r="F52" s="100"/>
      <c r="G52" s="100"/>
      <c r="H52" s="220" t="s">
        <v>115</v>
      </c>
      <c r="I52" s="221"/>
      <c r="J52" s="71">
        <f>IF(SUM(C50*(669.8-61.35),C51*(654.5-61.35),C52*(721-61.35))&lt;50,0,SUM(C50*(669.8-61.35),C51*(654.5-61.35),C52*(721-61.35)))</f>
        <v>0</v>
      </c>
      <c r="K52" s="112"/>
      <c r="L52" s="8"/>
      <c r="M52" s="8"/>
      <c r="N52" s="8"/>
      <c r="O52" s="8"/>
      <c r="P52" s="8"/>
      <c r="Q52" s="8"/>
      <c r="R52" s="8"/>
      <c r="S52" s="8"/>
      <c r="T52" s="8"/>
      <c r="U52" s="8"/>
      <c r="V52" s="8"/>
      <c r="W52" s="8"/>
      <c r="X52" s="8"/>
      <c r="Y52" s="8"/>
      <c r="Z52" s="8"/>
      <c r="AA52" s="8"/>
      <c r="AB52" s="8"/>
      <c r="AC52" s="8"/>
      <c r="AD52" s="8"/>
      <c r="AE52" s="8"/>
      <c r="AF52" s="8"/>
      <c r="AG52" s="8"/>
      <c r="AH52" s="8"/>
      <c r="AI52" s="8"/>
      <c r="AJ52" s="8"/>
    </row>
    <row r="53" spans="1:59" s="6" customFormat="1" ht="12.75" customHeight="1" thickBot="1" x14ac:dyDescent="0.25">
      <c r="A53" s="111"/>
      <c r="B53" s="100"/>
      <c r="C53" s="100"/>
      <c r="D53" s="100"/>
      <c r="E53" s="100"/>
      <c r="F53" s="100"/>
      <c r="G53" s="100"/>
      <c r="H53" s="100"/>
      <c r="I53" s="100"/>
      <c r="J53" s="100"/>
      <c r="K53" s="112"/>
      <c r="L53" s="8"/>
      <c r="M53" s="8"/>
      <c r="N53" s="8"/>
      <c r="O53" s="8"/>
      <c r="P53" s="8"/>
      <c r="Q53" s="8"/>
      <c r="R53" s="8"/>
      <c r="S53" s="8"/>
      <c r="T53" s="8"/>
      <c r="U53" s="8"/>
      <c r="V53" s="8"/>
      <c r="W53" s="8"/>
      <c r="X53" s="8"/>
      <c r="Y53" s="8"/>
      <c r="Z53" s="8"/>
      <c r="AA53" s="8"/>
      <c r="AB53" s="8"/>
      <c r="AC53" s="8"/>
      <c r="AD53" s="8"/>
      <c r="AE53" s="8"/>
      <c r="AF53" s="8"/>
      <c r="AG53" s="8"/>
      <c r="AH53" s="8"/>
      <c r="AI53" s="8"/>
      <c r="AJ53" s="8"/>
    </row>
    <row r="54" spans="1:59" s="6" customFormat="1" ht="16.5" customHeight="1" thickBot="1" x14ac:dyDescent="0.25">
      <c r="A54" s="111"/>
      <c r="B54" s="100"/>
      <c r="C54" s="100"/>
      <c r="D54" s="100"/>
      <c r="E54" s="101"/>
      <c r="F54" s="100"/>
      <c r="G54" s="100"/>
      <c r="H54" s="170" t="s">
        <v>31</v>
      </c>
      <c r="I54" s="171"/>
      <c r="J54" s="88">
        <f>SUM(J9,J14,J17,J18,J44,J49,J52)</f>
        <v>0</v>
      </c>
      <c r="K54" s="112"/>
      <c r="L54" s="8"/>
      <c r="M54" s="8"/>
      <c r="N54" s="8"/>
      <c r="O54" s="8"/>
      <c r="P54" s="8"/>
      <c r="Q54" s="8"/>
      <c r="R54" s="8"/>
      <c r="S54" s="8"/>
      <c r="T54" s="8"/>
      <c r="U54" s="8"/>
      <c r="V54" s="8"/>
      <c r="W54" s="8"/>
      <c r="X54" s="8"/>
      <c r="Y54" s="8"/>
      <c r="Z54" s="8"/>
      <c r="AA54" s="8"/>
      <c r="AB54" s="8"/>
      <c r="AC54" s="8"/>
      <c r="AD54" s="8"/>
      <c r="AE54" s="8"/>
      <c r="AF54" s="8"/>
      <c r="AG54" s="8"/>
      <c r="AH54" s="8"/>
      <c r="AI54" s="8"/>
      <c r="AJ54" s="8"/>
    </row>
    <row r="55" spans="1:59" s="6" customFormat="1" ht="18" customHeight="1" x14ac:dyDescent="0.2">
      <c r="A55" s="111"/>
      <c r="B55" s="100"/>
      <c r="C55" s="100"/>
      <c r="D55" s="100"/>
      <c r="E55" s="101"/>
      <c r="F55" s="100"/>
      <c r="G55" s="100"/>
      <c r="H55" s="172" t="s">
        <v>61</v>
      </c>
      <c r="I55" s="173"/>
      <c r="J55" s="129">
        <f>SUM(C7*20.5,C19*20.45,C25*25,C28*5.5,C35*60.6)</f>
        <v>0</v>
      </c>
      <c r="K55" s="112"/>
      <c r="L55" s="8"/>
      <c r="M55" s="8"/>
      <c r="N55" s="8"/>
      <c r="O55" s="8"/>
      <c r="P55" s="8"/>
      <c r="Q55" s="8"/>
      <c r="R55" s="8"/>
      <c r="S55" s="8"/>
      <c r="T55" s="8"/>
      <c r="U55" s="8"/>
      <c r="V55" s="8"/>
      <c r="W55" s="8"/>
      <c r="X55" s="8"/>
      <c r="Y55" s="8"/>
      <c r="Z55" s="8"/>
      <c r="AA55" s="8"/>
      <c r="AB55" s="8"/>
      <c r="AC55" s="8"/>
      <c r="AD55" s="8"/>
      <c r="AE55" s="8"/>
      <c r="AF55" s="8"/>
      <c r="AG55" s="8"/>
      <c r="AH55" s="8"/>
      <c r="AI55" s="8"/>
      <c r="AJ55" s="8"/>
    </row>
    <row r="56" spans="1:59" s="6" customFormat="1" ht="18" customHeight="1" thickBot="1" x14ac:dyDescent="0.25">
      <c r="A56" s="111"/>
      <c r="B56" s="222"/>
      <c r="C56" s="100"/>
      <c r="D56" s="100"/>
      <c r="E56" s="101"/>
      <c r="F56" s="100"/>
      <c r="G56" s="100"/>
      <c r="H56" s="79" t="s">
        <v>51</v>
      </c>
      <c r="I56" s="174"/>
      <c r="J56" s="89">
        <f>J55-J54+J52</f>
        <v>0</v>
      </c>
      <c r="K56" s="112"/>
      <c r="L56" s="8"/>
      <c r="M56" s="8"/>
      <c r="N56" s="8"/>
      <c r="O56" s="8"/>
      <c r="P56" s="8"/>
      <c r="Q56" s="8"/>
      <c r="R56" s="8"/>
      <c r="S56" s="8"/>
      <c r="T56" s="8"/>
      <c r="U56" s="8"/>
      <c r="V56" s="8"/>
      <c r="W56" s="8"/>
      <c r="X56" s="8"/>
      <c r="Y56" s="8"/>
      <c r="Z56" s="8"/>
      <c r="AA56" s="8"/>
      <c r="AB56" s="8"/>
      <c r="AC56" s="8"/>
      <c r="AD56" s="8"/>
      <c r="AE56" s="8"/>
      <c r="AF56" s="8"/>
      <c r="AG56" s="8"/>
      <c r="AH56" s="8"/>
      <c r="AI56" s="8"/>
      <c r="AJ56" s="8"/>
    </row>
    <row r="57" spans="1:59" s="6" customFormat="1" x14ac:dyDescent="0.2">
      <c r="A57" s="111"/>
      <c r="B57" s="100"/>
      <c r="C57" s="100"/>
      <c r="D57" s="100"/>
      <c r="E57" s="101"/>
      <c r="G57" s="101"/>
      <c r="H57" s="101"/>
      <c r="I57" s="100"/>
      <c r="J57" s="100"/>
      <c r="K57" s="112"/>
      <c r="L57" s="8"/>
      <c r="M57" s="8"/>
      <c r="N57" s="8"/>
      <c r="O57" s="8"/>
      <c r="P57" s="8"/>
      <c r="Q57" s="8"/>
      <c r="R57" s="8"/>
      <c r="S57" s="8"/>
      <c r="T57" s="8"/>
      <c r="U57" s="8"/>
      <c r="V57" s="8"/>
      <c r="W57" s="8"/>
      <c r="X57" s="8"/>
      <c r="Y57" s="8"/>
      <c r="Z57" s="8"/>
      <c r="AA57" s="8"/>
      <c r="AB57" s="8"/>
      <c r="AC57" s="8"/>
      <c r="AD57" s="8"/>
      <c r="AE57" s="8"/>
      <c r="AF57" s="8"/>
      <c r="AG57" s="8"/>
      <c r="AH57" s="8"/>
      <c r="AI57" s="8"/>
      <c r="AJ57" s="8"/>
    </row>
    <row r="58" spans="1:59" s="6" customFormat="1" ht="13.5" customHeight="1" thickBot="1" x14ac:dyDescent="0.25">
      <c r="A58" s="111"/>
      <c r="B58" s="100"/>
      <c r="C58" s="100"/>
      <c r="D58" s="100"/>
      <c r="E58" s="101"/>
      <c r="F58" s="100"/>
      <c r="G58" s="100"/>
      <c r="H58" s="100"/>
      <c r="I58" s="100"/>
      <c r="J58" s="100"/>
      <c r="K58" s="112"/>
      <c r="L58" s="8"/>
      <c r="M58" s="8"/>
      <c r="N58" s="8"/>
      <c r="O58" s="8"/>
      <c r="P58" s="8"/>
      <c r="Q58" s="8"/>
      <c r="R58" s="8"/>
      <c r="S58" s="8"/>
      <c r="T58" s="8"/>
      <c r="U58" s="8"/>
      <c r="V58" s="8"/>
      <c r="W58" s="8"/>
      <c r="X58" s="8"/>
      <c r="Y58" s="8"/>
      <c r="Z58" s="8"/>
      <c r="AA58" s="8"/>
      <c r="AB58" s="8"/>
      <c r="AC58" s="8"/>
      <c r="AD58" s="8"/>
      <c r="AE58" s="8"/>
      <c r="AF58" s="8"/>
      <c r="AG58" s="8"/>
      <c r="AH58" s="8"/>
      <c r="AI58" s="8"/>
      <c r="AJ58" s="8"/>
    </row>
    <row r="59" spans="1:59" ht="179.25" customHeight="1" thickBot="1" x14ac:dyDescent="0.25">
      <c r="A59" s="111"/>
      <c r="B59" s="425" t="s">
        <v>109</v>
      </c>
      <c r="C59" s="426"/>
      <c r="D59" s="427"/>
      <c r="E59" s="101"/>
      <c r="H59" s="417" t="s">
        <v>101</v>
      </c>
      <c r="I59" s="418"/>
      <c r="J59" s="419"/>
      <c r="K59" s="112"/>
      <c r="L59" s="8"/>
      <c r="M59" s="8"/>
      <c r="N59" s="8"/>
      <c r="O59" s="8"/>
      <c r="P59" s="8"/>
      <c r="Q59" s="8"/>
      <c r="R59" s="8"/>
      <c r="S59" s="8"/>
      <c r="T59" s="8"/>
      <c r="U59" s="8"/>
      <c r="V59" s="8"/>
      <c r="W59" s="8"/>
      <c r="X59" s="8"/>
      <c r="Y59" s="8"/>
      <c r="Z59" s="8"/>
      <c r="AA59" s="8"/>
      <c r="AB59" s="8"/>
      <c r="AC59" s="8"/>
      <c r="AD59" s="8"/>
      <c r="AE59" s="8"/>
      <c r="AF59" s="8"/>
      <c r="AG59" s="8"/>
      <c r="AH59" s="8"/>
      <c r="AI59" s="8"/>
      <c r="AJ59" s="8"/>
    </row>
    <row r="60" spans="1:59" ht="14.25" customHeight="1" thickBot="1" x14ac:dyDescent="0.25">
      <c r="A60" s="111"/>
      <c r="B60" s="100"/>
      <c r="C60" s="100"/>
      <c r="D60" s="100"/>
      <c r="E60" s="101"/>
      <c r="H60" s="412" t="s">
        <v>136</v>
      </c>
      <c r="I60" s="413"/>
      <c r="J60" s="390"/>
      <c r="K60" s="112"/>
      <c r="L60" s="8"/>
      <c r="M60" s="8"/>
      <c r="N60" s="8"/>
      <c r="O60" s="8"/>
      <c r="P60" s="8"/>
      <c r="Q60" s="8"/>
      <c r="R60" s="8"/>
      <c r="S60" s="8"/>
      <c r="T60" s="8"/>
      <c r="U60" s="8"/>
      <c r="V60" s="8"/>
      <c r="W60" s="8"/>
      <c r="X60" s="8"/>
      <c r="Y60" s="8"/>
      <c r="Z60" s="8"/>
      <c r="AA60" s="8"/>
      <c r="AB60" s="8"/>
      <c r="AC60" s="8"/>
      <c r="AD60" s="8"/>
      <c r="AE60" s="8"/>
      <c r="AF60" s="8"/>
      <c r="AG60" s="8"/>
      <c r="AH60" s="8"/>
      <c r="AI60" s="8"/>
      <c r="AJ60" s="8"/>
    </row>
    <row r="61" spans="1:59" ht="179.25" customHeight="1" thickBot="1" x14ac:dyDescent="0.25">
      <c r="A61" s="111"/>
      <c r="B61" s="420" t="s">
        <v>141</v>
      </c>
      <c r="C61" s="421"/>
      <c r="D61" s="422"/>
      <c r="E61" s="101"/>
      <c r="F61" s="101"/>
      <c r="G61" s="101"/>
      <c r="H61" s="358"/>
      <c r="I61" s="414"/>
      <c r="J61" s="359"/>
      <c r="K61" s="112"/>
      <c r="L61" s="8"/>
      <c r="M61" s="8"/>
      <c r="N61" s="8"/>
      <c r="O61" s="8"/>
      <c r="P61" s="8"/>
      <c r="Q61" s="8"/>
      <c r="R61" s="8"/>
      <c r="S61" s="8"/>
      <c r="T61" s="8"/>
      <c r="U61" s="8"/>
      <c r="V61" s="8"/>
      <c r="W61" s="8"/>
      <c r="X61" s="8"/>
      <c r="Y61" s="8"/>
      <c r="Z61" s="8"/>
      <c r="AA61" s="8"/>
      <c r="AB61" s="8"/>
      <c r="AC61" s="8"/>
      <c r="AD61" s="8"/>
      <c r="AE61" s="8"/>
      <c r="AF61" s="8"/>
      <c r="AG61" s="8"/>
      <c r="AH61" s="8"/>
      <c r="AI61" s="8"/>
      <c r="AJ61" s="8"/>
    </row>
    <row r="62" spans="1:59" s="8" customFormat="1" ht="13.5" thickBot="1" x14ac:dyDescent="0.25">
      <c r="A62" s="113"/>
      <c r="B62" s="115"/>
      <c r="C62" s="115"/>
      <c r="D62" s="115"/>
      <c r="E62" s="115"/>
      <c r="F62" s="115"/>
      <c r="G62" s="115"/>
      <c r="H62" s="115"/>
      <c r="I62" s="115"/>
      <c r="J62" s="115"/>
      <c r="K62" s="116"/>
    </row>
    <row r="63" spans="1:59" s="6" customFormat="1" ht="6.75" customHeight="1" x14ac:dyDescent="0.2">
      <c r="A63" s="9"/>
      <c r="B63" s="9"/>
      <c r="C63" s="9"/>
      <c r="D63" s="9"/>
      <c r="E63" s="9"/>
      <c r="F63" s="9"/>
      <c r="G63" s="9"/>
      <c r="H63" s="9"/>
      <c r="I63" s="9"/>
      <c r="J63" s="9"/>
      <c r="K63" s="9"/>
      <c r="L63" s="9"/>
      <c r="M63" s="8"/>
      <c r="N63" s="8"/>
      <c r="O63" s="8"/>
      <c r="P63" s="8"/>
      <c r="Q63" s="8"/>
      <c r="R63" s="8"/>
      <c r="S63" s="8"/>
      <c r="T63" s="8"/>
      <c r="U63" s="8"/>
      <c r="V63" s="8"/>
      <c r="W63" s="8"/>
      <c r="X63" s="8"/>
      <c r="Y63" s="8"/>
      <c r="Z63" s="8"/>
      <c r="AA63" s="8"/>
      <c r="AB63" s="8"/>
      <c r="AC63" s="8"/>
      <c r="AD63" s="8"/>
      <c r="AE63" s="8"/>
      <c r="AF63" s="8"/>
      <c r="AG63" s="8"/>
      <c r="AH63" s="8"/>
      <c r="AI63" s="8"/>
      <c r="AJ63" s="8"/>
    </row>
    <row r="64" spans="1:59" s="6" customFormat="1" ht="20.25" customHeight="1" x14ac:dyDescent="0.2">
      <c r="A64" s="9"/>
      <c r="B64" s="9"/>
      <c r="C64" s="9"/>
      <c r="D64" s="9"/>
      <c r="E64" s="9"/>
      <c r="F64" s="9"/>
      <c r="G64" s="9"/>
      <c r="H64" s="9"/>
      <c r="I64" s="9"/>
      <c r="J64" s="9"/>
      <c r="K64" s="9"/>
      <c r="L64" s="9"/>
      <c r="M64" s="8"/>
      <c r="N64" s="8"/>
      <c r="O64" s="8"/>
      <c r="P64" s="8"/>
      <c r="Q64" s="8"/>
      <c r="R64" s="8"/>
      <c r="S64" s="8"/>
      <c r="T64" s="8"/>
      <c r="U64" s="8"/>
      <c r="V64" s="8"/>
      <c r="W64" s="8"/>
      <c r="X64" s="8"/>
      <c r="Y64" s="8"/>
      <c r="Z64" s="8"/>
      <c r="AA64" s="8"/>
      <c r="AB64" s="8"/>
      <c r="AC64" s="8"/>
      <c r="AD64" s="8"/>
      <c r="AE64" s="8"/>
      <c r="AF64" s="8"/>
      <c r="AG64" s="8"/>
      <c r="AH64" s="8"/>
      <c r="AI64" s="8"/>
      <c r="AJ64" s="8"/>
    </row>
    <row r="65" spans="1:36" s="6" customFormat="1" ht="21" customHeight="1" x14ac:dyDescent="0.2">
      <c r="A65" s="9"/>
      <c r="B65" s="7"/>
      <c r="C65" s="9"/>
      <c r="D65" s="9"/>
      <c r="E65" s="9"/>
      <c r="F65" s="9"/>
      <c r="G65" s="9"/>
      <c r="H65" s="8"/>
      <c r="I65" s="8"/>
      <c r="J65" s="8"/>
      <c r="K65" s="9"/>
      <c r="L65" s="8"/>
      <c r="M65" s="8"/>
      <c r="N65" s="8"/>
      <c r="O65" s="8"/>
      <c r="P65" s="8"/>
      <c r="Q65" s="8"/>
      <c r="R65" s="8"/>
      <c r="S65" s="8"/>
      <c r="T65" s="8"/>
      <c r="U65" s="8"/>
      <c r="V65" s="8"/>
      <c r="W65" s="8"/>
      <c r="X65" s="8"/>
      <c r="Y65" s="8"/>
      <c r="Z65" s="8"/>
      <c r="AA65" s="8"/>
      <c r="AB65" s="8"/>
      <c r="AC65" s="8"/>
      <c r="AD65" s="8"/>
      <c r="AE65" s="8"/>
      <c r="AF65" s="8"/>
      <c r="AG65" s="8"/>
      <c r="AH65" s="8"/>
      <c r="AI65" s="8"/>
      <c r="AJ65" s="8"/>
    </row>
    <row r="66" spans="1:36" s="6" customFormat="1" ht="26.25" customHeight="1" x14ac:dyDescent="0.2">
      <c r="A66" s="9"/>
      <c r="B66" s="7"/>
      <c r="C66" s="9"/>
      <c r="D66" s="9"/>
      <c r="E66" s="9"/>
      <c r="F66" s="9"/>
      <c r="G66" s="9"/>
      <c r="H66" s="8"/>
      <c r="I66" s="8"/>
      <c r="J66" s="8"/>
      <c r="K66" s="9"/>
      <c r="L66" s="8"/>
      <c r="M66" s="8"/>
      <c r="N66" s="8"/>
      <c r="O66" s="8"/>
      <c r="P66" s="8"/>
      <c r="Q66" s="8"/>
      <c r="R66" s="8"/>
      <c r="S66" s="8"/>
      <c r="T66" s="8"/>
      <c r="U66" s="8"/>
      <c r="V66" s="8"/>
      <c r="W66" s="8"/>
      <c r="X66" s="8"/>
      <c r="Y66" s="8"/>
      <c r="Z66" s="8"/>
      <c r="AA66" s="8"/>
      <c r="AB66" s="8"/>
      <c r="AC66" s="8"/>
      <c r="AD66" s="8"/>
      <c r="AE66" s="8"/>
      <c r="AF66" s="8"/>
      <c r="AG66" s="8"/>
      <c r="AH66" s="8"/>
      <c r="AI66" s="8"/>
      <c r="AJ66" s="8"/>
    </row>
    <row r="67" spans="1:36" s="6" customFormat="1" x14ac:dyDescent="0.2">
      <c r="A67" s="9"/>
      <c r="B67" s="7"/>
      <c r="C67" s="9"/>
      <c r="D67" s="9"/>
      <c r="E67" s="9"/>
      <c r="F67" s="9"/>
      <c r="G67" s="9"/>
      <c r="H67" s="8"/>
      <c r="I67" s="8"/>
      <c r="J67" s="8"/>
      <c r="K67" s="9"/>
      <c r="L67" s="8"/>
      <c r="M67" s="8"/>
      <c r="N67" s="8"/>
      <c r="O67" s="8"/>
      <c r="P67" s="8"/>
      <c r="Q67" s="8"/>
      <c r="R67" s="8"/>
      <c r="S67" s="8"/>
      <c r="T67" s="8"/>
      <c r="U67" s="8"/>
      <c r="V67" s="8"/>
      <c r="W67" s="8"/>
      <c r="X67" s="8"/>
      <c r="Y67" s="8"/>
      <c r="Z67" s="8"/>
      <c r="AA67" s="8"/>
      <c r="AB67" s="8"/>
      <c r="AC67" s="8"/>
      <c r="AD67" s="8"/>
      <c r="AE67" s="8"/>
      <c r="AF67" s="8"/>
      <c r="AG67" s="8"/>
      <c r="AH67" s="8"/>
      <c r="AI67" s="8"/>
      <c r="AJ67" s="8"/>
    </row>
    <row r="68" spans="1:36" s="6" customFormat="1" x14ac:dyDescent="0.2">
      <c r="A68" s="9"/>
      <c r="B68" s="7"/>
      <c r="C68" s="9"/>
      <c r="D68" s="9"/>
      <c r="E68" s="9"/>
      <c r="F68" s="9"/>
      <c r="G68" s="9"/>
      <c r="H68" s="8"/>
      <c r="I68" s="8"/>
      <c r="J68" s="8"/>
      <c r="K68" s="9"/>
      <c r="L68" s="8"/>
      <c r="M68" s="8"/>
      <c r="N68" s="8"/>
      <c r="O68" s="8"/>
      <c r="P68" s="8"/>
      <c r="Q68" s="8"/>
      <c r="R68" s="8"/>
      <c r="S68" s="8"/>
      <c r="T68" s="8"/>
      <c r="U68" s="8"/>
      <c r="V68" s="8"/>
      <c r="W68" s="8"/>
      <c r="X68" s="8"/>
      <c r="Y68" s="8"/>
      <c r="Z68" s="8"/>
      <c r="AA68" s="8"/>
      <c r="AB68" s="8"/>
      <c r="AC68" s="8"/>
      <c r="AD68" s="8"/>
      <c r="AE68" s="8"/>
      <c r="AF68" s="8"/>
      <c r="AG68" s="8"/>
      <c r="AH68" s="8"/>
      <c r="AI68" s="8"/>
      <c r="AJ68" s="8"/>
    </row>
    <row r="69" spans="1:36" s="6" customFormat="1" x14ac:dyDescent="0.2">
      <c r="A69" s="9"/>
      <c r="B69" s="7"/>
      <c r="C69" s="9"/>
      <c r="D69" s="9"/>
      <c r="E69" s="9"/>
      <c r="F69" s="9"/>
      <c r="G69" s="9"/>
      <c r="H69" s="8"/>
      <c r="I69" s="8"/>
      <c r="J69" s="8"/>
      <c r="K69" s="9"/>
      <c r="L69" s="8"/>
      <c r="M69" s="8"/>
      <c r="N69" s="8"/>
      <c r="O69" s="8"/>
      <c r="P69" s="8"/>
      <c r="Q69" s="8"/>
      <c r="R69" s="8"/>
      <c r="S69" s="8"/>
      <c r="T69" s="8"/>
      <c r="U69" s="8"/>
      <c r="V69" s="8"/>
      <c r="W69" s="8"/>
      <c r="X69" s="8"/>
      <c r="Y69" s="8"/>
      <c r="Z69" s="8"/>
      <c r="AA69" s="8"/>
      <c r="AB69" s="8"/>
      <c r="AC69" s="8"/>
      <c r="AD69" s="8"/>
      <c r="AE69" s="8"/>
      <c r="AF69" s="8"/>
      <c r="AG69" s="8"/>
      <c r="AH69" s="8"/>
      <c r="AI69" s="8"/>
      <c r="AJ69" s="8"/>
    </row>
    <row r="70" spans="1:36" s="6" customFormat="1" x14ac:dyDescent="0.2">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row>
    <row r="71" spans="1:36" s="6" customFormat="1" x14ac:dyDescent="0.2">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row>
    <row r="72" spans="1:36" s="6" customFormat="1" x14ac:dyDescent="0.2">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row>
    <row r="73" spans="1:36" s="6" customFormat="1" x14ac:dyDescent="0.2">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row>
    <row r="74" spans="1:36" s="6" customFormat="1" x14ac:dyDescent="0.2">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row>
    <row r="75" spans="1:36" s="6" customFormat="1" x14ac:dyDescent="0.2">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row>
    <row r="76" spans="1:36" s="6" customFormat="1" x14ac:dyDescent="0.2">
      <c r="C76" s="8"/>
      <c r="D76" s="8"/>
      <c r="E76" s="8"/>
      <c r="F76" s="8"/>
      <c r="G76" s="8"/>
      <c r="H76" s="423"/>
      <c r="I76" s="416"/>
      <c r="J76" s="416"/>
      <c r="K76" s="8"/>
      <c r="L76" s="8"/>
      <c r="M76" s="8"/>
      <c r="N76" s="8"/>
      <c r="O76" s="8"/>
      <c r="P76" s="8"/>
      <c r="Q76" s="8"/>
      <c r="R76" s="8"/>
      <c r="S76" s="8"/>
      <c r="T76" s="8"/>
      <c r="U76" s="8"/>
      <c r="V76" s="8"/>
      <c r="W76" s="8"/>
      <c r="X76" s="8"/>
      <c r="Y76" s="8"/>
      <c r="Z76" s="8"/>
      <c r="AA76" s="8"/>
      <c r="AB76" s="8"/>
      <c r="AC76" s="8"/>
      <c r="AD76" s="8"/>
      <c r="AE76" s="8"/>
      <c r="AF76" s="8"/>
      <c r="AG76" s="8"/>
      <c r="AH76" s="8"/>
      <c r="AI76" s="8"/>
      <c r="AJ76" s="8"/>
    </row>
    <row r="77" spans="1:36" s="6" customFormat="1" x14ac:dyDescent="0.2">
      <c r="C77" s="8"/>
      <c r="D77" s="8"/>
      <c r="E77" s="8"/>
      <c r="F77" s="8"/>
      <c r="G77" s="8"/>
      <c r="H77" s="416"/>
      <c r="I77" s="416"/>
      <c r="J77" s="416"/>
      <c r="K77" s="8"/>
      <c r="L77" s="8"/>
      <c r="M77" s="8"/>
      <c r="N77" s="8"/>
      <c r="O77" s="8"/>
      <c r="P77" s="8"/>
      <c r="Q77" s="8"/>
      <c r="R77" s="8"/>
      <c r="S77" s="8"/>
      <c r="T77" s="8"/>
      <c r="U77" s="8"/>
      <c r="V77" s="8"/>
      <c r="W77" s="8"/>
      <c r="X77" s="8"/>
      <c r="Y77" s="8"/>
      <c r="Z77" s="8"/>
      <c r="AA77" s="8"/>
      <c r="AB77" s="8"/>
      <c r="AC77" s="8"/>
      <c r="AD77" s="8"/>
      <c r="AE77" s="8"/>
      <c r="AF77" s="8"/>
      <c r="AG77" s="8"/>
      <c r="AH77" s="8"/>
      <c r="AI77" s="8"/>
      <c r="AJ77" s="8"/>
    </row>
    <row r="78" spans="1:36" s="6" customFormat="1" x14ac:dyDescent="0.2">
      <c r="C78" s="8"/>
      <c r="D78" s="8"/>
      <c r="E78" s="8"/>
      <c r="F78" s="8"/>
      <c r="G78" s="8"/>
      <c r="H78" s="416"/>
      <c r="I78" s="416"/>
      <c r="J78" s="416"/>
      <c r="K78" s="8"/>
      <c r="L78" s="8"/>
      <c r="M78" s="8"/>
      <c r="N78" s="8"/>
      <c r="O78" s="8"/>
      <c r="P78" s="8"/>
      <c r="Q78" s="8"/>
      <c r="R78" s="8"/>
      <c r="S78" s="8"/>
      <c r="T78" s="8"/>
      <c r="U78" s="8"/>
      <c r="V78" s="8"/>
      <c r="W78" s="8"/>
      <c r="X78" s="8"/>
      <c r="Y78" s="8"/>
      <c r="Z78" s="8"/>
      <c r="AA78" s="8"/>
      <c r="AB78" s="8"/>
      <c r="AC78" s="8"/>
      <c r="AD78" s="8"/>
      <c r="AE78" s="8"/>
      <c r="AF78" s="8"/>
      <c r="AG78" s="8"/>
      <c r="AH78" s="8"/>
      <c r="AI78" s="8"/>
      <c r="AJ78" s="8"/>
    </row>
    <row r="79" spans="1:36" s="6" customFormat="1" x14ac:dyDescent="0.2">
      <c r="C79" s="8"/>
      <c r="D79" s="8"/>
      <c r="E79" s="8"/>
      <c r="F79" s="8"/>
      <c r="G79" s="8"/>
      <c r="H79" s="416"/>
      <c r="I79" s="416"/>
      <c r="J79" s="416"/>
      <c r="K79" s="8"/>
      <c r="L79" s="8"/>
      <c r="M79" s="8"/>
      <c r="N79" s="8"/>
      <c r="O79" s="8"/>
      <c r="P79" s="8"/>
      <c r="Q79" s="8"/>
      <c r="R79" s="8"/>
      <c r="S79" s="8"/>
      <c r="T79" s="8"/>
      <c r="U79" s="8"/>
      <c r="V79" s="8"/>
      <c r="W79" s="8"/>
      <c r="X79" s="8"/>
      <c r="Y79" s="8"/>
      <c r="Z79" s="8"/>
      <c r="AA79" s="8"/>
      <c r="AB79" s="8"/>
      <c r="AC79" s="8"/>
      <c r="AD79" s="8"/>
      <c r="AE79" s="8"/>
      <c r="AF79" s="8"/>
      <c r="AG79" s="8"/>
      <c r="AH79" s="8"/>
      <c r="AI79" s="8"/>
      <c r="AJ79" s="8"/>
    </row>
    <row r="80" spans="1:36" s="6" customFormat="1" x14ac:dyDescent="0.2">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row>
    <row r="81" spans="3:36" s="6" customFormat="1" x14ac:dyDescent="0.2">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row>
    <row r="82" spans="3:36" s="6" customFormat="1" x14ac:dyDescent="0.2">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row>
    <row r="83" spans="3:36" s="6" customFormat="1" x14ac:dyDescent="0.2">
      <c r="C83" s="8"/>
      <c r="D83" s="8"/>
      <c r="E83" s="8"/>
      <c r="F83" s="8"/>
      <c r="G83" s="8"/>
      <c r="H83" s="191"/>
      <c r="I83" s="9"/>
      <c r="J83" s="9"/>
      <c r="K83" s="8"/>
      <c r="L83" s="8"/>
      <c r="M83" s="8"/>
      <c r="N83" s="8"/>
      <c r="O83" s="8"/>
      <c r="P83" s="8"/>
      <c r="Q83" s="8"/>
      <c r="R83" s="8"/>
      <c r="S83" s="8"/>
      <c r="T83" s="8"/>
      <c r="U83" s="8"/>
      <c r="V83" s="8"/>
      <c r="W83" s="8"/>
      <c r="X83" s="8"/>
      <c r="Y83" s="8"/>
      <c r="Z83" s="8"/>
      <c r="AA83" s="8"/>
      <c r="AB83" s="8"/>
      <c r="AC83" s="8"/>
      <c r="AD83" s="8"/>
      <c r="AE83" s="8"/>
      <c r="AF83" s="8"/>
      <c r="AG83" s="8"/>
      <c r="AH83" s="8"/>
      <c r="AI83" s="8"/>
      <c r="AJ83" s="8"/>
    </row>
    <row r="84" spans="3:36" s="6" customFormat="1" x14ac:dyDescent="0.2">
      <c r="C84" s="8"/>
      <c r="D84" s="8"/>
      <c r="E84" s="8"/>
      <c r="F84" s="8"/>
      <c r="G84" s="8"/>
      <c r="H84" s="424"/>
      <c r="I84" s="424"/>
      <c r="J84" s="424"/>
      <c r="K84" s="8"/>
      <c r="L84" s="8"/>
      <c r="M84" s="8"/>
      <c r="N84" s="8"/>
      <c r="O84" s="8"/>
      <c r="P84" s="8"/>
      <c r="Q84" s="8"/>
      <c r="R84" s="8"/>
      <c r="S84" s="8"/>
      <c r="T84" s="8"/>
      <c r="U84" s="8"/>
      <c r="V84" s="8"/>
      <c r="W84" s="8"/>
      <c r="X84" s="8"/>
      <c r="Y84" s="8"/>
      <c r="Z84" s="8"/>
      <c r="AA84" s="8"/>
      <c r="AB84" s="8"/>
      <c r="AC84" s="8"/>
      <c r="AD84" s="8"/>
      <c r="AE84" s="8"/>
      <c r="AF84" s="8"/>
      <c r="AG84" s="8"/>
      <c r="AH84" s="8"/>
      <c r="AI84" s="8"/>
      <c r="AJ84" s="8"/>
    </row>
    <row r="85" spans="3:36" s="6" customFormat="1" x14ac:dyDescent="0.2">
      <c r="C85" s="8"/>
      <c r="D85" s="8"/>
      <c r="E85" s="8"/>
      <c r="F85" s="8"/>
      <c r="G85" s="8"/>
      <c r="H85" s="415"/>
      <c r="I85" s="416"/>
      <c r="J85" s="416"/>
      <c r="K85" s="8"/>
      <c r="L85" s="8"/>
      <c r="M85" s="8"/>
      <c r="N85" s="8"/>
      <c r="O85" s="8"/>
      <c r="P85" s="8"/>
      <c r="Q85" s="8"/>
      <c r="R85" s="8"/>
      <c r="S85" s="8"/>
      <c r="T85" s="8"/>
      <c r="U85" s="8"/>
      <c r="V85" s="8"/>
      <c r="W85" s="8"/>
      <c r="X85" s="8"/>
      <c r="Y85" s="8"/>
      <c r="Z85" s="8"/>
      <c r="AA85" s="8"/>
      <c r="AB85" s="8"/>
      <c r="AC85" s="8"/>
      <c r="AD85" s="8"/>
      <c r="AE85" s="8"/>
      <c r="AF85" s="8"/>
      <c r="AG85" s="8"/>
      <c r="AH85" s="8"/>
      <c r="AI85" s="8"/>
      <c r="AJ85" s="8"/>
    </row>
    <row r="86" spans="3:36" s="6" customFormat="1" x14ac:dyDescent="0.2">
      <c r="C86" s="8"/>
      <c r="D86" s="8"/>
      <c r="E86" s="8"/>
      <c r="F86" s="8"/>
      <c r="G86" s="8"/>
      <c r="H86" s="416"/>
      <c r="I86" s="416"/>
      <c r="J86" s="416"/>
      <c r="K86" s="8"/>
      <c r="L86" s="8"/>
      <c r="M86" s="8"/>
      <c r="N86" s="8"/>
      <c r="O86" s="8"/>
      <c r="P86" s="8"/>
      <c r="Q86" s="8"/>
      <c r="R86" s="8"/>
      <c r="S86" s="8"/>
      <c r="T86" s="8"/>
      <c r="U86" s="8"/>
      <c r="V86" s="8"/>
      <c r="W86" s="8"/>
      <c r="X86" s="8"/>
      <c r="Y86" s="8"/>
      <c r="Z86" s="8"/>
      <c r="AA86" s="8"/>
      <c r="AB86" s="8"/>
      <c r="AC86" s="8"/>
      <c r="AD86" s="8"/>
      <c r="AE86" s="8"/>
      <c r="AF86" s="8"/>
      <c r="AG86" s="8"/>
      <c r="AH86" s="8"/>
      <c r="AI86" s="8"/>
      <c r="AJ86" s="8"/>
    </row>
    <row r="87" spans="3:36" s="6" customFormat="1" x14ac:dyDescent="0.2">
      <c r="C87" s="8"/>
      <c r="D87" s="8"/>
      <c r="E87" s="8"/>
      <c r="F87" s="8"/>
      <c r="G87" s="8"/>
      <c r="H87" s="416"/>
      <c r="I87" s="416"/>
      <c r="J87" s="416"/>
      <c r="K87" s="8"/>
      <c r="L87" s="8"/>
      <c r="M87" s="8"/>
      <c r="N87" s="8"/>
      <c r="O87" s="8"/>
      <c r="P87" s="8"/>
      <c r="Q87" s="8"/>
      <c r="R87" s="8"/>
      <c r="S87" s="8"/>
      <c r="T87" s="8"/>
      <c r="U87" s="8"/>
      <c r="V87" s="8"/>
      <c r="W87" s="8"/>
      <c r="X87" s="8"/>
      <c r="Y87" s="8"/>
      <c r="Z87" s="8"/>
      <c r="AA87" s="8"/>
      <c r="AB87" s="8"/>
      <c r="AC87" s="8"/>
      <c r="AD87" s="8"/>
      <c r="AE87" s="8"/>
      <c r="AF87" s="8"/>
      <c r="AG87" s="8"/>
      <c r="AH87" s="8"/>
      <c r="AI87" s="8"/>
      <c r="AJ87" s="8"/>
    </row>
    <row r="88" spans="3:36" s="6" customFormat="1" x14ac:dyDescent="0.2">
      <c r="C88" s="8"/>
      <c r="D88" s="8"/>
      <c r="E88" s="8"/>
      <c r="F88" s="8"/>
      <c r="G88" s="8"/>
      <c r="H88" s="416"/>
      <c r="I88" s="416"/>
      <c r="J88" s="416"/>
      <c r="K88" s="8"/>
      <c r="L88" s="8"/>
      <c r="M88" s="8"/>
      <c r="N88" s="8"/>
      <c r="O88" s="8"/>
      <c r="P88" s="8"/>
      <c r="Q88" s="8"/>
      <c r="R88" s="8"/>
      <c r="S88" s="8"/>
      <c r="T88" s="8"/>
      <c r="U88" s="8"/>
      <c r="V88" s="8"/>
      <c r="W88" s="8"/>
      <c r="X88" s="8"/>
      <c r="Y88" s="8"/>
      <c r="Z88" s="8"/>
      <c r="AA88" s="8"/>
      <c r="AB88" s="8"/>
      <c r="AC88" s="8"/>
      <c r="AD88" s="8"/>
      <c r="AE88" s="8"/>
      <c r="AF88" s="8"/>
      <c r="AG88" s="8"/>
      <c r="AH88" s="8"/>
      <c r="AI88" s="8"/>
      <c r="AJ88" s="8"/>
    </row>
    <row r="89" spans="3:36" s="6" customFormat="1" x14ac:dyDescent="0.2">
      <c r="C89" s="8"/>
      <c r="D89" s="8"/>
      <c r="E89" s="8"/>
      <c r="F89" s="8"/>
      <c r="G89" s="8"/>
      <c r="H89" s="416"/>
      <c r="I89" s="416"/>
      <c r="J89" s="416"/>
      <c r="K89" s="8"/>
      <c r="L89" s="8"/>
      <c r="M89" s="8"/>
      <c r="N89" s="8"/>
      <c r="O89" s="8"/>
      <c r="P89" s="8"/>
      <c r="Q89" s="8"/>
      <c r="R89" s="8"/>
      <c r="S89" s="8"/>
      <c r="T89" s="8"/>
      <c r="U89" s="8"/>
      <c r="V89" s="8"/>
      <c r="W89" s="8"/>
      <c r="X89" s="8"/>
      <c r="Y89" s="8"/>
      <c r="Z89" s="8"/>
      <c r="AA89" s="8"/>
      <c r="AB89" s="8"/>
      <c r="AC89" s="8"/>
      <c r="AD89" s="8"/>
      <c r="AE89" s="8"/>
      <c r="AF89" s="8"/>
      <c r="AG89" s="8"/>
      <c r="AH89" s="8"/>
      <c r="AI89" s="8"/>
      <c r="AJ89" s="8"/>
    </row>
    <row r="90" spans="3:36" s="6" customFormat="1" x14ac:dyDescent="0.2">
      <c r="C90" s="8"/>
      <c r="D90" s="8"/>
      <c r="E90" s="8"/>
      <c r="F90" s="8"/>
      <c r="G90" s="8"/>
      <c r="H90" s="416"/>
      <c r="I90" s="416"/>
      <c r="J90" s="416"/>
      <c r="K90" s="8"/>
      <c r="L90" s="8"/>
      <c r="M90" s="8"/>
      <c r="N90" s="8"/>
      <c r="O90" s="8"/>
      <c r="P90" s="8"/>
      <c r="Q90" s="8"/>
      <c r="R90" s="8"/>
      <c r="S90" s="8"/>
      <c r="T90" s="8"/>
      <c r="U90" s="8"/>
      <c r="V90" s="8"/>
      <c r="W90" s="8"/>
      <c r="X90" s="8"/>
      <c r="Y90" s="8"/>
      <c r="Z90" s="8"/>
      <c r="AA90" s="8"/>
      <c r="AB90" s="8"/>
      <c r="AC90" s="8"/>
      <c r="AD90" s="8"/>
      <c r="AE90" s="8"/>
      <c r="AF90" s="8"/>
      <c r="AG90" s="8"/>
      <c r="AH90" s="8"/>
      <c r="AI90" s="8"/>
      <c r="AJ90" s="8"/>
    </row>
    <row r="91" spans="3:36" s="6" customFormat="1" x14ac:dyDescent="0.2">
      <c r="C91" s="8"/>
      <c r="D91" s="8"/>
      <c r="E91" s="8"/>
      <c r="F91" s="8"/>
      <c r="G91" s="8"/>
      <c r="H91" s="416"/>
      <c r="I91" s="416"/>
      <c r="J91" s="416"/>
      <c r="K91" s="8"/>
      <c r="L91" s="8"/>
      <c r="M91" s="8"/>
      <c r="N91" s="8"/>
      <c r="O91" s="8"/>
      <c r="P91" s="8"/>
      <c r="Q91" s="8"/>
      <c r="R91" s="8"/>
      <c r="S91" s="8"/>
      <c r="T91" s="8"/>
      <c r="U91" s="8"/>
      <c r="V91" s="8"/>
      <c r="W91" s="8"/>
      <c r="X91" s="8"/>
      <c r="Y91" s="8"/>
      <c r="Z91" s="8"/>
      <c r="AA91" s="8"/>
      <c r="AB91" s="8"/>
      <c r="AC91" s="8"/>
      <c r="AD91" s="8"/>
      <c r="AE91" s="8"/>
      <c r="AF91" s="8"/>
      <c r="AG91" s="8"/>
      <c r="AH91" s="8"/>
      <c r="AI91" s="8"/>
      <c r="AJ91" s="8"/>
    </row>
    <row r="92" spans="3:36" s="6" customFormat="1" x14ac:dyDescent="0.2">
      <c r="C92" s="8"/>
      <c r="D92" s="8"/>
      <c r="E92" s="8"/>
      <c r="F92" s="8"/>
      <c r="G92" s="8"/>
      <c r="H92" s="416"/>
      <c r="I92" s="416"/>
      <c r="J92" s="416"/>
      <c r="K92" s="8"/>
      <c r="L92" s="8"/>
      <c r="M92" s="8"/>
      <c r="N92" s="8"/>
      <c r="O92" s="8"/>
      <c r="P92" s="8"/>
      <c r="Q92" s="8"/>
      <c r="R92" s="8"/>
      <c r="S92" s="8"/>
      <c r="T92" s="8"/>
      <c r="U92" s="8"/>
      <c r="V92" s="8"/>
      <c r="W92" s="8"/>
      <c r="X92" s="8"/>
      <c r="Y92" s="8"/>
      <c r="Z92" s="8"/>
      <c r="AA92" s="8"/>
      <c r="AB92" s="8"/>
      <c r="AC92" s="8"/>
      <c r="AD92" s="8"/>
      <c r="AE92" s="8"/>
      <c r="AF92" s="8"/>
      <c r="AG92" s="8"/>
      <c r="AH92" s="8"/>
      <c r="AI92" s="8"/>
      <c r="AJ92" s="8"/>
    </row>
    <row r="93" spans="3:36" s="6" customFormat="1" x14ac:dyDescent="0.2">
      <c r="C93" s="8"/>
      <c r="D93" s="8"/>
      <c r="E93" s="8"/>
      <c r="F93" s="8"/>
      <c r="G93" s="8"/>
      <c r="H93" s="416"/>
      <c r="I93" s="416"/>
      <c r="J93" s="416"/>
      <c r="K93" s="8"/>
      <c r="L93" s="8"/>
      <c r="M93" s="8"/>
      <c r="N93" s="8"/>
      <c r="O93" s="8"/>
      <c r="P93" s="8"/>
      <c r="Q93" s="8"/>
      <c r="R93" s="8"/>
      <c r="S93" s="8"/>
      <c r="T93" s="8"/>
      <c r="U93" s="8"/>
      <c r="V93" s="8"/>
      <c r="W93" s="8"/>
      <c r="X93" s="8"/>
      <c r="Y93" s="8"/>
      <c r="Z93" s="8"/>
      <c r="AA93" s="8"/>
      <c r="AB93" s="8"/>
      <c r="AC93" s="8"/>
      <c r="AD93" s="8"/>
      <c r="AE93" s="8"/>
      <c r="AF93" s="8"/>
      <c r="AG93" s="8"/>
      <c r="AH93" s="8"/>
      <c r="AI93" s="8"/>
      <c r="AJ93" s="8"/>
    </row>
    <row r="94" spans="3:36" s="6" customFormat="1" x14ac:dyDescent="0.2">
      <c r="C94" s="8"/>
      <c r="D94" s="8"/>
      <c r="E94" s="8"/>
      <c r="F94" s="8"/>
      <c r="G94" s="8"/>
      <c r="H94" s="416"/>
      <c r="I94" s="416"/>
      <c r="J94" s="416"/>
      <c r="K94" s="8"/>
      <c r="L94" s="8"/>
      <c r="M94" s="8"/>
      <c r="N94" s="8"/>
      <c r="O94" s="8"/>
      <c r="P94" s="8"/>
      <c r="Q94" s="8"/>
      <c r="R94" s="8"/>
      <c r="S94" s="8"/>
      <c r="T94" s="8"/>
      <c r="U94" s="8"/>
      <c r="V94" s="8"/>
      <c r="W94" s="8"/>
      <c r="X94" s="8"/>
      <c r="Y94" s="8"/>
      <c r="Z94" s="8"/>
      <c r="AA94" s="8"/>
      <c r="AB94" s="8"/>
      <c r="AC94" s="8"/>
      <c r="AD94" s="8"/>
      <c r="AE94" s="8"/>
      <c r="AF94" s="8"/>
      <c r="AG94" s="8"/>
      <c r="AH94" s="8"/>
      <c r="AI94" s="8"/>
      <c r="AJ94" s="8"/>
    </row>
    <row r="95" spans="3:36" s="6" customFormat="1" x14ac:dyDescent="0.2">
      <c r="C95" s="8"/>
      <c r="D95" s="8"/>
      <c r="E95" s="8"/>
      <c r="F95" s="8"/>
      <c r="G95" s="8"/>
      <c r="H95" s="416"/>
      <c r="I95" s="416"/>
      <c r="J95" s="416"/>
      <c r="K95" s="8"/>
      <c r="L95" s="8"/>
      <c r="M95" s="8"/>
      <c r="N95" s="8"/>
      <c r="O95" s="8"/>
      <c r="P95" s="8"/>
      <c r="Q95" s="8"/>
      <c r="R95" s="8"/>
      <c r="S95" s="8"/>
      <c r="T95" s="8"/>
      <c r="U95" s="8"/>
      <c r="V95" s="8"/>
      <c r="W95" s="8"/>
      <c r="X95" s="8"/>
      <c r="Y95" s="8"/>
      <c r="Z95" s="8"/>
      <c r="AA95" s="8"/>
      <c r="AB95" s="8"/>
      <c r="AC95" s="8"/>
      <c r="AD95" s="8"/>
      <c r="AE95" s="8"/>
      <c r="AF95" s="8"/>
      <c r="AG95" s="8"/>
      <c r="AH95" s="8"/>
      <c r="AI95" s="8"/>
      <c r="AJ95" s="8"/>
    </row>
    <row r="96" spans="3:36" s="6" customFormat="1" x14ac:dyDescent="0.2">
      <c r="C96" s="8"/>
      <c r="D96" s="8"/>
      <c r="E96" s="8"/>
      <c r="F96" s="8"/>
      <c r="G96" s="8"/>
      <c r="H96" s="152"/>
      <c r="I96" s="152"/>
      <c r="J96" s="152"/>
      <c r="K96" s="8"/>
      <c r="L96" s="8"/>
      <c r="M96" s="8"/>
      <c r="N96" s="8"/>
      <c r="O96" s="8"/>
      <c r="P96" s="8"/>
      <c r="Q96" s="8"/>
      <c r="R96" s="8"/>
      <c r="S96" s="8"/>
      <c r="T96" s="8"/>
      <c r="U96" s="8"/>
      <c r="V96" s="8"/>
      <c r="W96" s="8"/>
      <c r="X96" s="8"/>
      <c r="Y96" s="8"/>
      <c r="Z96" s="8"/>
      <c r="AA96" s="8"/>
      <c r="AB96" s="8"/>
      <c r="AC96" s="8"/>
      <c r="AD96" s="8"/>
      <c r="AE96" s="8"/>
      <c r="AF96" s="8"/>
      <c r="AG96" s="8"/>
      <c r="AH96" s="8"/>
      <c r="AI96" s="8"/>
      <c r="AJ96" s="8"/>
    </row>
    <row r="97" spans="3:36" s="6" customFormat="1" x14ac:dyDescent="0.2">
      <c r="C97" s="8"/>
      <c r="D97" s="8"/>
      <c r="E97" s="8"/>
      <c r="F97" s="8"/>
      <c r="G97" s="8"/>
      <c r="H97" s="152"/>
      <c r="I97" s="152"/>
      <c r="J97" s="152"/>
      <c r="K97" s="8"/>
      <c r="L97" s="8"/>
      <c r="M97" s="8"/>
      <c r="N97" s="8"/>
      <c r="O97" s="8"/>
      <c r="P97" s="8"/>
      <c r="Q97" s="8"/>
      <c r="R97" s="8"/>
      <c r="S97" s="8"/>
      <c r="T97" s="8"/>
      <c r="U97" s="8"/>
      <c r="V97" s="8"/>
      <c r="W97" s="8"/>
      <c r="X97" s="8"/>
      <c r="Y97" s="8"/>
      <c r="Z97" s="8"/>
      <c r="AA97" s="8"/>
      <c r="AB97" s="8"/>
      <c r="AC97" s="8"/>
      <c r="AD97" s="8"/>
      <c r="AE97" s="8"/>
      <c r="AF97" s="8"/>
      <c r="AG97" s="8"/>
      <c r="AH97" s="8"/>
      <c r="AI97" s="8"/>
      <c r="AJ97" s="8"/>
    </row>
    <row r="98" spans="3:36" s="6" customFormat="1" x14ac:dyDescent="0.2">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row>
    <row r="99" spans="3:36" s="6" customFormat="1" x14ac:dyDescent="0.2">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row>
    <row r="100" spans="3:36" s="6" customFormat="1" x14ac:dyDescent="0.2">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row>
    <row r="101" spans="3:36" s="6" customFormat="1" x14ac:dyDescent="0.2">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row>
    <row r="102" spans="3:36" s="6" customFormat="1" x14ac:dyDescent="0.2">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row>
    <row r="103" spans="3:36" s="6" customFormat="1" x14ac:dyDescent="0.2">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row>
    <row r="104" spans="3:36" s="6" customFormat="1" x14ac:dyDescent="0.2">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row>
    <row r="105" spans="3:36" s="6" customFormat="1" x14ac:dyDescent="0.2">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row>
    <row r="106" spans="3:36" s="6" customFormat="1" x14ac:dyDescent="0.2">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row>
    <row r="107" spans="3:36" s="6" customFormat="1" x14ac:dyDescent="0.2">
      <c r="C107" s="8"/>
      <c r="D107" s="8"/>
      <c r="E107" s="8"/>
      <c r="F107" s="8"/>
      <c r="G107" s="8"/>
      <c r="H107" s="8"/>
      <c r="I107" s="8"/>
      <c r="J107" s="8"/>
      <c r="K107" s="8"/>
      <c r="L107" s="8"/>
      <c r="M107" s="8"/>
      <c r="N107" s="8"/>
      <c r="O107" s="8"/>
      <c r="P107" s="8"/>
      <c r="Q107" s="8"/>
      <c r="R107" s="8"/>
      <c r="S107" s="8"/>
      <c r="T107" s="8"/>
      <c r="U107" s="8"/>
      <c r="V107" s="8"/>
      <c r="W107" s="8"/>
      <c r="X107" s="8"/>
      <c r="Y107" s="8"/>
    </row>
    <row r="108" spans="3:36" s="6" customFormat="1" x14ac:dyDescent="0.2">
      <c r="C108" s="8"/>
      <c r="D108" s="8"/>
      <c r="E108" s="8"/>
      <c r="F108" s="8"/>
      <c r="G108" s="8"/>
      <c r="H108" s="8"/>
      <c r="I108" s="8"/>
      <c r="J108" s="8"/>
      <c r="K108" s="8"/>
      <c r="L108" s="8"/>
      <c r="M108" s="8"/>
      <c r="N108" s="8"/>
      <c r="O108" s="8"/>
      <c r="P108" s="8"/>
      <c r="Q108" s="8"/>
      <c r="R108" s="8"/>
      <c r="S108" s="8"/>
      <c r="T108" s="8"/>
      <c r="U108" s="8"/>
      <c r="V108" s="8"/>
      <c r="W108" s="8"/>
      <c r="X108" s="8"/>
      <c r="Y108" s="8"/>
    </row>
    <row r="109" spans="3:36" s="6" customFormat="1" x14ac:dyDescent="0.2">
      <c r="C109" s="8"/>
      <c r="D109" s="8"/>
      <c r="E109" s="8"/>
      <c r="F109" s="8"/>
      <c r="G109" s="8"/>
      <c r="H109" s="8"/>
      <c r="I109" s="8"/>
      <c r="J109" s="8"/>
      <c r="K109" s="8"/>
      <c r="L109" s="8"/>
      <c r="M109" s="8"/>
      <c r="N109" s="8"/>
      <c r="O109" s="8"/>
      <c r="P109" s="8"/>
      <c r="Q109" s="8"/>
      <c r="R109" s="8"/>
      <c r="S109" s="8"/>
      <c r="T109" s="8"/>
      <c r="U109" s="8"/>
      <c r="V109" s="8"/>
      <c r="W109" s="8"/>
      <c r="X109" s="8"/>
      <c r="Y109" s="8"/>
    </row>
    <row r="110" spans="3:36" s="6" customFormat="1" x14ac:dyDescent="0.2">
      <c r="C110" s="8"/>
      <c r="D110" s="8"/>
      <c r="E110" s="8"/>
      <c r="F110" s="8"/>
      <c r="G110" s="8"/>
      <c r="H110" s="8"/>
      <c r="I110" s="8"/>
      <c r="J110" s="8"/>
      <c r="K110" s="8"/>
      <c r="L110" s="8"/>
      <c r="M110" s="8"/>
      <c r="N110" s="8"/>
      <c r="O110" s="8"/>
      <c r="P110" s="8"/>
      <c r="Q110" s="8"/>
      <c r="R110" s="8"/>
      <c r="S110" s="8"/>
      <c r="T110" s="8"/>
      <c r="U110" s="8"/>
      <c r="V110" s="8"/>
      <c r="W110" s="8"/>
      <c r="X110" s="8"/>
      <c r="Y110" s="8"/>
    </row>
    <row r="111" spans="3:36" s="6" customFormat="1" x14ac:dyDescent="0.2"/>
    <row r="112" spans="3:36"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pans="8:10" s="6" customFormat="1" x14ac:dyDescent="0.2"/>
    <row r="258" spans="8:10" s="6" customFormat="1" x14ac:dyDescent="0.2"/>
    <row r="259" spans="8:10" s="6" customFormat="1" x14ac:dyDescent="0.2"/>
    <row r="260" spans="8:10" s="6" customFormat="1" x14ac:dyDescent="0.2"/>
    <row r="261" spans="8:10" s="6" customFormat="1" x14ac:dyDescent="0.2"/>
    <row r="262" spans="8:10" s="6" customFormat="1" x14ac:dyDescent="0.2"/>
    <row r="263" spans="8:10" s="6" customFormat="1" x14ac:dyDescent="0.2"/>
    <row r="264" spans="8:10" s="6" customFormat="1" x14ac:dyDescent="0.2"/>
    <row r="265" spans="8:10" s="6" customFormat="1" x14ac:dyDescent="0.2"/>
    <row r="266" spans="8:10" s="6" customFormat="1" x14ac:dyDescent="0.2"/>
    <row r="267" spans="8:10" s="6" customFormat="1" x14ac:dyDescent="0.2"/>
    <row r="268" spans="8:10" x14ac:dyDescent="0.2">
      <c r="H268" s="6"/>
      <c r="I268" s="6"/>
      <c r="J268" s="6"/>
    </row>
  </sheetData>
  <sheetProtection password="C6AA" sheet="1" formatCells="0" formatColumns="0" formatRows="0" insertColumns="0" insertRows="0" insertHyperlinks="0" deleteColumns="0" deleteRows="0" sort="0" autoFilter="0" pivotTables="0"/>
  <mergeCells count="9">
    <mergeCell ref="B43:D43"/>
    <mergeCell ref="B44:B45"/>
    <mergeCell ref="H60:J61"/>
    <mergeCell ref="H85:J95"/>
    <mergeCell ref="H59:J59"/>
    <mergeCell ref="B61:D61"/>
    <mergeCell ref="H76:J79"/>
    <mergeCell ref="H84:J84"/>
    <mergeCell ref="B59:D59"/>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73F51-BF38-4911-8D23-682E1C2D0DF2}">
  <sheetPr>
    <tabColor rgb="FF92D050"/>
  </sheetPr>
  <dimension ref="A1:BF252"/>
  <sheetViews>
    <sheetView tabSelected="1"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2.85546875" style="8" customWidth="1"/>
    <col min="5" max="5" width="11.42578125" hidden="1" customWidth="1"/>
    <col min="6" max="6" width="0.28515625" customWidth="1"/>
    <col min="7" max="7" width="87.28515625" customWidth="1"/>
    <col min="8" max="8" width="30.42578125" customWidth="1"/>
    <col min="9" max="9" width="19.7109375" customWidth="1"/>
    <col min="10" max="10" width="3.140625" style="8" customWidth="1"/>
    <col min="11" max="14" width="11.42578125" style="275"/>
  </cols>
  <sheetData>
    <row r="1" spans="1:58" ht="58.5" customHeight="1" thickBot="1" x14ac:dyDescent="0.35">
      <c r="A1" s="117"/>
      <c r="B1" s="118"/>
      <c r="C1" s="119"/>
      <c r="D1" s="119"/>
      <c r="E1" s="119"/>
      <c r="F1" s="119"/>
      <c r="G1" s="119"/>
      <c r="H1" s="127"/>
      <c r="I1" s="127"/>
      <c r="J1" s="128"/>
      <c r="K1" s="273"/>
      <c r="L1" s="274"/>
      <c r="M1" s="274"/>
      <c r="N1" s="274"/>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row>
    <row r="2" spans="1:58" ht="35.25" customHeight="1" thickBot="1" x14ac:dyDescent="0.25">
      <c r="A2" s="104"/>
      <c r="B2" s="354" t="s">
        <v>238</v>
      </c>
      <c r="C2" s="355"/>
      <c r="D2" s="356"/>
      <c r="E2" s="356"/>
      <c r="F2" s="356"/>
      <c r="G2" s="356"/>
      <c r="H2" s="356"/>
      <c r="I2" s="357"/>
      <c r="J2" s="105"/>
      <c r="K2" s="273"/>
      <c r="L2" s="274"/>
      <c r="M2" s="274"/>
      <c r="N2" s="274"/>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row>
    <row r="3" spans="1:58" ht="18" x14ac:dyDescent="0.25">
      <c r="A3" s="106"/>
      <c r="B3" s="91" t="s">
        <v>2</v>
      </c>
      <c r="C3" s="92"/>
      <c r="D3" s="100"/>
      <c r="E3" s="41"/>
      <c r="F3" s="107"/>
      <c r="G3" s="94" t="s">
        <v>32</v>
      </c>
      <c r="H3" s="95"/>
      <c r="I3" s="96"/>
      <c r="J3" s="108"/>
      <c r="K3" s="273"/>
      <c r="L3" s="274"/>
      <c r="M3" s="274"/>
      <c r="N3" s="274"/>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row>
    <row r="4" spans="1:58" ht="35.25" customHeight="1" thickBot="1" x14ac:dyDescent="0.3">
      <c r="A4" s="106"/>
      <c r="B4" s="10" t="s">
        <v>13</v>
      </c>
      <c r="C4" s="11"/>
      <c r="D4" s="100"/>
      <c r="E4" s="41"/>
      <c r="F4" s="107"/>
      <c r="G4" s="46"/>
      <c r="H4" s="47"/>
      <c r="I4" s="48"/>
      <c r="J4" s="108"/>
      <c r="K4" s="273"/>
      <c r="L4" s="274"/>
      <c r="M4" s="274"/>
      <c r="N4" s="274"/>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row>
    <row r="5" spans="1:58" ht="17.25" customHeight="1" thickBot="1" x14ac:dyDescent="0.3">
      <c r="A5" s="106"/>
      <c r="B5" s="344" t="s">
        <v>3</v>
      </c>
      <c r="C5" s="346" t="s">
        <v>4</v>
      </c>
      <c r="D5" s="100"/>
      <c r="E5" s="41"/>
      <c r="G5" s="40" t="s">
        <v>17</v>
      </c>
      <c r="H5" s="41"/>
      <c r="I5" s="42"/>
      <c r="J5" s="108"/>
      <c r="K5" s="273"/>
      <c r="L5" s="274"/>
      <c r="M5" s="274"/>
      <c r="N5" s="274"/>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row>
    <row r="6" spans="1:58" ht="20.25" customHeight="1" thickBot="1" x14ac:dyDescent="0.25">
      <c r="A6" s="106"/>
      <c r="B6" s="345"/>
      <c r="C6" s="347"/>
      <c r="D6" s="100"/>
      <c r="E6" s="41"/>
      <c r="F6" s="109"/>
      <c r="G6" s="43" t="s">
        <v>3</v>
      </c>
      <c r="H6" s="44" t="s">
        <v>7</v>
      </c>
      <c r="I6" s="45" t="s">
        <v>6</v>
      </c>
      <c r="J6" s="108"/>
      <c r="K6" s="273"/>
      <c r="L6" s="274"/>
      <c r="M6" s="274"/>
      <c r="N6" s="274"/>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row>
    <row r="7" spans="1:58" ht="19.5" customHeight="1" thickBot="1" x14ac:dyDescent="0.25">
      <c r="A7" s="106"/>
      <c r="B7" s="17" t="s">
        <v>10</v>
      </c>
      <c r="C7" s="2">
        <v>0</v>
      </c>
      <c r="D7" s="100"/>
      <c r="E7" s="41"/>
      <c r="G7" s="78" t="s">
        <v>43</v>
      </c>
      <c r="H7" s="270" t="s">
        <v>220</v>
      </c>
      <c r="I7" s="24">
        <f>PRODUCT($C$10,20)</f>
        <v>0</v>
      </c>
      <c r="J7" s="108"/>
      <c r="K7" s="273"/>
      <c r="L7" s="274"/>
      <c r="M7" s="274"/>
      <c r="N7" s="274"/>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row>
    <row r="8" spans="1:58" ht="19.5" customHeight="1" thickBot="1" x14ac:dyDescent="0.25">
      <c r="A8" s="106"/>
      <c r="B8" s="18" t="s">
        <v>29</v>
      </c>
      <c r="C8" s="1">
        <v>0</v>
      </c>
      <c r="D8" s="100"/>
      <c r="E8" s="41"/>
      <c r="G8" s="80" t="s">
        <v>44</v>
      </c>
      <c r="H8" s="271" t="s">
        <v>228</v>
      </c>
      <c r="I8" s="25">
        <f>12.5*20</f>
        <v>250</v>
      </c>
      <c r="J8" s="108"/>
      <c r="K8" s="273"/>
      <c r="L8" s="274"/>
      <c r="M8" s="274"/>
      <c r="N8" s="274"/>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row>
    <row r="9" spans="1:58" ht="19.5" customHeight="1" thickBot="1" x14ac:dyDescent="0.3">
      <c r="A9" s="106"/>
      <c r="B9" s="18" t="s">
        <v>87</v>
      </c>
      <c r="C9" s="1">
        <v>0</v>
      </c>
      <c r="D9" s="100"/>
      <c r="E9" s="41"/>
      <c r="G9" s="81" t="s">
        <v>45</v>
      </c>
      <c r="H9" s="50"/>
      <c r="I9" s="71">
        <f>IF(I7&lt;250.01,0,SUM(I7,-I8))</f>
        <v>0</v>
      </c>
      <c r="J9" s="110"/>
      <c r="K9" s="273"/>
      <c r="L9" s="274"/>
      <c r="M9" s="274"/>
      <c r="N9" s="274"/>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row>
    <row r="10" spans="1:58" ht="19.5" customHeight="1" thickBot="1" x14ac:dyDescent="0.25">
      <c r="A10" s="106"/>
      <c r="B10" s="79" t="s">
        <v>50</v>
      </c>
      <c r="C10" s="19">
        <f>C7-C8-C9</f>
        <v>0</v>
      </c>
      <c r="D10" s="100"/>
      <c r="E10" s="41"/>
      <c r="G10" s="269" t="s">
        <v>219</v>
      </c>
      <c r="H10" s="77"/>
      <c r="I10" s="24">
        <f>IF($C$10&lt;12.19512195,PRODUCT($C$10,20.5),(PRODUCT($C$10,20.5)-I9))</f>
        <v>0</v>
      </c>
      <c r="J10" s="110"/>
      <c r="K10" s="273"/>
      <c r="L10" s="274"/>
      <c r="M10" s="274"/>
      <c r="N10" s="274"/>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row>
    <row r="11" spans="1:58" ht="19.5" customHeight="1" thickBot="1" x14ac:dyDescent="0.3">
      <c r="A11" s="106"/>
      <c r="B11" s="100"/>
      <c r="C11" s="100"/>
      <c r="D11" s="100"/>
      <c r="E11" s="41"/>
      <c r="F11" s="41"/>
      <c r="G11" s="49" t="s">
        <v>30</v>
      </c>
      <c r="H11" s="51"/>
      <c r="I11" s="71">
        <f>C8*20.5</f>
        <v>0</v>
      </c>
      <c r="J11" s="110"/>
      <c r="K11" s="273"/>
      <c r="L11" s="274"/>
      <c r="M11" s="274"/>
      <c r="N11" s="274"/>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row>
    <row r="12" spans="1:58" ht="19.5" customHeight="1" thickBot="1" x14ac:dyDescent="0.3">
      <c r="A12" s="106"/>
      <c r="B12" s="100"/>
      <c r="C12" s="100"/>
      <c r="D12" s="100"/>
      <c r="E12" s="41"/>
      <c r="G12" s="81" t="s">
        <v>88</v>
      </c>
      <c r="H12" s="51"/>
      <c r="I12" s="71">
        <f>C9*20.5</f>
        <v>0</v>
      </c>
      <c r="J12" s="110"/>
      <c r="K12" s="273"/>
      <c r="L12" s="274"/>
      <c r="M12" s="274"/>
      <c r="N12" s="274"/>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row>
    <row r="13" spans="1:58" ht="19.5" customHeight="1" thickBot="1" x14ac:dyDescent="0.25">
      <c r="A13" s="106"/>
      <c r="B13" s="100"/>
      <c r="C13" s="100"/>
      <c r="D13" s="100"/>
      <c r="E13" s="41"/>
      <c r="G13" s="281"/>
      <c r="H13" s="100"/>
      <c r="I13" s="100"/>
      <c r="J13" s="110"/>
      <c r="K13" s="273"/>
      <c r="L13" s="274"/>
      <c r="M13" s="274"/>
      <c r="N13" s="274"/>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row>
    <row r="14" spans="1:58" ht="19.5" customHeight="1" thickBot="1" x14ac:dyDescent="0.3">
      <c r="A14" s="106"/>
      <c r="B14" s="132" t="s">
        <v>36</v>
      </c>
      <c r="C14" s="2">
        <v>0</v>
      </c>
      <c r="D14" s="100"/>
      <c r="E14" s="41"/>
      <c r="F14" s="41"/>
      <c r="G14" s="52" t="s">
        <v>84</v>
      </c>
      <c r="H14" s="53"/>
      <c r="I14" s="54"/>
      <c r="J14" s="108"/>
      <c r="K14" s="273"/>
      <c r="L14" s="274"/>
      <c r="M14" s="274"/>
      <c r="N14" s="274"/>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row>
    <row r="15" spans="1:58" ht="19.5" customHeight="1" thickBot="1" x14ac:dyDescent="0.3">
      <c r="A15" s="106"/>
      <c r="B15" s="133" t="s">
        <v>18</v>
      </c>
      <c r="C15" s="228">
        <v>0</v>
      </c>
      <c r="D15" s="100"/>
      <c r="E15" s="41"/>
      <c r="F15" s="107"/>
      <c r="G15" s="153"/>
      <c r="H15" s="154"/>
      <c r="I15" s="155"/>
      <c r="J15" s="108"/>
      <c r="K15" s="273"/>
      <c r="L15" s="274"/>
      <c r="M15" s="274"/>
      <c r="N15" s="274"/>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row>
    <row r="16" spans="1:58" ht="19.5" customHeight="1" x14ac:dyDescent="0.2">
      <c r="A16" s="106"/>
      <c r="B16" s="134" t="s">
        <v>19</v>
      </c>
      <c r="C16" s="228">
        <v>0</v>
      </c>
      <c r="D16" s="100"/>
      <c r="E16" s="41"/>
      <c r="G16" s="158" t="s">
        <v>24</v>
      </c>
      <c r="H16" s="166" t="s">
        <v>55</v>
      </c>
      <c r="I16" s="23">
        <f>PRODUCT(SUM(C14,-C15,-C16,-C17),15.34)</f>
        <v>0</v>
      </c>
      <c r="J16" s="108"/>
      <c r="K16" s="273"/>
      <c r="L16" s="274"/>
      <c r="M16" s="274"/>
      <c r="N16" s="274"/>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row>
    <row r="17" spans="1:58" ht="19.5" customHeight="1" thickBot="1" x14ac:dyDescent="0.25">
      <c r="A17" s="106"/>
      <c r="B17" s="134" t="s">
        <v>187</v>
      </c>
      <c r="C17" s="228">
        <v>0</v>
      </c>
      <c r="D17" s="100"/>
      <c r="E17" s="41"/>
      <c r="G17" s="80" t="s">
        <v>20</v>
      </c>
      <c r="H17" s="164" t="s">
        <v>33</v>
      </c>
      <c r="I17" s="161">
        <f>PRODUCT(C15,61.35)</f>
        <v>0</v>
      </c>
      <c r="J17" s="108"/>
      <c r="K17" s="273"/>
      <c r="L17" s="274"/>
      <c r="M17" s="274"/>
      <c r="N17" s="274"/>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row>
    <row r="18" spans="1:58" ht="19.5" customHeight="1" thickBot="1" x14ac:dyDescent="0.25">
      <c r="A18" s="106"/>
      <c r="B18" s="260" t="s">
        <v>138</v>
      </c>
      <c r="C18" s="2">
        <v>0</v>
      </c>
      <c r="D18" s="100"/>
      <c r="E18" s="41"/>
      <c r="G18" s="80" t="s">
        <v>21</v>
      </c>
      <c r="H18" s="164" t="s">
        <v>33</v>
      </c>
      <c r="I18" s="161">
        <f>PRODUCT(C16,61.35)</f>
        <v>0</v>
      </c>
      <c r="J18" s="108"/>
      <c r="K18" s="273"/>
      <c r="L18" s="274"/>
      <c r="M18" s="274"/>
      <c r="N18" s="274"/>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row>
    <row r="19" spans="1:58" ht="19.5" customHeight="1" x14ac:dyDescent="0.2">
      <c r="A19" s="106"/>
      <c r="B19" s="134" t="s">
        <v>185</v>
      </c>
      <c r="C19" s="228">
        <v>0</v>
      </c>
      <c r="D19" s="100"/>
      <c r="E19" s="41"/>
      <c r="G19" s="259" t="s">
        <v>189</v>
      </c>
      <c r="H19" s="164" t="s">
        <v>69</v>
      </c>
      <c r="I19" s="161">
        <f>PRODUCT(C17,40.35)</f>
        <v>0</v>
      </c>
      <c r="J19" s="108"/>
      <c r="K19" s="273"/>
      <c r="L19" s="274"/>
      <c r="M19" s="274"/>
      <c r="N19" s="274"/>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row>
    <row r="20" spans="1:58" ht="19.5" customHeight="1" thickBot="1" x14ac:dyDescent="0.25">
      <c r="A20" s="106"/>
      <c r="B20" s="134" t="s">
        <v>188</v>
      </c>
      <c r="C20" s="228">
        <v>0</v>
      </c>
      <c r="D20" s="100"/>
      <c r="E20" s="41"/>
      <c r="G20" s="259" t="s">
        <v>108</v>
      </c>
      <c r="H20" s="35" t="s">
        <v>70</v>
      </c>
      <c r="I20" s="161">
        <f>PRODUCT(SUM(C18,-C19,-C20),25)</f>
        <v>0</v>
      </c>
      <c r="J20" s="108"/>
      <c r="K20" s="273"/>
      <c r="L20" s="274"/>
      <c r="M20" s="274"/>
      <c r="N20" s="274"/>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row>
    <row r="21" spans="1:58" ht="19.5" customHeight="1" thickBot="1" x14ac:dyDescent="0.25">
      <c r="A21" s="106"/>
      <c r="B21" s="132" t="s">
        <v>8</v>
      </c>
      <c r="C21" s="2">
        <v>0</v>
      </c>
      <c r="D21" s="100"/>
      <c r="E21" s="41"/>
      <c r="G21" s="259" t="s">
        <v>182</v>
      </c>
      <c r="H21" s="35" t="s">
        <v>123</v>
      </c>
      <c r="I21" s="161">
        <f>PRODUCT(C19,10)</f>
        <v>0</v>
      </c>
      <c r="J21" s="108"/>
      <c r="K21" s="273"/>
      <c r="L21" s="274"/>
      <c r="M21" s="274"/>
      <c r="N21" s="274"/>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row>
    <row r="22" spans="1:58" ht="19.5" customHeight="1" x14ac:dyDescent="0.2">
      <c r="A22" s="106"/>
      <c r="B22" s="133" t="s">
        <v>18</v>
      </c>
      <c r="C22" s="228">
        <v>0</v>
      </c>
      <c r="D22" s="100"/>
      <c r="E22" s="41"/>
      <c r="G22" s="259" t="s">
        <v>191</v>
      </c>
      <c r="H22" s="35" t="s">
        <v>124</v>
      </c>
      <c r="I22" s="161">
        <f>PRODUCT(C20,4)</f>
        <v>0</v>
      </c>
      <c r="J22" s="108"/>
      <c r="K22" s="273"/>
      <c r="L22" s="274"/>
      <c r="M22" s="274"/>
      <c r="N22" s="27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row>
    <row r="23" spans="1:58" ht="19.5" customHeight="1" x14ac:dyDescent="0.2">
      <c r="A23" s="106"/>
      <c r="B23" s="134" t="s">
        <v>19</v>
      </c>
      <c r="C23" s="228">
        <v>0</v>
      </c>
      <c r="D23" s="100"/>
      <c r="E23" s="41"/>
      <c r="G23" s="159" t="s">
        <v>25</v>
      </c>
      <c r="H23" s="167" t="s">
        <v>56</v>
      </c>
      <c r="I23" s="162">
        <f>PRODUCT(SUM(C21,-C22,-C23,-C24,-C25),1.38)</f>
        <v>0</v>
      </c>
      <c r="J23" s="108"/>
      <c r="K23" s="273"/>
      <c r="L23" s="274"/>
      <c r="M23" s="274"/>
      <c r="N23" s="274"/>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row>
    <row r="24" spans="1:58" ht="18" customHeight="1" x14ac:dyDescent="0.2">
      <c r="A24" s="106"/>
      <c r="B24" s="134" t="s">
        <v>184</v>
      </c>
      <c r="C24" s="228">
        <v>0</v>
      </c>
      <c r="D24" s="100"/>
      <c r="E24" s="41"/>
      <c r="G24" s="80" t="s">
        <v>22</v>
      </c>
      <c r="H24" s="164" t="s">
        <v>34</v>
      </c>
      <c r="I24" s="161">
        <f>PRODUCT(C22,5.5)</f>
        <v>0</v>
      </c>
      <c r="J24" s="108"/>
      <c r="K24" s="273"/>
      <c r="L24" s="274"/>
      <c r="M24" s="274"/>
      <c r="N24" s="274"/>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row>
    <row r="25" spans="1:58" ht="18" customHeight="1" thickBot="1" x14ac:dyDescent="0.25">
      <c r="A25" s="106"/>
      <c r="B25" s="134" t="s">
        <v>187</v>
      </c>
      <c r="C25" s="228">
        <v>0</v>
      </c>
      <c r="D25" s="100"/>
      <c r="E25" s="41"/>
      <c r="G25" s="80" t="s">
        <v>23</v>
      </c>
      <c r="H25" s="164" t="s">
        <v>34</v>
      </c>
      <c r="I25" s="161">
        <f>PRODUCT(C23,5.5)</f>
        <v>0</v>
      </c>
      <c r="J25" s="108"/>
      <c r="K25" s="273"/>
      <c r="L25" s="274"/>
      <c r="M25" s="274"/>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row>
    <row r="26" spans="1:58" ht="18" customHeight="1" thickBot="1" x14ac:dyDescent="0.25">
      <c r="A26" s="106"/>
      <c r="B26" s="132" t="s">
        <v>9</v>
      </c>
      <c r="C26" s="182">
        <v>0</v>
      </c>
      <c r="D26" s="100"/>
      <c r="E26" s="41"/>
      <c r="G26" s="259" t="s">
        <v>193</v>
      </c>
      <c r="H26" s="164" t="s">
        <v>73</v>
      </c>
      <c r="I26" s="161">
        <f>PRODUCT(C24,4.96)</f>
        <v>0</v>
      </c>
      <c r="J26" s="108"/>
      <c r="K26" s="273"/>
      <c r="L26" s="274"/>
      <c r="M26" s="274"/>
      <c r="N26" s="274"/>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row>
    <row r="27" spans="1:58" ht="18" customHeight="1" x14ac:dyDescent="0.2">
      <c r="A27" s="106"/>
      <c r="B27" s="133" t="s">
        <v>18</v>
      </c>
      <c r="C27" s="228">
        <v>0</v>
      </c>
      <c r="D27" s="100"/>
      <c r="E27" s="41"/>
      <c r="G27" s="259" t="s">
        <v>194</v>
      </c>
      <c r="H27" s="164" t="s">
        <v>80</v>
      </c>
      <c r="I27" s="161">
        <f>PRODUCT(C25,4.42)</f>
        <v>0</v>
      </c>
      <c r="J27" s="108"/>
      <c r="K27" s="273"/>
      <c r="L27" s="274"/>
      <c r="M27" s="274"/>
      <c r="N27" s="274"/>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row>
    <row r="28" spans="1:58" ht="18" customHeight="1" x14ac:dyDescent="0.2">
      <c r="A28" s="106"/>
      <c r="B28" s="134" t="s">
        <v>19</v>
      </c>
      <c r="C28" s="228">
        <v>0</v>
      </c>
      <c r="D28" s="100"/>
      <c r="E28" s="41"/>
      <c r="G28" s="159" t="s">
        <v>26</v>
      </c>
      <c r="H28" s="167" t="s">
        <v>57</v>
      </c>
      <c r="I28" s="162">
        <f>PRODUCT(SUM(C26,-C27,-C28,-C29,-C30),15.15)</f>
        <v>0</v>
      </c>
      <c r="J28" s="108"/>
      <c r="K28" s="273"/>
      <c r="L28" s="274"/>
      <c r="M28" s="274"/>
      <c r="N28" s="274"/>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row>
    <row r="29" spans="1:58" ht="18" customHeight="1" x14ac:dyDescent="0.2">
      <c r="A29" s="106"/>
      <c r="B29" s="134" t="s">
        <v>181</v>
      </c>
      <c r="C29" s="228">
        <v>0</v>
      </c>
      <c r="D29" s="100"/>
      <c r="E29" s="41"/>
      <c r="G29" s="80" t="s">
        <v>27</v>
      </c>
      <c r="H29" s="164" t="s">
        <v>35</v>
      </c>
      <c r="I29" s="161">
        <f>PRODUCT(C27,60.6)</f>
        <v>0</v>
      </c>
      <c r="J29" s="108"/>
      <c r="K29" s="273"/>
      <c r="L29" s="274"/>
      <c r="M29" s="274"/>
      <c r="N29" s="274"/>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row>
    <row r="30" spans="1:58" ht="18" customHeight="1" thickBot="1" x14ac:dyDescent="0.25">
      <c r="A30" s="106"/>
      <c r="B30" s="137" t="s">
        <v>188</v>
      </c>
      <c r="C30" s="272">
        <v>0</v>
      </c>
      <c r="D30" s="100"/>
      <c r="E30" s="8"/>
      <c r="F30" s="8"/>
      <c r="G30" s="80" t="s">
        <v>28</v>
      </c>
      <c r="H30" s="164" t="s">
        <v>35</v>
      </c>
      <c r="I30" s="161">
        <f>PRODUCT(C28,60.6)</f>
        <v>0</v>
      </c>
      <c r="J30" s="108"/>
      <c r="K30" s="273"/>
      <c r="L30" s="274"/>
      <c r="M30" s="274"/>
      <c r="N30" s="274"/>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row>
    <row r="31" spans="1:58" ht="18" customHeight="1" x14ac:dyDescent="0.2">
      <c r="A31" s="106"/>
      <c r="B31" s="100"/>
      <c r="C31" s="100"/>
      <c r="D31" s="100"/>
      <c r="E31" s="41"/>
      <c r="G31" s="259" t="s">
        <v>196</v>
      </c>
      <c r="H31" s="164" t="s">
        <v>35</v>
      </c>
      <c r="I31" s="161">
        <f>PRODUCT(C29,60.6)</f>
        <v>0</v>
      </c>
      <c r="J31" s="108"/>
      <c r="K31" s="273"/>
      <c r="L31" s="274"/>
      <c r="M31" s="274"/>
      <c r="N31" s="274"/>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row>
    <row r="32" spans="1:58" ht="18" customHeight="1" x14ac:dyDescent="0.2">
      <c r="A32" s="106"/>
      <c r="B32" s="100"/>
      <c r="C32" s="100"/>
      <c r="D32" s="100"/>
      <c r="E32" s="41"/>
      <c r="G32" s="259" t="s">
        <v>197</v>
      </c>
      <c r="H32" s="164" t="s">
        <v>77</v>
      </c>
      <c r="I32" s="161">
        <f>PRODUCT(C30,19.6)</f>
        <v>0</v>
      </c>
      <c r="J32" s="108"/>
      <c r="K32" s="273"/>
      <c r="L32" s="274"/>
      <c r="M32" s="274"/>
      <c r="N32" s="274"/>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row>
    <row r="33" spans="1:58" ht="18" customHeight="1" thickBot="1" x14ac:dyDescent="0.25">
      <c r="A33" s="106"/>
      <c r="B33" s="100"/>
      <c r="C33" s="100"/>
      <c r="D33" s="100"/>
      <c r="E33" s="41"/>
      <c r="G33" s="160" t="s">
        <v>5</v>
      </c>
      <c r="H33" s="165"/>
      <c r="I33" s="163">
        <v>-250</v>
      </c>
      <c r="J33" s="125"/>
      <c r="K33" s="273"/>
      <c r="L33" s="274"/>
      <c r="M33" s="274"/>
      <c r="N33" s="274"/>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row>
    <row r="34" spans="1:58" ht="18" customHeight="1" thickBot="1" x14ac:dyDescent="0.3">
      <c r="A34" s="106"/>
      <c r="B34" s="348" t="s">
        <v>119</v>
      </c>
      <c r="C34" s="349"/>
      <c r="D34" s="100"/>
      <c r="E34" s="41"/>
      <c r="G34" s="168" t="s">
        <v>86</v>
      </c>
      <c r="H34" s="156"/>
      <c r="I34" s="157">
        <f>IF(SUM(I16,I23,I28)&gt;250,SUM(I16:I33),SUM(I17:I22,I24:I27,I29:I32))</f>
        <v>0</v>
      </c>
      <c r="J34" s="125"/>
      <c r="K34" s="273"/>
      <c r="L34" s="274"/>
      <c r="M34" s="274"/>
      <c r="N34" s="274"/>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row>
    <row r="35" spans="1:58" ht="27" customHeight="1" thickBot="1" x14ac:dyDescent="0.25">
      <c r="A35" s="106"/>
      <c r="B35" s="350" t="s">
        <v>211</v>
      </c>
      <c r="C35" s="283" t="s">
        <v>4</v>
      </c>
      <c r="D35" s="282"/>
      <c r="E35" s="8"/>
      <c r="F35" s="8"/>
      <c r="G35" s="281"/>
      <c r="H35" s="100"/>
      <c r="I35" s="108"/>
      <c r="J35" s="108"/>
      <c r="K35" s="273"/>
      <c r="L35" s="274"/>
      <c r="M35" s="274"/>
      <c r="N35" s="274"/>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row>
    <row r="36" spans="1:58" ht="21" customHeight="1" thickBot="1" x14ac:dyDescent="0.3">
      <c r="A36" s="106"/>
      <c r="B36" s="351"/>
      <c r="C36" s="232">
        <f>SUM(C38:C40)</f>
        <v>0</v>
      </c>
      <c r="D36" s="100"/>
      <c r="E36" s="41"/>
      <c r="F36" s="41"/>
      <c r="G36" s="83" t="s">
        <v>115</v>
      </c>
      <c r="H36" s="236"/>
      <c r="I36" s="71">
        <f>IF(SUM(C38*(669.8-61.35),C39*(654.5-61.35),C40*(721-61.35))&lt;50,0,SUM(C38*(669.8-61.35),C39*(654.5-61.35),C40*(721-61.35)))</f>
        <v>0</v>
      </c>
      <c r="J36" s="108"/>
      <c r="K36" s="276"/>
      <c r="L36" s="276"/>
      <c r="M36" s="276"/>
      <c r="N36" s="274"/>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row>
    <row r="37" spans="1:58" ht="27" customHeight="1" thickBot="1" x14ac:dyDescent="0.25">
      <c r="A37" s="106"/>
      <c r="B37" s="352" t="s">
        <v>218</v>
      </c>
      <c r="C37" s="353"/>
      <c r="D37" s="100"/>
      <c r="E37" s="41"/>
      <c r="G37" s="281"/>
      <c r="H37" s="100"/>
      <c r="I37" s="108"/>
      <c r="J37" s="108"/>
      <c r="K37" s="278"/>
      <c r="L37" s="278"/>
      <c r="M37" s="278"/>
      <c r="N37" s="274"/>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row>
    <row r="38" spans="1:58" ht="18" customHeight="1" thickBot="1" x14ac:dyDescent="0.25">
      <c r="A38" s="106"/>
      <c r="B38" s="150" t="s">
        <v>110</v>
      </c>
      <c r="C38" s="225">
        <v>0</v>
      </c>
      <c r="D38" s="100"/>
      <c r="E38" s="41"/>
      <c r="G38" s="175" t="s">
        <v>31</v>
      </c>
      <c r="H38" s="138"/>
      <c r="I38" s="189">
        <f>SUM(I9,I11,I12,I34,I36)</f>
        <v>0</v>
      </c>
      <c r="J38" s="108"/>
      <c r="K38" s="278"/>
      <c r="L38" s="278"/>
      <c r="M38" s="278"/>
      <c r="N38" s="277"/>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4"/>
      <c r="BD38" s="184"/>
      <c r="BE38" s="85"/>
      <c r="BF38" s="85"/>
    </row>
    <row r="39" spans="1:58" s="6" customFormat="1" ht="20.25" customHeight="1" x14ac:dyDescent="0.2">
      <c r="A39" s="111"/>
      <c r="B39" s="134" t="s">
        <v>111</v>
      </c>
      <c r="C39" s="226">
        <v>0</v>
      </c>
      <c r="D39" s="101"/>
      <c r="E39" s="5"/>
      <c r="F39" s="5"/>
      <c r="G39" s="265" t="s">
        <v>224</v>
      </c>
      <c r="H39" s="280"/>
      <c r="I39" s="129">
        <f>SUM(C7*20.5,C14*61.35,C18*25,C21*5.5,C26*60.6)</f>
        <v>0</v>
      </c>
      <c r="J39" s="112"/>
      <c r="K39" s="278"/>
      <c r="L39" s="278"/>
      <c r="M39" s="278"/>
      <c r="N39" s="274"/>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02"/>
      <c r="BF39" s="85"/>
    </row>
    <row r="40" spans="1:58" s="6" customFormat="1" ht="21" customHeight="1" thickBot="1" x14ac:dyDescent="0.25">
      <c r="A40" s="111"/>
      <c r="B40" s="137" t="s">
        <v>112</v>
      </c>
      <c r="C40" s="227">
        <v>0</v>
      </c>
      <c r="D40" s="100"/>
      <c r="E40" s="5"/>
      <c r="F40" s="5"/>
      <c r="G40" s="320" t="s">
        <v>225</v>
      </c>
      <c r="H40" s="321"/>
      <c r="I40" s="89">
        <f>I39-I38+I36</f>
        <v>0</v>
      </c>
      <c r="J40" s="112"/>
      <c r="K40" s="278"/>
      <c r="L40" s="278"/>
      <c r="M40" s="278"/>
      <c r="N40" s="278"/>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87"/>
      <c r="BF40" s="87"/>
    </row>
    <row r="41" spans="1:58" s="6" customFormat="1" ht="20.25" customHeight="1" thickBot="1" x14ac:dyDescent="0.25">
      <c r="A41" s="111"/>
      <c r="B41" s="100"/>
      <c r="C41" s="100"/>
      <c r="D41" s="282"/>
      <c r="E41" s="282"/>
      <c r="F41" s="282"/>
      <c r="G41" s="282"/>
      <c r="H41" s="282"/>
      <c r="I41" s="282"/>
      <c r="J41" s="112"/>
      <c r="K41" s="278"/>
      <c r="L41" s="278"/>
      <c r="M41" s="278"/>
      <c r="N41" s="278"/>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87"/>
      <c r="BF41" s="87"/>
    </row>
    <row r="42" spans="1:58" s="6" customFormat="1" ht="24" customHeight="1" x14ac:dyDescent="0.2">
      <c r="A42" s="111"/>
      <c r="B42" s="322" t="s">
        <v>232</v>
      </c>
      <c r="C42" s="323"/>
      <c r="D42" s="282"/>
      <c r="E42" s="282"/>
      <c r="F42" s="100"/>
      <c r="G42" s="328" t="s">
        <v>230</v>
      </c>
      <c r="H42" s="329"/>
      <c r="I42" s="330"/>
      <c r="J42" s="112"/>
      <c r="K42" s="279"/>
      <c r="L42" s="279"/>
      <c r="M42" s="279"/>
      <c r="N42" s="279"/>
    </row>
    <row r="43" spans="1:58" s="6" customFormat="1" ht="21" customHeight="1" x14ac:dyDescent="0.2">
      <c r="A43" s="111"/>
      <c r="B43" s="324"/>
      <c r="C43" s="325"/>
      <c r="D43" s="282"/>
      <c r="E43" s="282"/>
      <c r="F43" s="100"/>
      <c r="G43" s="331"/>
      <c r="H43" s="332"/>
      <c r="I43" s="333"/>
      <c r="J43" s="112"/>
      <c r="K43" s="279"/>
      <c r="L43" s="279"/>
      <c r="M43" s="279"/>
      <c r="N43" s="279"/>
    </row>
    <row r="44" spans="1:58" s="6" customFormat="1" ht="24.75" customHeight="1" thickBot="1" x14ac:dyDescent="0.25">
      <c r="A44" s="111"/>
      <c r="B44" s="324"/>
      <c r="C44" s="325"/>
      <c r="D44" s="101"/>
      <c r="E44" s="101"/>
      <c r="F44" s="101"/>
      <c r="G44" s="334"/>
      <c r="H44" s="335"/>
      <c r="I44" s="336"/>
      <c r="J44" s="112"/>
      <c r="K44" s="279"/>
      <c r="L44" s="279"/>
      <c r="M44" s="279"/>
      <c r="N44" s="279"/>
    </row>
    <row r="45" spans="1:58" s="6" customFormat="1" ht="24.75" customHeight="1" x14ac:dyDescent="0.25">
      <c r="A45" s="111"/>
      <c r="B45" s="324"/>
      <c r="C45" s="325"/>
      <c r="D45" s="101"/>
      <c r="E45" s="101"/>
      <c r="F45" s="101"/>
      <c r="G45" s="308" t="s">
        <v>235</v>
      </c>
      <c r="H45" s="282"/>
      <c r="I45" s="282"/>
      <c r="J45" s="112"/>
      <c r="K45" s="279"/>
      <c r="L45" s="279"/>
      <c r="M45" s="279"/>
      <c r="N45" s="279"/>
    </row>
    <row r="46" spans="1:58" s="6" customFormat="1" ht="15" customHeight="1" x14ac:dyDescent="0.2">
      <c r="A46" s="111"/>
      <c r="B46" s="324"/>
      <c r="C46" s="325"/>
      <c r="D46" s="101"/>
      <c r="E46" s="101"/>
      <c r="F46" s="101"/>
      <c r="G46" s="305" t="s">
        <v>234</v>
      </c>
      <c r="H46" s="305"/>
      <c r="I46" s="305"/>
      <c r="J46" s="112"/>
      <c r="K46" s="279"/>
      <c r="L46" s="279"/>
      <c r="M46" s="279"/>
      <c r="N46" s="279"/>
    </row>
    <row r="47" spans="1:58" s="6" customFormat="1" ht="18" customHeight="1" thickBot="1" x14ac:dyDescent="0.25">
      <c r="A47" s="111"/>
      <c r="B47" s="358"/>
      <c r="C47" s="359"/>
      <c r="D47" s="101"/>
      <c r="E47" s="101"/>
      <c r="F47" s="101"/>
      <c r="G47" s="307" t="s">
        <v>233</v>
      </c>
      <c r="H47" s="306"/>
      <c r="I47" s="306"/>
      <c r="J47" s="112"/>
      <c r="K47" s="279"/>
      <c r="L47" s="279"/>
      <c r="M47" s="279"/>
      <c r="N47" s="279"/>
    </row>
    <row r="48" spans="1:58" s="6" customFormat="1" ht="199.5" customHeight="1" thickBot="1" x14ac:dyDescent="0.25">
      <c r="A48" s="111"/>
      <c r="B48" s="339"/>
      <c r="C48" s="340"/>
      <c r="D48" s="101"/>
      <c r="G48" s="341" t="s">
        <v>229</v>
      </c>
      <c r="H48" s="342"/>
      <c r="I48" s="343"/>
      <c r="J48" s="112"/>
      <c r="K48" s="279"/>
      <c r="L48" s="279"/>
      <c r="M48" s="279"/>
      <c r="N48" s="279"/>
    </row>
    <row r="49" spans="1:14" s="8" customFormat="1" ht="13.5" thickBot="1" x14ac:dyDescent="0.25">
      <c r="A49" s="113"/>
      <c r="B49" s="115"/>
      <c r="C49" s="115"/>
      <c r="D49" s="287"/>
      <c r="E49" s="126"/>
      <c r="F49" s="126"/>
      <c r="G49" s="281"/>
      <c r="H49" s="114"/>
      <c r="I49" s="114"/>
      <c r="J49" s="116"/>
      <c r="K49" s="278"/>
      <c r="L49" s="278"/>
      <c r="M49" s="278"/>
      <c r="N49" s="278"/>
    </row>
    <row r="50" spans="1:14" s="6" customFormat="1" x14ac:dyDescent="0.2">
      <c r="A50" s="9"/>
      <c r="B50" s="152"/>
      <c r="C50" s="152"/>
      <c r="D50" s="9"/>
      <c r="E50" s="7"/>
      <c r="F50" s="7"/>
      <c r="G50" s="7"/>
      <c r="H50" s="7"/>
      <c r="I50" s="7"/>
      <c r="J50" s="9"/>
      <c r="K50" s="279"/>
      <c r="L50" s="279"/>
      <c r="M50" s="279"/>
      <c r="N50" s="279"/>
    </row>
    <row r="51" spans="1:14" s="6" customFormat="1" ht="17.25" customHeight="1" x14ac:dyDescent="0.2">
      <c r="A51" s="9"/>
      <c r="B51" s="264"/>
      <c r="C51" s="152"/>
      <c r="D51" s="9"/>
      <c r="E51" s="7"/>
      <c r="F51" s="7"/>
      <c r="G51" s="7"/>
      <c r="H51" s="7"/>
      <c r="I51" s="7"/>
      <c r="J51" s="9"/>
      <c r="K51" s="279"/>
      <c r="L51" s="279"/>
      <c r="M51" s="279"/>
      <c r="N51" s="279"/>
    </row>
    <row r="52" spans="1:14" s="6" customFormat="1" x14ac:dyDescent="0.2">
      <c r="A52" s="9"/>
      <c r="B52" s="152"/>
      <c r="C52" s="152"/>
      <c r="D52" s="9"/>
      <c r="E52" s="7"/>
      <c r="F52" s="7"/>
      <c r="G52" s="7"/>
      <c r="H52" s="7"/>
      <c r="I52" s="7"/>
      <c r="J52" s="9"/>
      <c r="K52" s="279"/>
      <c r="L52" s="279"/>
      <c r="M52" s="279"/>
      <c r="N52" s="279"/>
    </row>
    <row r="53" spans="1:14" s="6" customFormat="1" x14ac:dyDescent="0.2">
      <c r="A53" s="9"/>
      <c r="B53" s="152"/>
      <c r="C53" s="152"/>
      <c r="D53" s="9"/>
      <c r="E53" s="7"/>
      <c r="F53" s="7"/>
      <c r="G53" s="309"/>
      <c r="H53" s="310"/>
      <c r="I53" s="310"/>
      <c r="J53" s="9"/>
      <c r="K53" s="279"/>
      <c r="L53" s="279"/>
      <c r="M53" s="279"/>
      <c r="N53" s="279"/>
    </row>
    <row r="54" spans="1:14" s="6" customFormat="1" x14ac:dyDescent="0.2">
      <c r="A54" s="9"/>
      <c r="B54" s="152"/>
      <c r="C54" s="152"/>
      <c r="D54" s="9"/>
      <c r="E54" s="7"/>
      <c r="F54" s="7"/>
      <c r="G54" s="310"/>
      <c r="H54" s="310"/>
      <c r="I54" s="310"/>
      <c r="J54" s="9"/>
      <c r="K54" s="279"/>
      <c r="L54" s="279"/>
      <c r="M54" s="279"/>
      <c r="N54" s="279"/>
    </row>
    <row r="55" spans="1:14" s="6" customFormat="1" x14ac:dyDescent="0.2">
      <c r="A55" s="8"/>
      <c r="B55" s="152"/>
      <c r="C55" s="152"/>
      <c r="D55" s="8"/>
      <c r="G55" s="310"/>
      <c r="H55" s="310"/>
      <c r="I55" s="310"/>
      <c r="K55" s="279"/>
      <c r="L55" s="279"/>
      <c r="M55" s="279"/>
      <c r="N55" s="279"/>
    </row>
    <row r="56" spans="1:14" s="6" customFormat="1" x14ac:dyDescent="0.2">
      <c r="G56" s="310"/>
      <c r="H56" s="310"/>
      <c r="I56" s="310"/>
      <c r="K56" s="279"/>
      <c r="L56" s="279"/>
      <c r="M56" s="279"/>
      <c r="N56" s="279"/>
    </row>
    <row r="57" spans="1:14" s="6" customFormat="1" x14ac:dyDescent="0.2">
      <c r="G57" s="310"/>
      <c r="H57" s="310"/>
      <c r="I57" s="310"/>
      <c r="K57" s="279"/>
      <c r="L57" s="279"/>
      <c r="M57" s="279"/>
      <c r="N57" s="279"/>
    </row>
    <row r="58" spans="1:14" s="6" customFormat="1" x14ac:dyDescent="0.2">
      <c r="G58" s="310"/>
      <c r="H58" s="310"/>
      <c r="I58" s="310"/>
      <c r="K58" s="279"/>
      <c r="L58" s="279"/>
      <c r="M58" s="279"/>
      <c r="N58" s="279"/>
    </row>
    <row r="59" spans="1:14" s="6" customFormat="1" x14ac:dyDescent="0.2">
      <c r="G59" s="310"/>
      <c r="H59" s="310"/>
      <c r="I59" s="310"/>
      <c r="K59" s="279"/>
      <c r="L59" s="279"/>
      <c r="M59" s="279"/>
      <c r="N59" s="279"/>
    </row>
    <row r="60" spans="1:14" s="6" customFormat="1" x14ac:dyDescent="0.2">
      <c r="G60" s="310"/>
      <c r="H60" s="310"/>
      <c r="I60" s="310"/>
      <c r="K60" s="279"/>
      <c r="L60" s="279"/>
      <c r="M60" s="279"/>
      <c r="N60" s="279"/>
    </row>
    <row r="61" spans="1:14" s="6" customFormat="1" x14ac:dyDescent="0.2">
      <c r="G61" s="310"/>
      <c r="H61" s="310"/>
      <c r="I61" s="310"/>
      <c r="K61" s="279"/>
      <c r="L61" s="279"/>
      <c r="M61" s="279"/>
      <c r="N61" s="279"/>
    </row>
    <row r="62" spans="1:14" s="6" customFormat="1" x14ac:dyDescent="0.2">
      <c r="G62" s="310"/>
      <c r="H62" s="310"/>
      <c r="I62" s="310"/>
      <c r="K62" s="279"/>
      <c r="L62" s="279"/>
      <c r="M62" s="279"/>
      <c r="N62" s="279"/>
    </row>
    <row r="63" spans="1:14" s="6" customFormat="1" x14ac:dyDescent="0.2">
      <c r="G63" s="310"/>
      <c r="H63" s="310"/>
      <c r="I63" s="310"/>
      <c r="K63" s="279"/>
      <c r="L63" s="279"/>
      <c r="M63" s="279"/>
      <c r="N63" s="279"/>
    </row>
    <row r="64" spans="1:14" s="6" customFormat="1" x14ac:dyDescent="0.2">
      <c r="G64" s="310"/>
      <c r="H64" s="310"/>
      <c r="I64" s="310"/>
      <c r="K64" s="279"/>
      <c r="L64" s="279"/>
      <c r="M64" s="279"/>
      <c r="N64" s="279"/>
    </row>
    <row r="65" spans="7:14" s="6" customFormat="1" x14ac:dyDescent="0.2">
      <c r="G65" s="310"/>
      <c r="H65" s="310"/>
      <c r="I65" s="310"/>
      <c r="K65" s="279"/>
      <c r="L65" s="279"/>
      <c r="M65" s="279"/>
      <c r="N65" s="279"/>
    </row>
    <row r="66" spans="7:14" s="6" customFormat="1" x14ac:dyDescent="0.2">
      <c r="G66" s="310"/>
      <c r="H66" s="310"/>
      <c r="I66" s="310"/>
      <c r="K66" s="279"/>
      <c r="L66" s="279"/>
      <c r="M66" s="279"/>
      <c r="N66" s="279"/>
    </row>
    <row r="67" spans="7:14" s="6" customFormat="1" x14ac:dyDescent="0.2">
      <c r="G67" s="310"/>
      <c r="H67" s="310"/>
      <c r="I67" s="310"/>
      <c r="K67" s="279"/>
      <c r="L67" s="279"/>
      <c r="M67" s="279"/>
      <c r="N67" s="279"/>
    </row>
    <row r="68" spans="7:14" s="6" customFormat="1" x14ac:dyDescent="0.2">
      <c r="G68" s="310"/>
      <c r="H68" s="310"/>
      <c r="I68" s="310"/>
      <c r="K68" s="279"/>
      <c r="L68" s="279"/>
      <c r="M68" s="279"/>
      <c r="N68" s="279"/>
    </row>
    <row r="69" spans="7:14" s="6" customFormat="1" x14ac:dyDescent="0.2">
      <c r="G69" s="310"/>
      <c r="H69" s="310"/>
      <c r="I69" s="310"/>
      <c r="K69" s="279"/>
      <c r="L69" s="279"/>
      <c r="M69" s="279"/>
      <c r="N69" s="279"/>
    </row>
    <row r="70" spans="7:14" s="6" customFormat="1" x14ac:dyDescent="0.2">
      <c r="K70" s="279"/>
      <c r="L70" s="279"/>
      <c r="M70" s="279"/>
      <c r="N70" s="279"/>
    </row>
    <row r="71" spans="7:14" s="6" customFormat="1" x14ac:dyDescent="0.2">
      <c r="K71" s="279"/>
      <c r="L71" s="279"/>
      <c r="M71" s="279"/>
      <c r="N71" s="279"/>
    </row>
    <row r="72" spans="7:14" s="6" customFormat="1" x14ac:dyDescent="0.2">
      <c r="K72" s="279"/>
      <c r="L72" s="279"/>
      <c r="M72" s="279"/>
      <c r="N72" s="279"/>
    </row>
    <row r="73" spans="7:14" s="6" customFormat="1" x14ac:dyDescent="0.2">
      <c r="K73" s="279"/>
      <c r="L73" s="279"/>
      <c r="M73" s="279"/>
      <c r="N73" s="279"/>
    </row>
    <row r="74" spans="7:14" s="6" customFormat="1" x14ac:dyDescent="0.2">
      <c r="K74" s="279"/>
      <c r="L74" s="279"/>
      <c r="M74" s="279"/>
      <c r="N74" s="279"/>
    </row>
    <row r="75" spans="7:14" s="6" customFormat="1" x14ac:dyDescent="0.2">
      <c r="K75" s="279"/>
      <c r="L75" s="279"/>
      <c r="M75" s="279"/>
      <c r="N75" s="279"/>
    </row>
    <row r="76" spans="7:14" s="6" customFormat="1" x14ac:dyDescent="0.2">
      <c r="K76" s="279"/>
      <c r="L76" s="279"/>
      <c r="M76" s="279"/>
      <c r="N76" s="279"/>
    </row>
    <row r="77" spans="7:14" s="6" customFormat="1" x14ac:dyDescent="0.2">
      <c r="K77" s="279"/>
      <c r="L77" s="279"/>
      <c r="M77" s="279"/>
      <c r="N77" s="279"/>
    </row>
    <row r="78" spans="7:14" s="6" customFormat="1" x14ac:dyDescent="0.2">
      <c r="K78" s="279"/>
      <c r="L78" s="279"/>
      <c r="M78" s="279"/>
      <c r="N78" s="279"/>
    </row>
    <row r="79" spans="7:14" s="6" customFormat="1" x14ac:dyDescent="0.2">
      <c r="K79" s="279"/>
      <c r="L79" s="279"/>
      <c r="M79" s="279"/>
      <c r="N79" s="279"/>
    </row>
    <row r="80" spans="7:14" s="6" customFormat="1" x14ac:dyDescent="0.2">
      <c r="K80" s="279"/>
      <c r="L80" s="279"/>
      <c r="M80" s="279"/>
      <c r="N80" s="279"/>
    </row>
    <row r="81" spans="11:14" s="6" customFormat="1" x14ac:dyDescent="0.2">
      <c r="K81" s="279"/>
      <c r="L81" s="279"/>
      <c r="M81" s="279"/>
      <c r="N81" s="279"/>
    </row>
    <row r="82" spans="11:14" s="6" customFormat="1" x14ac:dyDescent="0.2">
      <c r="K82" s="279"/>
      <c r="L82" s="279"/>
      <c r="M82" s="279"/>
      <c r="N82" s="279"/>
    </row>
    <row r="83" spans="11:14" s="6" customFormat="1" x14ac:dyDescent="0.2">
      <c r="K83" s="279"/>
      <c r="L83" s="279"/>
      <c r="M83" s="279"/>
      <c r="N83" s="279"/>
    </row>
    <row r="84" spans="11:14" s="6" customFormat="1" x14ac:dyDescent="0.2">
      <c r="K84" s="279"/>
      <c r="L84" s="279"/>
      <c r="M84" s="279"/>
      <c r="N84" s="279"/>
    </row>
    <row r="85" spans="11:14" s="6" customFormat="1" x14ac:dyDescent="0.2">
      <c r="K85" s="279"/>
      <c r="L85" s="279"/>
      <c r="M85" s="279"/>
      <c r="N85" s="279"/>
    </row>
    <row r="86" spans="11:14" s="6" customFormat="1" x14ac:dyDescent="0.2">
      <c r="K86" s="279"/>
      <c r="L86" s="279"/>
      <c r="M86" s="279"/>
      <c r="N86" s="279"/>
    </row>
    <row r="87" spans="11:14" s="6" customFormat="1" x14ac:dyDescent="0.2">
      <c r="K87" s="279"/>
      <c r="L87" s="279"/>
      <c r="M87" s="279"/>
      <c r="N87" s="279"/>
    </row>
    <row r="88" spans="11:14" s="6" customFormat="1" x14ac:dyDescent="0.2">
      <c r="K88" s="279"/>
      <c r="L88" s="279"/>
      <c r="M88" s="279"/>
      <c r="N88" s="279"/>
    </row>
    <row r="89" spans="11:14" s="6" customFormat="1" x14ac:dyDescent="0.2">
      <c r="K89" s="279"/>
      <c r="L89" s="279"/>
      <c r="M89" s="279"/>
      <c r="N89" s="279"/>
    </row>
    <row r="90" spans="11:14" s="6" customFormat="1" x14ac:dyDescent="0.2">
      <c r="K90" s="279"/>
      <c r="L90" s="279"/>
      <c r="M90" s="279"/>
      <c r="N90" s="279"/>
    </row>
    <row r="91" spans="11:14" s="6" customFormat="1" x14ac:dyDescent="0.2">
      <c r="K91" s="279"/>
      <c r="L91" s="279"/>
      <c r="M91" s="279"/>
      <c r="N91" s="279"/>
    </row>
    <row r="92" spans="11:14" s="6" customFormat="1" x14ac:dyDescent="0.2">
      <c r="K92" s="279"/>
      <c r="L92" s="279"/>
      <c r="M92" s="279"/>
      <c r="N92" s="279"/>
    </row>
    <row r="93" spans="11:14" s="6" customFormat="1" x14ac:dyDescent="0.2">
      <c r="K93" s="279"/>
      <c r="L93" s="279"/>
      <c r="M93" s="279"/>
      <c r="N93" s="279"/>
    </row>
    <row r="94" spans="11:14" s="6" customFormat="1" x14ac:dyDescent="0.2">
      <c r="K94" s="279"/>
      <c r="L94" s="279"/>
      <c r="M94" s="279"/>
      <c r="N94" s="279"/>
    </row>
    <row r="95" spans="11:14" s="6" customFormat="1" x14ac:dyDescent="0.2">
      <c r="K95" s="279"/>
      <c r="L95" s="279"/>
      <c r="M95" s="279"/>
      <c r="N95" s="279"/>
    </row>
    <row r="96" spans="11:14" s="6" customFormat="1" x14ac:dyDescent="0.2">
      <c r="K96" s="279"/>
      <c r="L96" s="279"/>
      <c r="M96" s="279"/>
      <c r="N96" s="279"/>
    </row>
    <row r="97" spans="11:14" s="6" customFormat="1" x14ac:dyDescent="0.2">
      <c r="K97" s="279"/>
      <c r="L97" s="279"/>
      <c r="M97" s="279"/>
      <c r="N97" s="279"/>
    </row>
    <row r="98" spans="11:14" s="6" customFormat="1" x14ac:dyDescent="0.2">
      <c r="K98" s="279"/>
      <c r="L98" s="279"/>
      <c r="M98" s="279"/>
      <c r="N98" s="279"/>
    </row>
    <row r="99" spans="11:14" s="6" customFormat="1" x14ac:dyDescent="0.2">
      <c r="K99" s="279"/>
      <c r="L99" s="279"/>
      <c r="M99" s="279"/>
      <c r="N99" s="279"/>
    </row>
    <row r="100" spans="11:14" s="6" customFormat="1" x14ac:dyDescent="0.2">
      <c r="K100" s="279"/>
      <c r="L100" s="279"/>
      <c r="M100" s="279"/>
      <c r="N100" s="279"/>
    </row>
    <row r="101" spans="11:14" s="6" customFormat="1" x14ac:dyDescent="0.2">
      <c r="K101" s="279"/>
      <c r="L101" s="279"/>
      <c r="M101" s="279"/>
      <c r="N101" s="279"/>
    </row>
    <row r="102" spans="11:14" s="6" customFormat="1" x14ac:dyDescent="0.2">
      <c r="K102" s="279"/>
      <c r="L102" s="279"/>
      <c r="M102" s="279"/>
      <c r="N102" s="279"/>
    </row>
    <row r="103" spans="11:14" s="6" customFormat="1" x14ac:dyDescent="0.2">
      <c r="K103" s="279"/>
      <c r="L103" s="279"/>
      <c r="M103" s="279"/>
      <c r="N103" s="279"/>
    </row>
    <row r="104" spans="11:14" s="6" customFormat="1" x14ac:dyDescent="0.2">
      <c r="K104" s="279"/>
      <c r="L104" s="279"/>
      <c r="M104" s="279"/>
      <c r="N104" s="279"/>
    </row>
    <row r="105" spans="11:14" s="6" customFormat="1" x14ac:dyDescent="0.2">
      <c r="K105" s="279"/>
      <c r="L105" s="279"/>
      <c r="M105" s="279"/>
      <c r="N105" s="279"/>
    </row>
    <row r="106" spans="11:14" s="6" customFormat="1" x14ac:dyDescent="0.2">
      <c r="K106" s="279"/>
      <c r="L106" s="279"/>
      <c r="M106" s="279"/>
      <c r="N106" s="279"/>
    </row>
    <row r="107" spans="11:14" s="6" customFormat="1" x14ac:dyDescent="0.2">
      <c r="K107" s="279"/>
      <c r="L107" s="279"/>
      <c r="M107" s="279"/>
      <c r="N107" s="279"/>
    </row>
    <row r="108" spans="11:14" s="6" customFormat="1" x14ac:dyDescent="0.2">
      <c r="K108" s="279"/>
      <c r="L108" s="279"/>
      <c r="M108" s="279"/>
      <c r="N108" s="279"/>
    </row>
    <row r="109" spans="11:14" s="6" customFormat="1" x14ac:dyDescent="0.2">
      <c r="K109" s="279"/>
      <c r="L109" s="279"/>
      <c r="M109" s="279"/>
      <c r="N109" s="279"/>
    </row>
    <row r="110" spans="11:14" s="6" customFormat="1" x14ac:dyDescent="0.2">
      <c r="K110" s="279"/>
      <c r="L110" s="279"/>
      <c r="M110" s="279"/>
      <c r="N110" s="279"/>
    </row>
    <row r="111" spans="11:14" s="6" customFormat="1" x14ac:dyDescent="0.2">
      <c r="K111" s="279"/>
      <c r="L111" s="279"/>
      <c r="M111" s="279"/>
      <c r="N111" s="279"/>
    </row>
    <row r="112" spans="11:14" s="6" customFormat="1" x14ac:dyDescent="0.2">
      <c r="K112" s="279"/>
      <c r="L112" s="279"/>
      <c r="M112" s="279"/>
      <c r="N112" s="279"/>
    </row>
    <row r="113" spans="11:14" s="6" customFormat="1" x14ac:dyDescent="0.2">
      <c r="K113" s="279"/>
      <c r="L113" s="279"/>
      <c r="M113" s="279"/>
      <c r="N113" s="279"/>
    </row>
    <row r="114" spans="11:14" s="6" customFormat="1" x14ac:dyDescent="0.2">
      <c r="K114" s="279"/>
      <c r="L114" s="279"/>
      <c r="M114" s="279"/>
      <c r="N114" s="279"/>
    </row>
    <row r="115" spans="11:14" s="6" customFormat="1" x14ac:dyDescent="0.2">
      <c r="K115" s="279"/>
      <c r="L115" s="279"/>
      <c r="M115" s="279"/>
      <c r="N115" s="279"/>
    </row>
    <row r="116" spans="11:14" s="6" customFormat="1" x14ac:dyDescent="0.2">
      <c r="K116" s="279"/>
      <c r="L116" s="279"/>
      <c r="M116" s="279"/>
      <c r="N116" s="279"/>
    </row>
    <row r="117" spans="11:14" s="6" customFormat="1" x14ac:dyDescent="0.2">
      <c r="K117" s="279"/>
      <c r="L117" s="279"/>
      <c r="M117" s="279"/>
      <c r="N117" s="279"/>
    </row>
    <row r="118" spans="11:14" s="6" customFormat="1" x14ac:dyDescent="0.2">
      <c r="K118" s="279"/>
      <c r="L118" s="279"/>
      <c r="M118" s="279"/>
      <c r="N118" s="279"/>
    </row>
    <row r="119" spans="11:14" s="6" customFormat="1" x14ac:dyDescent="0.2">
      <c r="K119" s="279"/>
      <c r="L119" s="279"/>
      <c r="M119" s="279"/>
      <c r="N119" s="279"/>
    </row>
    <row r="120" spans="11:14" s="6" customFormat="1" x14ac:dyDescent="0.2">
      <c r="K120" s="279"/>
      <c r="L120" s="279"/>
      <c r="M120" s="279"/>
      <c r="N120" s="279"/>
    </row>
    <row r="121" spans="11:14" s="6" customFormat="1" x14ac:dyDescent="0.2">
      <c r="K121" s="279"/>
      <c r="L121" s="279"/>
      <c r="M121" s="279"/>
      <c r="N121" s="279"/>
    </row>
    <row r="122" spans="11:14" s="6" customFormat="1" x14ac:dyDescent="0.2">
      <c r="K122" s="279"/>
      <c r="L122" s="279"/>
      <c r="M122" s="279"/>
      <c r="N122" s="279"/>
    </row>
    <row r="123" spans="11:14" s="6" customFormat="1" x14ac:dyDescent="0.2">
      <c r="K123" s="279"/>
      <c r="L123" s="279"/>
      <c r="M123" s="279"/>
      <c r="N123" s="279"/>
    </row>
    <row r="124" spans="11:14" s="6" customFormat="1" x14ac:dyDescent="0.2">
      <c r="K124" s="279"/>
      <c r="L124" s="279"/>
      <c r="M124" s="279"/>
      <c r="N124" s="279"/>
    </row>
    <row r="125" spans="11:14" s="6" customFormat="1" x14ac:dyDescent="0.2">
      <c r="K125" s="279"/>
      <c r="L125" s="279"/>
      <c r="M125" s="279"/>
      <c r="N125" s="279"/>
    </row>
    <row r="126" spans="11:14" s="6" customFormat="1" x14ac:dyDescent="0.2">
      <c r="K126" s="279"/>
      <c r="L126" s="279"/>
      <c r="M126" s="279"/>
      <c r="N126" s="279"/>
    </row>
    <row r="127" spans="11:14" s="6" customFormat="1" x14ac:dyDescent="0.2">
      <c r="K127" s="279"/>
      <c r="L127" s="279"/>
      <c r="M127" s="279"/>
      <c r="N127" s="279"/>
    </row>
    <row r="128" spans="11:14" s="6" customFormat="1" x14ac:dyDescent="0.2">
      <c r="K128" s="279"/>
      <c r="L128" s="279"/>
      <c r="M128" s="279"/>
      <c r="N128" s="279"/>
    </row>
    <row r="129" spans="11:14" s="6" customFormat="1" x14ac:dyDescent="0.2">
      <c r="K129" s="279"/>
      <c r="L129" s="279"/>
      <c r="M129" s="279"/>
      <c r="N129" s="279"/>
    </row>
    <row r="130" spans="11:14" s="6" customFormat="1" x14ac:dyDescent="0.2">
      <c r="K130" s="279"/>
      <c r="L130" s="279"/>
      <c r="M130" s="279"/>
      <c r="N130" s="279"/>
    </row>
    <row r="131" spans="11:14" s="6" customFormat="1" x14ac:dyDescent="0.2">
      <c r="K131" s="279"/>
      <c r="L131" s="279"/>
      <c r="M131" s="279"/>
      <c r="N131" s="279"/>
    </row>
    <row r="132" spans="11:14" s="6" customFormat="1" x14ac:dyDescent="0.2">
      <c r="K132" s="279"/>
      <c r="L132" s="279"/>
      <c r="M132" s="279"/>
      <c r="N132" s="279"/>
    </row>
    <row r="133" spans="11:14" s="6" customFormat="1" x14ac:dyDescent="0.2">
      <c r="K133" s="279"/>
      <c r="L133" s="279"/>
      <c r="M133" s="279"/>
      <c r="N133" s="279"/>
    </row>
    <row r="134" spans="11:14" s="6" customFormat="1" x14ac:dyDescent="0.2">
      <c r="K134" s="279"/>
      <c r="L134" s="279"/>
      <c r="M134" s="279"/>
      <c r="N134" s="279"/>
    </row>
    <row r="135" spans="11:14" s="6" customFormat="1" x14ac:dyDescent="0.2">
      <c r="K135" s="279"/>
      <c r="L135" s="279"/>
      <c r="M135" s="279"/>
      <c r="N135" s="279"/>
    </row>
    <row r="136" spans="11:14" s="6" customFormat="1" x14ac:dyDescent="0.2">
      <c r="K136" s="279"/>
      <c r="L136" s="279"/>
      <c r="M136" s="279"/>
      <c r="N136" s="279"/>
    </row>
    <row r="137" spans="11:14" s="6" customFormat="1" x14ac:dyDescent="0.2">
      <c r="K137" s="279"/>
      <c r="L137" s="279"/>
      <c r="M137" s="279"/>
      <c r="N137" s="279"/>
    </row>
    <row r="138" spans="11:14" s="6" customFormat="1" x14ac:dyDescent="0.2">
      <c r="K138" s="279"/>
      <c r="L138" s="279"/>
      <c r="M138" s="279"/>
      <c r="N138" s="279"/>
    </row>
    <row r="139" spans="11:14" s="6" customFormat="1" x14ac:dyDescent="0.2">
      <c r="K139" s="279"/>
      <c r="L139" s="279"/>
      <c r="M139" s="279"/>
      <c r="N139" s="279"/>
    </row>
    <row r="140" spans="11:14" s="6" customFormat="1" x14ac:dyDescent="0.2">
      <c r="K140" s="279"/>
      <c r="L140" s="279"/>
      <c r="M140" s="279"/>
      <c r="N140" s="279"/>
    </row>
    <row r="141" spans="11:14" s="6" customFormat="1" x14ac:dyDescent="0.2">
      <c r="K141" s="279"/>
      <c r="L141" s="279"/>
      <c r="M141" s="279"/>
      <c r="N141" s="279"/>
    </row>
    <row r="142" spans="11:14" s="6" customFormat="1" x14ac:dyDescent="0.2">
      <c r="K142" s="279"/>
      <c r="L142" s="279"/>
      <c r="M142" s="279"/>
      <c r="N142" s="279"/>
    </row>
    <row r="143" spans="11:14" s="6" customFormat="1" x14ac:dyDescent="0.2">
      <c r="K143" s="279"/>
      <c r="L143" s="279"/>
      <c r="M143" s="279"/>
      <c r="N143" s="279"/>
    </row>
    <row r="144" spans="11:14" s="6" customFormat="1" x14ac:dyDescent="0.2">
      <c r="K144" s="279"/>
      <c r="L144" s="279"/>
      <c r="M144" s="279"/>
      <c r="N144" s="279"/>
    </row>
    <row r="145" spans="11:14" s="6" customFormat="1" x14ac:dyDescent="0.2">
      <c r="K145" s="279"/>
      <c r="L145" s="279"/>
      <c r="M145" s="279"/>
      <c r="N145" s="279"/>
    </row>
    <row r="146" spans="11:14" s="6" customFormat="1" x14ac:dyDescent="0.2">
      <c r="K146" s="279"/>
      <c r="L146" s="279"/>
      <c r="M146" s="279"/>
      <c r="N146" s="279"/>
    </row>
    <row r="147" spans="11:14" s="6" customFormat="1" x14ac:dyDescent="0.2">
      <c r="K147" s="279"/>
      <c r="L147" s="279"/>
      <c r="M147" s="279"/>
      <c r="N147" s="279"/>
    </row>
    <row r="148" spans="11:14" s="6" customFormat="1" x14ac:dyDescent="0.2">
      <c r="K148" s="279"/>
      <c r="L148" s="279"/>
      <c r="M148" s="279"/>
      <c r="N148" s="279"/>
    </row>
    <row r="149" spans="11:14" s="6" customFormat="1" x14ac:dyDescent="0.2">
      <c r="K149" s="279"/>
      <c r="L149" s="279"/>
      <c r="M149" s="279"/>
      <c r="N149" s="279"/>
    </row>
    <row r="150" spans="11:14" s="6" customFormat="1" x14ac:dyDescent="0.2">
      <c r="K150" s="279"/>
      <c r="L150" s="279"/>
      <c r="M150" s="279"/>
      <c r="N150" s="279"/>
    </row>
    <row r="151" spans="11:14" s="6" customFormat="1" x14ac:dyDescent="0.2">
      <c r="K151" s="279"/>
      <c r="L151" s="279"/>
      <c r="M151" s="279"/>
      <c r="N151" s="279"/>
    </row>
    <row r="152" spans="11:14" s="6" customFormat="1" x14ac:dyDescent="0.2">
      <c r="K152" s="279"/>
      <c r="L152" s="279"/>
      <c r="M152" s="279"/>
      <c r="N152" s="279"/>
    </row>
    <row r="153" spans="11:14" s="6" customFormat="1" x14ac:dyDescent="0.2">
      <c r="K153" s="279"/>
      <c r="L153" s="279"/>
      <c r="M153" s="279"/>
      <c r="N153" s="279"/>
    </row>
    <row r="154" spans="11:14" s="6" customFormat="1" x14ac:dyDescent="0.2">
      <c r="K154" s="279"/>
      <c r="L154" s="279"/>
      <c r="M154" s="279"/>
      <c r="N154" s="279"/>
    </row>
    <row r="155" spans="11:14" s="6" customFormat="1" x14ac:dyDescent="0.2">
      <c r="K155" s="279"/>
      <c r="L155" s="279"/>
      <c r="M155" s="279"/>
      <c r="N155" s="279"/>
    </row>
    <row r="156" spans="11:14" s="6" customFormat="1" x14ac:dyDescent="0.2">
      <c r="K156" s="279"/>
      <c r="L156" s="279"/>
      <c r="M156" s="279"/>
      <c r="N156" s="279"/>
    </row>
    <row r="157" spans="11:14" s="6" customFormat="1" x14ac:dyDescent="0.2">
      <c r="K157" s="279"/>
      <c r="L157" s="279"/>
      <c r="M157" s="279"/>
      <c r="N157" s="279"/>
    </row>
    <row r="158" spans="11:14" s="6" customFormat="1" x14ac:dyDescent="0.2">
      <c r="K158" s="279"/>
      <c r="L158" s="279"/>
      <c r="M158" s="279"/>
      <c r="N158" s="279"/>
    </row>
    <row r="159" spans="11:14" s="6" customFormat="1" x14ac:dyDescent="0.2">
      <c r="K159" s="279"/>
      <c r="L159" s="279"/>
      <c r="M159" s="279"/>
      <c r="N159" s="279"/>
    </row>
    <row r="160" spans="11:14" s="6" customFormat="1" x14ac:dyDescent="0.2">
      <c r="K160" s="279"/>
      <c r="L160" s="279"/>
      <c r="M160" s="279"/>
      <c r="N160" s="279"/>
    </row>
    <row r="161" spans="11:14" s="6" customFormat="1" x14ac:dyDescent="0.2">
      <c r="K161" s="279"/>
      <c r="L161" s="279"/>
      <c r="M161" s="279"/>
      <c r="N161" s="279"/>
    </row>
    <row r="162" spans="11:14" s="6" customFormat="1" x14ac:dyDescent="0.2">
      <c r="K162" s="279"/>
      <c r="L162" s="279"/>
      <c r="M162" s="279"/>
      <c r="N162" s="279"/>
    </row>
    <row r="163" spans="11:14" s="6" customFormat="1" x14ac:dyDescent="0.2">
      <c r="K163" s="279"/>
      <c r="L163" s="279"/>
      <c r="M163" s="279"/>
      <c r="N163" s="279"/>
    </row>
    <row r="164" spans="11:14" s="6" customFormat="1" x14ac:dyDescent="0.2">
      <c r="K164" s="279"/>
      <c r="L164" s="279"/>
      <c r="M164" s="279"/>
      <c r="N164" s="279"/>
    </row>
    <row r="165" spans="11:14" s="6" customFormat="1" x14ac:dyDescent="0.2">
      <c r="K165" s="279"/>
      <c r="L165" s="279"/>
      <c r="M165" s="279"/>
      <c r="N165" s="279"/>
    </row>
    <row r="166" spans="11:14" s="6" customFormat="1" x14ac:dyDescent="0.2">
      <c r="K166" s="279"/>
      <c r="L166" s="279"/>
      <c r="M166" s="279"/>
      <c r="N166" s="279"/>
    </row>
    <row r="167" spans="11:14" s="6" customFormat="1" x14ac:dyDescent="0.2">
      <c r="K167" s="279"/>
      <c r="L167" s="279"/>
      <c r="M167" s="279"/>
      <c r="N167" s="279"/>
    </row>
    <row r="168" spans="11:14" s="6" customFormat="1" x14ac:dyDescent="0.2">
      <c r="K168" s="279"/>
      <c r="L168" s="279"/>
      <c r="M168" s="279"/>
      <c r="N168" s="279"/>
    </row>
    <row r="169" spans="11:14" s="6" customFormat="1" x14ac:dyDescent="0.2">
      <c r="K169" s="279"/>
      <c r="L169" s="279"/>
      <c r="M169" s="279"/>
      <c r="N169" s="279"/>
    </row>
    <row r="170" spans="11:14" s="6" customFormat="1" x14ac:dyDescent="0.2">
      <c r="K170" s="279"/>
      <c r="L170" s="279"/>
      <c r="M170" s="279"/>
      <c r="N170" s="279"/>
    </row>
    <row r="171" spans="11:14" s="6" customFormat="1" x14ac:dyDescent="0.2">
      <c r="K171" s="279"/>
      <c r="L171" s="279"/>
      <c r="M171" s="279"/>
      <c r="N171" s="279"/>
    </row>
    <row r="172" spans="11:14" s="6" customFormat="1" x14ac:dyDescent="0.2">
      <c r="K172" s="279"/>
      <c r="L172" s="279"/>
      <c r="M172" s="279"/>
      <c r="N172" s="279"/>
    </row>
    <row r="173" spans="11:14" s="6" customFormat="1" x14ac:dyDescent="0.2">
      <c r="K173" s="279"/>
      <c r="L173" s="279"/>
      <c r="M173" s="279"/>
      <c r="N173" s="279"/>
    </row>
    <row r="174" spans="11:14" s="6" customFormat="1" x14ac:dyDescent="0.2">
      <c r="K174" s="279"/>
      <c r="L174" s="279"/>
      <c r="M174" s="279"/>
      <c r="N174" s="279"/>
    </row>
    <row r="175" spans="11:14" s="6" customFormat="1" x14ac:dyDescent="0.2">
      <c r="K175" s="279"/>
      <c r="L175" s="279"/>
      <c r="M175" s="279"/>
      <c r="N175" s="279"/>
    </row>
    <row r="176" spans="11:14" s="6" customFormat="1" x14ac:dyDescent="0.2">
      <c r="K176" s="279"/>
      <c r="L176" s="279"/>
      <c r="M176" s="279"/>
      <c r="N176" s="279"/>
    </row>
    <row r="177" spans="11:14" s="6" customFormat="1" x14ac:dyDescent="0.2">
      <c r="K177" s="279"/>
      <c r="L177" s="279"/>
      <c r="M177" s="279"/>
      <c r="N177" s="279"/>
    </row>
    <row r="178" spans="11:14" s="6" customFormat="1" x14ac:dyDescent="0.2">
      <c r="K178" s="279"/>
      <c r="L178" s="279"/>
      <c r="M178" s="279"/>
      <c r="N178" s="279"/>
    </row>
    <row r="179" spans="11:14" s="6" customFormat="1" x14ac:dyDescent="0.2">
      <c r="K179" s="279"/>
      <c r="L179" s="279"/>
      <c r="M179" s="279"/>
      <c r="N179" s="279"/>
    </row>
    <row r="180" spans="11:14" s="6" customFormat="1" x14ac:dyDescent="0.2">
      <c r="K180" s="279"/>
      <c r="L180" s="279"/>
      <c r="M180" s="279"/>
      <c r="N180" s="279"/>
    </row>
    <row r="181" spans="11:14" s="6" customFormat="1" x14ac:dyDescent="0.2">
      <c r="K181" s="279"/>
      <c r="L181" s="279"/>
      <c r="M181" s="279"/>
      <c r="N181" s="279"/>
    </row>
    <row r="182" spans="11:14" s="6" customFormat="1" x14ac:dyDescent="0.2">
      <c r="K182" s="279"/>
      <c r="L182" s="279"/>
      <c r="M182" s="279"/>
      <c r="N182" s="279"/>
    </row>
    <row r="183" spans="11:14" s="6" customFormat="1" x14ac:dyDescent="0.2">
      <c r="K183" s="279"/>
      <c r="L183" s="279"/>
      <c r="M183" s="279"/>
      <c r="N183" s="279"/>
    </row>
    <row r="184" spans="11:14" s="6" customFormat="1" x14ac:dyDescent="0.2">
      <c r="K184" s="279"/>
      <c r="L184" s="279"/>
      <c r="M184" s="279"/>
      <c r="N184" s="279"/>
    </row>
    <row r="185" spans="11:14" s="6" customFormat="1" x14ac:dyDescent="0.2">
      <c r="K185" s="279"/>
      <c r="L185" s="279"/>
      <c r="M185" s="279"/>
      <c r="N185" s="279"/>
    </row>
    <row r="186" spans="11:14" s="6" customFormat="1" x14ac:dyDescent="0.2">
      <c r="K186" s="279"/>
      <c r="L186" s="279"/>
      <c r="M186" s="279"/>
      <c r="N186" s="279"/>
    </row>
    <row r="187" spans="11:14" s="6" customFormat="1" x14ac:dyDescent="0.2">
      <c r="K187" s="279"/>
      <c r="L187" s="279"/>
      <c r="M187" s="279"/>
      <c r="N187" s="279"/>
    </row>
    <row r="188" spans="11:14" s="6" customFormat="1" x14ac:dyDescent="0.2">
      <c r="K188" s="279"/>
      <c r="L188" s="279"/>
      <c r="M188" s="279"/>
      <c r="N188" s="279"/>
    </row>
    <row r="189" spans="11:14" s="6" customFormat="1" x14ac:dyDescent="0.2">
      <c r="K189" s="279"/>
      <c r="L189" s="279"/>
      <c r="M189" s="279"/>
      <c r="N189" s="279"/>
    </row>
    <row r="190" spans="11:14" s="6" customFormat="1" x14ac:dyDescent="0.2">
      <c r="K190" s="279"/>
      <c r="L190" s="279"/>
      <c r="M190" s="279"/>
      <c r="N190" s="279"/>
    </row>
    <row r="191" spans="11:14" s="6" customFormat="1" x14ac:dyDescent="0.2">
      <c r="K191" s="279"/>
      <c r="L191" s="279"/>
      <c r="M191" s="279"/>
      <c r="N191" s="279"/>
    </row>
    <row r="192" spans="11:14" s="6" customFormat="1" x14ac:dyDescent="0.2">
      <c r="K192" s="279"/>
      <c r="L192" s="279"/>
      <c r="M192" s="279"/>
      <c r="N192" s="279"/>
    </row>
    <row r="193" spans="11:14" s="6" customFormat="1" x14ac:dyDescent="0.2">
      <c r="K193" s="279"/>
      <c r="L193" s="279"/>
      <c r="M193" s="279"/>
      <c r="N193" s="279"/>
    </row>
    <row r="194" spans="11:14" s="6" customFormat="1" x14ac:dyDescent="0.2">
      <c r="K194" s="279"/>
      <c r="L194" s="279"/>
      <c r="M194" s="279"/>
      <c r="N194" s="279"/>
    </row>
    <row r="195" spans="11:14" s="6" customFormat="1" x14ac:dyDescent="0.2">
      <c r="K195" s="279"/>
      <c r="L195" s="279"/>
      <c r="M195" s="279"/>
      <c r="N195" s="279"/>
    </row>
    <row r="196" spans="11:14" s="6" customFormat="1" x14ac:dyDescent="0.2">
      <c r="K196" s="279"/>
      <c r="L196" s="279"/>
      <c r="M196" s="279"/>
      <c r="N196" s="279"/>
    </row>
    <row r="197" spans="11:14" s="6" customFormat="1" x14ac:dyDescent="0.2">
      <c r="K197" s="279"/>
      <c r="L197" s="279"/>
      <c r="M197" s="279"/>
      <c r="N197" s="279"/>
    </row>
    <row r="198" spans="11:14" s="6" customFormat="1" x14ac:dyDescent="0.2">
      <c r="K198" s="279"/>
      <c r="L198" s="279"/>
      <c r="M198" s="279"/>
      <c r="N198" s="279"/>
    </row>
    <row r="199" spans="11:14" s="6" customFormat="1" x14ac:dyDescent="0.2">
      <c r="K199" s="279"/>
      <c r="L199" s="279"/>
      <c r="M199" s="279"/>
      <c r="N199" s="279"/>
    </row>
    <row r="200" spans="11:14" s="6" customFormat="1" x14ac:dyDescent="0.2">
      <c r="K200" s="279"/>
      <c r="L200" s="279"/>
      <c r="M200" s="279"/>
      <c r="N200" s="279"/>
    </row>
    <row r="201" spans="11:14" s="6" customFormat="1" x14ac:dyDescent="0.2">
      <c r="K201" s="279"/>
      <c r="L201" s="279"/>
      <c r="M201" s="279"/>
      <c r="N201" s="279"/>
    </row>
    <row r="202" spans="11:14" s="6" customFormat="1" x14ac:dyDescent="0.2">
      <c r="K202" s="279"/>
      <c r="L202" s="279"/>
      <c r="M202" s="279"/>
      <c r="N202" s="279"/>
    </row>
    <row r="203" spans="11:14" s="6" customFormat="1" x14ac:dyDescent="0.2">
      <c r="K203" s="279"/>
      <c r="L203" s="279"/>
      <c r="M203" s="279"/>
      <c r="N203" s="279"/>
    </row>
    <row r="204" spans="11:14" s="6" customFormat="1" x14ac:dyDescent="0.2">
      <c r="K204" s="279"/>
      <c r="L204" s="279"/>
      <c r="M204" s="279"/>
      <c r="N204" s="279"/>
    </row>
    <row r="205" spans="11:14" s="6" customFormat="1" x14ac:dyDescent="0.2">
      <c r="K205" s="279"/>
      <c r="L205" s="279"/>
      <c r="M205" s="279"/>
      <c r="N205" s="279"/>
    </row>
    <row r="206" spans="11:14" s="6" customFormat="1" x14ac:dyDescent="0.2">
      <c r="K206" s="279"/>
      <c r="L206" s="279"/>
      <c r="M206" s="279"/>
      <c r="N206" s="279"/>
    </row>
    <row r="207" spans="11:14" s="6" customFormat="1" x14ac:dyDescent="0.2">
      <c r="K207" s="279"/>
      <c r="L207" s="279"/>
      <c r="M207" s="279"/>
      <c r="N207" s="279"/>
    </row>
    <row r="208" spans="11:14" s="6" customFormat="1" x14ac:dyDescent="0.2">
      <c r="K208" s="279"/>
      <c r="L208" s="279"/>
      <c r="M208" s="279"/>
      <c r="N208" s="279"/>
    </row>
    <row r="209" spans="11:14" s="6" customFormat="1" x14ac:dyDescent="0.2">
      <c r="K209" s="279"/>
      <c r="L209" s="279"/>
      <c r="M209" s="279"/>
      <c r="N209" s="279"/>
    </row>
    <row r="210" spans="11:14" s="6" customFormat="1" x14ac:dyDescent="0.2">
      <c r="K210" s="279"/>
      <c r="L210" s="279"/>
      <c r="M210" s="279"/>
      <c r="N210" s="279"/>
    </row>
    <row r="211" spans="11:14" s="6" customFormat="1" x14ac:dyDescent="0.2">
      <c r="K211" s="279"/>
      <c r="L211" s="279"/>
      <c r="M211" s="279"/>
      <c r="N211" s="279"/>
    </row>
    <row r="212" spans="11:14" s="6" customFormat="1" x14ac:dyDescent="0.2">
      <c r="K212" s="279"/>
      <c r="L212" s="279"/>
      <c r="M212" s="279"/>
      <c r="N212" s="279"/>
    </row>
    <row r="213" spans="11:14" s="6" customFormat="1" x14ac:dyDescent="0.2">
      <c r="K213" s="279"/>
      <c r="L213" s="279"/>
      <c r="M213" s="279"/>
      <c r="N213" s="279"/>
    </row>
    <row r="214" spans="11:14" s="6" customFormat="1" x14ac:dyDescent="0.2">
      <c r="K214" s="279"/>
      <c r="L214" s="279"/>
      <c r="M214" s="279"/>
      <c r="N214" s="279"/>
    </row>
    <row r="215" spans="11:14" s="6" customFormat="1" x14ac:dyDescent="0.2">
      <c r="K215" s="279"/>
      <c r="L215" s="279"/>
      <c r="M215" s="279"/>
      <c r="N215" s="279"/>
    </row>
    <row r="216" spans="11:14" s="6" customFormat="1" x14ac:dyDescent="0.2">
      <c r="K216" s="279"/>
      <c r="L216" s="279"/>
      <c r="M216" s="279"/>
      <c r="N216" s="279"/>
    </row>
    <row r="217" spans="11:14" s="6" customFormat="1" x14ac:dyDescent="0.2">
      <c r="K217" s="279"/>
      <c r="L217" s="279"/>
      <c r="M217" s="279"/>
      <c r="N217" s="279"/>
    </row>
    <row r="218" spans="11:14" s="6" customFormat="1" x14ac:dyDescent="0.2">
      <c r="K218" s="279"/>
      <c r="L218" s="279"/>
      <c r="M218" s="279"/>
      <c r="N218" s="279"/>
    </row>
    <row r="219" spans="11:14" s="6" customFormat="1" x14ac:dyDescent="0.2">
      <c r="K219" s="279"/>
      <c r="L219" s="279"/>
      <c r="M219" s="279"/>
      <c r="N219" s="279"/>
    </row>
    <row r="220" spans="11:14" s="6" customFormat="1" x14ac:dyDescent="0.2">
      <c r="K220" s="279"/>
      <c r="L220" s="279"/>
      <c r="M220" s="279"/>
      <c r="N220" s="279"/>
    </row>
    <row r="221" spans="11:14" s="6" customFormat="1" x14ac:dyDescent="0.2">
      <c r="K221" s="279"/>
      <c r="L221" s="279"/>
      <c r="M221" s="279"/>
      <c r="N221" s="279"/>
    </row>
    <row r="222" spans="11:14" s="6" customFormat="1" x14ac:dyDescent="0.2">
      <c r="K222" s="279"/>
      <c r="L222" s="279"/>
      <c r="M222" s="279"/>
      <c r="N222" s="279"/>
    </row>
    <row r="223" spans="11:14" s="6" customFormat="1" x14ac:dyDescent="0.2">
      <c r="K223" s="279"/>
      <c r="L223" s="279"/>
      <c r="M223" s="279"/>
      <c r="N223" s="279"/>
    </row>
    <row r="224" spans="11:14" s="6" customFormat="1" x14ac:dyDescent="0.2">
      <c r="K224" s="279"/>
      <c r="L224" s="279"/>
      <c r="M224" s="279"/>
      <c r="N224" s="279"/>
    </row>
    <row r="225" spans="11:14" s="6" customFormat="1" x14ac:dyDescent="0.2">
      <c r="K225" s="279"/>
      <c r="L225" s="279"/>
      <c r="M225" s="279"/>
      <c r="N225" s="279"/>
    </row>
    <row r="226" spans="11:14" s="6" customFormat="1" x14ac:dyDescent="0.2">
      <c r="K226" s="279"/>
      <c r="L226" s="279"/>
      <c r="M226" s="279"/>
      <c r="N226" s="279"/>
    </row>
    <row r="227" spans="11:14" s="6" customFormat="1" x14ac:dyDescent="0.2">
      <c r="K227" s="279"/>
      <c r="L227" s="279"/>
      <c r="M227" s="279"/>
      <c r="N227" s="279"/>
    </row>
    <row r="228" spans="11:14" s="6" customFormat="1" x14ac:dyDescent="0.2">
      <c r="K228" s="279"/>
      <c r="L228" s="279"/>
      <c r="M228" s="279"/>
      <c r="N228" s="279"/>
    </row>
    <row r="229" spans="11:14" s="6" customFormat="1" x14ac:dyDescent="0.2">
      <c r="K229" s="279"/>
      <c r="L229" s="279"/>
      <c r="M229" s="279"/>
      <c r="N229" s="279"/>
    </row>
    <row r="230" spans="11:14" s="6" customFormat="1" x14ac:dyDescent="0.2">
      <c r="K230" s="279"/>
      <c r="L230" s="279"/>
      <c r="M230" s="279"/>
      <c r="N230" s="279"/>
    </row>
    <row r="231" spans="11:14" s="6" customFormat="1" x14ac:dyDescent="0.2">
      <c r="K231" s="279"/>
      <c r="L231" s="279"/>
      <c r="M231" s="279"/>
      <c r="N231" s="279"/>
    </row>
    <row r="232" spans="11:14" s="6" customFormat="1" x14ac:dyDescent="0.2">
      <c r="K232" s="279"/>
      <c r="L232" s="279"/>
      <c r="M232" s="279"/>
      <c r="N232" s="279"/>
    </row>
    <row r="233" spans="11:14" s="6" customFormat="1" x14ac:dyDescent="0.2">
      <c r="K233" s="279"/>
      <c r="L233" s="279"/>
      <c r="M233" s="279"/>
      <c r="N233" s="279"/>
    </row>
    <row r="234" spans="11:14" s="6" customFormat="1" x14ac:dyDescent="0.2">
      <c r="K234" s="279"/>
      <c r="L234" s="279"/>
      <c r="M234" s="279"/>
      <c r="N234" s="279"/>
    </row>
    <row r="235" spans="11:14" s="6" customFormat="1" x14ac:dyDescent="0.2">
      <c r="K235" s="279"/>
      <c r="L235" s="279"/>
      <c r="M235" s="279"/>
      <c r="N235" s="279"/>
    </row>
    <row r="236" spans="11:14" s="6" customFormat="1" x14ac:dyDescent="0.2">
      <c r="K236" s="279"/>
      <c r="L236" s="279"/>
      <c r="M236" s="279"/>
      <c r="N236" s="279"/>
    </row>
    <row r="237" spans="11:14" s="6" customFormat="1" x14ac:dyDescent="0.2">
      <c r="K237" s="279"/>
      <c r="L237" s="279"/>
      <c r="M237" s="279"/>
      <c r="N237" s="279"/>
    </row>
    <row r="238" spans="11:14" s="6" customFormat="1" x14ac:dyDescent="0.2">
      <c r="K238" s="279"/>
      <c r="L238" s="279"/>
      <c r="M238" s="279"/>
      <c r="N238" s="279"/>
    </row>
    <row r="239" spans="11:14" s="6" customFormat="1" x14ac:dyDescent="0.2">
      <c r="K239" s="279"/>
      <c r="L239" s="279"/>
      <c r="M239" s="279"/>
      <c r="N239" s="279"/>
    </row>
    <row r="240" spans="11:14" s="6" customFormat="1" x14ac:dyDescent="0.2">
      <c r="K240" s="279"/>
      <c r="L240" s="279"/>
      <c r="M240" s="279"/>
      <c r="N240" s="279"/>
    </row>
    <row r="241" spans="11:14" s="6" customFormat="1" x14ac:dyDescent="0.2">
      <c r="K241" s="279"/>
      <c r="L241" s="279"/>
      <c r="M241" s="279"/>
      <c r="N241" s="279"/>
    </row>
    <row r="242" spans="11:14" s="6" customFormat="1" x14ac:dyDescent="0.2">
      <c r="K242" s="279"/>
      <c r="L242" s="279"/>
      <c r="M242" s="279"/>
      <c r="N242" s="279"/>
    </row>
    <row r="243" spans="11:14" s="6" customFormat="1" x14ac:dyDescent="0.2">
      <c r="K243" s="279"/>
      <c r="L243" s="279"/>
      <c r="M243" s="279"/>
      <c r="N243" s="279"/>
    </row>
    <row r="244" spans="11:14" s="6" customFormat="1" x14ac:dyDescent="0.2">
      <c r="K244" s="279"/>
      <c r="L244" s="279"/>
      <c r="M244" s="279"/>
      <c r="N244" s="279"/>
    </row>
    <row r="245" spans="11:14" s="6" customFormat="1" x14ac:dyDescent="0.2">
      <c r="K245" s="279"/>
      <c r="L245" s="279"/>
      <c r="M245" s="279"/>
      <c r="N245" s="279"/>
    </row>
    <row r="246" spans="11:14" s="6" customFormat="1" x14ac:dyDescent="0.2">
      <c r="K246" s="279"/>
      <c r="L246" s="279"/>
      <c r="M246" s="279"/>
      <c r="N246" s="279"/>
    </row>
    <row r="247" spans="11:14" s="6" customFormat="1" x14ac:dyDescent="0.2">
      <c r="K247" s="279"/>
      <c r="L247" s="279"/>
      <c r="M247" s="279"/>
      <c r="N247" s="279"/>
    </row>
    <row r="248" spans="11:14" s="6" customFormat="1" x14ac:dyDescent="0.2">
      <c r="K248" s="279"/>
      <c r="L248" s="279"/>
      <c r="M248" s="279"/>
      <c r="N248" s="279"/>
    </row>
    <row r="249" spans="11:14" s="6" customFormat="1" x14ac:dyDescent="0.2">
      <c r="K249" s="279"/>
      <c r="L249" s="279"/>
      <c r="M249" s="279"/>
      <c r="N249" s="279"/>
    </row>
    <row r="250" spans="11:14" s="6" customFormat="1" x14ac:dyDescent="0.2">
      <c r="K250" s="279"/>
      <c r="L250" s="279"/>
      <c r="M250" s="279"/>
      <c r="N250" s="279"/>
    </row>
    <row r="251" spans="11:14" s="6" customFormat="1" x14ac:dyDescent="0.2">
      <c r="K251" s="279"/>
      <c r="L251" s="279"/>
      <c r="M251" s="279"/>
      <c r="N251" s="279"/>
    </row>
    <row r="252" spans="11:14" s="6" customFormat="1" x14ac:dyDescent="0.2">
      <c r="K252" s="279"/>
      <c r="L252" s="279"/>
      <c r="M252" s="279"/>
      <c r="N252" s="279"/>
    </row>
  </sheetData>
  <sheetProtection algorithmName="SHA-512" hashValue="F5vY+qxY1E23BN3Ppt/dvZwDy1oaLk1eq8Tr70Mwq4DDdUSJZ5REUpj0gT9tIWc/adWhHa+EyYiwJlCcDT9JNg==" saltValue="lQmBltm/55oDNA0rEuDDKg==" spinCount="100000" sheet="1" formatCells="0" formatColumns="0" formatRows="0" insertColumns="0" insertRows="0" insertHyperlinks="0" deleteColumns="0" deleteRows="0" sort="0" autoFilter="0" pivotTables="0"/>
  <mergeCells count="12">
    <mergeCell ref="G53:I69"/>
    <mergeCell ref="B42:C47"/>
    <mergeCell ref="B48:C48"/>
    <mergeCell ref="G48:I48"/>
    <mergeCell ref="G40:H40"/>
    <mergeCell ref="G42:I44"/>
    <mergeCell ref="B37:C37"/>
    <mergeCell ref="B2:I2"/>
    <mergeCell ref="B5:B6"/>
    <mergeCell ref="C5:C6"/>
    <mergeCell ref="B34:C34"/>
    <mergeCell ref="B35:B36"/>
  </mergeCells>
  <hyperlinks>
    <hyperlink ref="G47" r:id="rId1" xr:uid="{FB7B3D0E-C52A-4650-AC32-6C449C8B039A}"/>
  </hyperlinks>
  <pageMargins left="0.43307086614173229" right="0.43307086614173229" top="0.98425196850393704" bottom="0.98425196850393704" header="0.51181102362204722" footer="0.51181102362204722"/>
  <pageSetup paperSize="9" scale="70" orientation="portrait" r:id="rId2"/>
  <headerFooter alignWithMargins="0"/>
  <drawing r:id="rId3"/>
  <legacyDrawing r:id="rId4"/>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tabColor theme="8" tint="-0.249977111117893"/>
  </sheetPr>
  <dimension ref="A1:BG268"/>
  <sheetViews>
    <sheetView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1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36.75" customHeight="1" thickBot="1" x14ac:dyDescent="0.25">
      <c r="A2" s="104"/>
      <c r="B2" s="97" t="s">
        <v>65</v>
      </c>
      <c r="C2" s="120"/>
      <c r="D2" s="122"/>
      <c r="E2" s="124"/>
      <c r="F2" s="121"/>
      <c r="G2" s="121"/>
      <c r="H2" s="123"/>
      <c r="I2" s="98"/>
      <c r="J2" s="99"/>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13" t="s">
        <v>3</v>
      </c>
      <c r="C5" s="14" t="s">
        <v>4</v>
      </c>
      <c r="D5" s="69"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15"/>
      <c r="C6" s="16"/>
      <c r="D6" s="70"/>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99" t="s">
        <v>10</v>
      </c>
      <c r="C7" s="182">
        <v>0</v>
      </c>
      <c r="D7" s="20"/>
      <c r="E7" s="100"/>
      <c r="F7" s="41"/>
      <c r="H7" s="78"/>
      <c r="I7" s="77"/>
      <c r="J7" s="24"/>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200" t="s">
        <v>29</v>
      </c>
      <c r="C8" s="179">
        <v>0</v>
      </c>
      <c r="D8" s="21"/>
      <c r="E8" s="100"/>
      <c r="F8" s="41"/>
      <c r="H8" s="80" t="s">
        <v>58</v>
      </c>
      <c r="I8" s="35"/>
      <c r="J8" s="25"/>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200" t="s">
        <v>87</v>
      </c>
      <c r="C9" s="179">
        <v>0</v>
      </c>
      <c r="D9" s="21"/>
      <c r="E9" s="100"/>
      <c r="F9" s="41"/>
      <c r="H9" s="81" t="s">
        <v>45</v>
      </c>
      <c r="I9" s="50"/>
      <c r="J9" s="71">
        <f>PRODUCT($C$10,5.13)</f>
        <v>0</v>
      </c>
      <c r="K9" s="110"/>
      <c r="L9" s="102">
        <f>IF(C13&gt;19.5,19.5,C13)</f>
        <v>19.5</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201" t="s">
        <v>50</v>
      </c>
      <c r="C10" s="198">
        <f>C7-C8-C9</f>
        <v>0</v>
      </c>
      <c r="D10" s="22"/>
      <c r="E10" s="100"/>
      <c r="F10" s="41"/>
      <c r="H10" s="78" t="s">
        <v>59</v>
      </c>
      <c r="I10" s="77"/>
      <c r="J10" s="24"/>
      <c r="K10" s="110"/>
      <c r="L10" s="102">
        <f>IF(C16&gt;25.9,25.9,C16)</f>
        <v>25.9</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208" t="s">
        <v>37</v>
      </c>
      <c r="C11" s="205">
        <v>0</v>
      </c>
      <c r="D11" s="59">
        <f>(C11*D13)/(C13)</f>
        <v>0</v>
      </c>
      <c r="E11" s="100"/>
      <c r="F11" s="41"/>
      <c r="H11" s="26" t="s">
        <v>46</v>
      </c>
      <c r="I11" s="27"/>
      <c r="J11" s="28">
        <f>PRODUCT($C$10,20.5)-J9</f>
        <v>0</v>
      </c>
      <c r="K11" s="110"/>
      <c r="L11" s="102">
        <f>IF(C17&gt;16.15,16.15,C17)</f>
        <v>16.149999999999999</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209" t="s">
        <v>38</v>
      </c>
      <c r="C12" s="205">
        <v>0</v>
      </c>
      <c r="D12" s="60">
        <f>(C12*D13)/(C13)</f>
        <v>0</v>
      </c>
      <c r="E12" s="100"/>
      <c r="F12" s="41"/>
      <c r="H12" s="74" t="s">
        <v>12</v>
      </c>
      <c r="I12" s="75"/>
      <c r="J12" s="76">
        <f>-D18</f>
        <v>0</v>
      </c>
      <c r="K12" s="110"/>
      <c r="L12" s="102"/>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10" t="s">
        <v>62</v>
      </c>
      <c r="C13" s="58">
        <v>19.600000000000001</v>
      </c>
      <c r="D13" s="61">
        <f>L9</f>
        <v>19.5</v>
      </c>
      <c r="E13" s="100"/>
      <c r="F13" s="41"/>
      <c r="H13" s="29" t="s">
        <v>11</v>
      </c>
      <c r="I13" s="30"/>
      <c r="J13" s="31">
        <f>J11-D18</f>
        <v>0</v>
      </c>
      <c r="K13" s="110"/>
      <c r="L13" s="102"/>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211" t="s">
        <v>39</v>
      </c>
      <c r="C14" s="205">
        <v>0</v>
      </c>
      <c r="D14" s="60">
        <f>(C14*D17)/(C17)</f>
        <v>0</v>
      </c>
      <c r="E14" s="100"/>
      <c r="F14" s="41"/>
      <c r="H14" s="81"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209" t="s">
        <v>40</v>
      </c>
      <c r="C15" s="206">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10" t="s">
        <v>63</v>
      </c>
      <c r="C16" s="90">
        <v>26</v>
      </c>
      <c r="D16" s="61">
        <f>L10</f>
        <v>25.9</v>
      </c>
      <c r="E16" s="100"/>
      <c r="F16" s="41"/>
      <c r="G16" s="41"/>
      <c r="H16" s="100"/>
      <c r="I16" s="100"/>
      <c r="J16" s="100"/>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10" t="s">
        <v>64</v>
      </c>
      <c r="C17" s="75">
        <v>16.2</v>
      </c>
      <c r="D17" s="62">
        <f>L11</f>
        <v>16.149999999999999</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212" t="s">
        <v>14</v>
      </c>
      <c r="C18" s="207"/>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99" t="s">
        <v>36</v>
      </c>
      <c r="C19" s="182">
        <v>0</v>
      </c>
      <c r="D19" s="176"/>
      <c r="E19" s="100"/>
      <c r="F19" s="41"/>
      <c r="G19" s="41"/>
      <c r="H19" s="100"/>
      <c r="I19" s="100"/>
      <c r="J19" s="100"/>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thickBot="1" x14ac:dyDescent="0.25">
      <c r="A20" s="106"/>
      <c r="B20" s="134" t="s">
        <v>18</v>
      </c>
      <c r="C20" s="179">
        <v>0</v>
      </c>
      <c r="D20" s="177"/>
      <c r="E20" s="100"/>
      <c r="F20" s="41"/>
      <c r="G20" s="41"/>
      <c r="H20" s="100"/>
      <c r="I20" s="100"/>
      <c r="J20" s="100"/>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89</v>
      </c>
      <c r="C21" s="179">
        <v>0</v>
      </c>
      <c r="D21" s="177"/>
      <c r="E21" s="100"/>
      <c r="F21" s="41"/>
      <c r="G21" s="107"/>
      <c r="H21" s="52" t="s">
        <v>128</v>
      </c>
      <c r="I21" s="53"/>
      <c r="J21" s="54"/>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thickBot="1" x14ac:dyDescent="0.25">
      <c r="A22" s="106"/>
      <c r="B22" s="134" t="s">
        <v>91</v>
      </c>
      <c r="C22" s="179">
        <v>0</v>
      </c>
      <c r="D22" s="177"/>
      <c r="E22" s="100"/>
      <c r="F22" s="41"/>
      <c r="H22" s="153"/>
      <c r="I22" s="154"/>
      <c r="J22" s="155"/>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102</v>
      </c>
      <c r="C23" s="179">
        <v>0</v>
      </c>
      <c r="D23" s="177"/>
      <c r="E23" s="100"/>
      <c r="F23" s="41"/>
      <c r="H23" s="158" t="s">
        <v>24</v>
      </c>
      <c r="I23" s="34" t="s">
        <v>55</v>
      </c>
      <c r="J23" s="23">
        <f>PRODUCT(SUM(C19,-C20,-C21,-C22,-C23,-C24),15.34)</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135" t="s">
        <v>90</v>
      </c>
      <c r="C24" s="179">
        <v>0</v>
      </c>
      <c r="D24" s="177"/>
      <c r="E24" s="100"/>
      <c r="F24" s="41"/>
      <c r="H24" s="80" t="s">
        <v>20</v>
      </c>
      <c r="I24" s="35" t="s">
        <v>33</v>
      </c>
      <c r="J24" s="36">
        <f>PRODUCT(C20,61.35)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thickBot="1" x14ac:dyDescent="0.25">
      <c r="A25" s="106"/>
      <c r="B25" s="204" t="s">
        <v>138</v>
      </c>
      <c r="C25" s="182">
        <v>0</v>
      </c>
      <c r="D25" s="177"/>
      <c r="E25" s="100"/>
      <c r="F25" s="41"/>
      <c r="H25" s="80" t="s">
        <v>21</v>
      </c>
      <c r="I25" s="35" t="s">
        <v>33</v>
      </c>
      <c r="J25" s="36">
        <f>PRODUCT(SUM(C21,C22),61.35)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4" t="s">
        <v>126</v>
      </c>
      <c r="C26" s="202">
        <v>0</v>
      </c>
      <c r="D26" s="177"/>
      <c r="E26" s="100"/>
      <c r="F26" s="41"/>
      <c r="H26" s="80" t="s">
        <v>105</v>
      </c>
      <c r="I26" s="35" t="s">
        <v>33</v>
      </c>
      <c r="J26" s="161">
        <f>PRODUCT(C22,61.35)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4" t="s">
        <v>126</v>
      </c>
      <c r="C27" s="202">
        <v>0</v>
      </c>
      <c r="D27" s="177"/>
      <c r="E27" s="100"/>
      <c r="F27" s="41"/>
      <c r="H27" s="80" t="s">
        <v>106</v>
      </c>
      <c r="I27" s="35" t="s">
        <v>69</v>
      </c>
      <c r="J27" s="161">
        <f>PRODUCT(C23,40.35)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thickBot="1" x14ac:dyDescent="0.25">
      <c r="A28" s="106"/>
      <c r="B28" s="136" t="s">
        <v>127</v>
      </c>
      <c r="C28" s="202">
        <v>0</v>
      </c>
      <c r="D28" s="177"/>
      <c r="E28" s="100"/>
      <c r="F28" s="41"/>
      <c r="H28" s="80" t="s">
        <v>108</v>
      </c>
      <c r="I28" s="35" t="s">
        <v>70</v>
      </c>
      <c r="J28" s="161">
        <f>PRODUCT(SUM(C25,-C26,-C27),25)</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thickBot="1" x14ac:dyDescent="0.25">
      <c r="A29" s="106"/>
      <c r="B29" s="204" t="s">
        <v>8</v>
      </c>
      <c r="C29" s="203">
        <v>0</v>
      </c>
      <c r="D29" s="177"/>
      <c r="E29" s="100"/>
      <c r="F29" s="41"/>
      <c r="H29" s="80" t="s">
        <v>129</v>
      </c>
      <c r="I29" s="35" t="s">
        <v>123</v>
      </c>
      <c r="J29" s="161">
        <f>PRODUCT(C26,10)</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thickBot="1" x14ac:dyDescent="0.25">
      <c r="A30" s="106"/>
      <c r="B30" s="134" t="s">
        <v>18</v>
      </c>
      <c r="C30" s="179">
        <v>0</v>
      </c>
      <c r="D30" s="177"/>
      <c r="E30" s="100"/>
      <c r="F30" s="41"/>
      <c r="H30" s="80" t="s">
        <v>130</v>
      </c>
      <c r="I30" s="35" t="s">
        <v>124</v>
      </c>
      <c r="J30" s="161">
        <f>PRODUCT(C27,4)</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thickBot="1" x14ac:dyDescent="0.25">
      <c r="A31" s="106"/>
      <c r="B31" s="134" t="s">
        <v>89</v>
      </c>
      <c r="C31" s="179">
        <v>0</v>
      </c>
      <c r="D31" s="177"/>
      <c r="E31" s="100"/>
      <c r="F31" s="41"/>
      <c r="H31" s="159" t="s">
        <v>25</v>
      </c>
      <c r="I31" s="35" t="s">
        <v>56</v>
      </c>
      <c r="J31" s="37">
        <f>PRODUCT(SUM(C28,-C29,-C30,-C31,-C32,-C33,-C34),1.38)</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4" t="s">
        <v>91</v>
      </c>
      <c r="C32" s="179">
        <v>0</v>
      </c>
      <c r="D32" s="177"/>
      <c r="E32" s="100"/>
      <c r="F32" s="41"/>
      <c r="H32" s="80" t="s">
        <v>22</v>
      </c>
      <c r="I32" s="35" t="s">
        <v>34</v>
      </c>
      <c r="J32" s="36">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5" t="s">
        <v>103</v>
      </c>
      <c r="C33" s="179">
        <v>0</v>
      </c>
      <c r="D33" s="177"/>
      <c r="E33" s="100"/>
      <c r="F33" s="41"/>
      <c r="H33" s="80" t="s">
        <v>23</v>
      </c>
      <c r="I33" s="35" t="s">
        <v>34</v>
      </c>
      <c r="J33" s="36">
        <f>PRODUCT(SUM(C30,C31),5.5)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thickBot="1" x14ac:dyDescent="0.25">
      <c r="A34" s="106"/>
      <c r="B34" s="135" t="s">
        <v>92</v>
      </c>
      <c r="C34" s="179">
        <v>0</v>
      </c>
      <c r="D34" s="177"/>
      <c r="E34" s="100"/>
      <c r="F34" s="41"/>
      <c r="H34" s="80" t="s">
        <v>104</v>
      </c>
      <c r="I34" s="35" t="s">
        <v>34</v>
      </c>
      <c r="J34" s="36">
        <f>PRODUCT(C32,5.5)</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thickBot="1" x14ac:dyDescent="0.25">
      <c r="A35" s="106"/>
      <c r="B35" s="135" t="s">
        <v>93</v>
      </c>
      <c r="C35" s="179">
        <v>0</v>
      </c>
      <c r="D35" s="177"/>
      <c r="E35" s="100"/>
      <c r="F35" s="41"/>
      <c r="H35" s="80" t="s">
        <v>95</v>
      </c>
      <c r="I35" s="35" t="s">
        <v>73</v>
      </c>
      <c r="J35" s="161">
        <f>PRODUCT(C33,4.96)</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thickBot="1" x14ac:dyDescent="0.25">
      <c r="A36" s="106"/>
      <c r="B36" s="204" t="s">
        <v>9</v>
      </c>
      <c r="C36" s="182">
        <v>0</v>
      </c>
      <c r="D36" s="177"/>
      <c r="E36" s="100"/>
      <c r="F36" s="8"/>
      <c r="G36" s="8"/>
      <c r="H36" s="80" t="s">
        <v>96</v>
      </c>
      <c r="I36" s="35" t="s">
        <v>80</v>
      </c>
      <c r="J36" s="161">
        <f>PRODUCT(C34,4.42)</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thickBot="1" x14ac:dyDescent="0.25">
      <c r="A37" s="106"/>
      <c r="B37" s="133" t="s">
        <v>18</v>
      </c>
      <c r="C37" s="179">
        <v>0</v>
      </c>
      <c r="D37" s="177"/>
      <c r="E37" s="100"/>
      <c r="F37" s="41"/>
      <c r="H37" s="159" t="s">
        <v>26</v>
      </c>
      <c r="I37" s="35" t="s">
        <v>57</v>
      </c>
      <c r="J37" s="37">
        <f>PRODUCT(SUM(C35,-C36,-C37,-C38,-C39,-C40,-C41),15.15)</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4" t="s">
        <v>89</v>
      </c>
      <c r="C38" s="179">
        <v>0</v>
      </c>
      <c r="D38" s="177"/>
      <c r="E38" s="100"/>
      <c r="F38" s="41"/>
      <c r="H38" s="80" t="s">
        <v>27</v>
      </c>
      <c r="I38" s="35" t="s">
        <v>35</v>
      </c>
      <c r="J38" s="36">
        <f>PRODUCT(C36,60.6)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34" t="s">
        <v>91</v>
      </c>
      <c r="C39" s="179">
        <v>0</v>
      </c>
      <c r="D39" s="177"/>
      <c r="E39" s="100"/>
      <c r="F39" s="41"/>
      <c r="H39" s="80" t="s">
        <v>28</v>
      </c>
      <c r="I39" s="35" t="s">
        <v>35</v>
      </c>
      <c r="J39" s="36">
        <f>PRODUCT(SUM(C37,C38),60.6)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thickBot="1" x14ac:dyDescent="0.25">
      <c r="A40" s="106"/>
      <c r="B40" s="134" t="s">
        <v>103</v>
      </c>
      <c r="C40" s="179">
        <v>0</v>
      </c>
      <c r="D40" s="177"/>
      <c r="E40" s="100"/>
      <c r="F40" s="41"/>
      <c r="H40" s="80" t="s">
        <v>107</v>
      </c>
      <c r="I40" s="35" t="s">
        <v>35</v>
      </c>
      <c r="J40" s="36">
        <f>PRODUCT(C39,60.6)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18" customHeight="1" thickBot="1" x14ac:dyDescent="0.25">
      <c r="A41" s="106"/>
      <c r="B41" s="134" t="s">
        <v>94</v>
      </c>
      <c r="C41" s="179">
        <v>0</v>
      </c>
      <c r="D41" s="177"/>
      <c r="E41" s="100"/>
      <c r="F41" s="8"/>
      <c r="G41" s="8"/>
      <c r="H41" s="80" t="s">
        <v>97</v>
      </c>
      <c r="I41" s="35" t="s">
        <v>35</v>
      </c>
      <c r="J41" s="161">
        <f>PRODUCT(C40,60.6)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18" customHeight="1" thickBot="1" x14ac:dyDescent="0.25">
      <c r="A42" s="106"/>
      <c r="B42" s="137" t="s">
        <v>93</v>
      </c>
      <c r="C42" s="179">
        <v>0</v>
      </c>
      <c r="D42" s="178"/>
      <c r="E42" s="100"/>
      <c r="F42" s="100"/>
      <c r="G42" s="100"/>
      <c r="H42" s="80" t="s">
        <v>98</v>
      </c>
      <c r="I42" s="35" t="s">
        <v>77</v>
      </c>
      <c r="J42" s="161">
        <f>PRODUCT(C41,19.6)</f>
        <v>0</v>
      </c>
      <c r="K42" s="108"/>
      <c r="L42" s="103"/>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0.25" customHeight="1" thickBot="1" x14ac:dyDescent="0.25">
      <c r="A43" s="106"/>
      <c r="B43" s="100"/>
      <c r="C43" s="100"/>
      <c r="D43" s="100"/>
      <c r="E43" s="100"/>
      <c r="F43" s="41"/>
      <c r="G43" s="41"/>
      <c r="H43" s="160" t="s">
        <v>48</v>
      </c>
      <c r="I43" s="194"/>
      <c r="J43" s="195">
        <v>0</v>
      </c>
      <c r="K43" s="108"/>
      <c r="L43" s="102"/>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34.5" customHeight="1" thickBot="1" x14ac:dyDescent="0.3">
      <c r="A44" s="106"/>
      <c r="B44" s="428" t="s">
        <v>140</v>
      </c>
      <c r="C44" s="243" t="s">
        <v>118</v>
      </c>
      <c r="D44" s="244"/>
      <c r="E44" s="100"/>
      <c r="F44" s="41"/>
      <c r="G44" s="41"/>
      <c r="H44" s="193" t="s">
        <v>41</v>
      </c>
      <c r="I44" s="156"/>
      <c r="J44" s="157">
        <f>IF(SUM(J23,J31,J37)&gt;0,SUM(J23:J43),SUM(J24:J30,J32:J36,J38:J42))</f>
        <v>0</v>
      </c>
      <c r="K44" s="108"/>
      <c r="L44" s="87"/>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21" customHeight="1" thickBot="1" x14ac:dyDescent="0.25">
      <c r="A45" s="106"/>
      <c r="B45" s="360"/>
      <c r="C45" s="232">
        <f>SUM(C50:C52)</f>
        <v>0</v>
      </c>
      <c r="D45" s="239" t="s">
        <v>114</v>
      </c>
      <c r="E45" s="100"/>
      <c r="F45" s="100"/>
      <c r="G45" s="100"/>
      <c r="H45" s="100"/>
      <c r="I45" s="100"/>
      <c r="J45" s="100"/>
      <c r="K45" s="108"/>
      <c r="L45" s="185">
        <f>J50*0.9</f>
        <v>0</v>
      </c>
      <c r="M45" s="188"/>
      <c r="N45" s="188"/>
      <c r="O45" s="188"/>
      <c r="P45" s="188"/>
      <c r="Q45" s="188"/>
      <c r="R45" s="188"/>
      <c r="S45" s="188"/>
      <c r="T45" s="188"/>
      <c r="U45" s="188"/>
      <c r="V45" s="188"/>
      <c r="W45" s="188"/>
      <c r="X45" s="188"/>
      <c r="Y45" s="188"/>
      <c r="Z45" s="188"/>
      <c r="AA45" s="188"/>
      <c r="AB45" s="188"/>
      <c r="AC45" s="188"/>
      <c r="AD45" s="188"/>
      <c r="AE45" s="188"/>
      <c r="AF45" s="188"/>
      <c r="AG45" s="188"/>
      <c r="AH45" s="188"/>
      <c r="AI45" s="188"/>
      <c r="AJ45" s="188"/>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133" t="s">
        <v>89</v>
      </c>
      <c r="C46" s="228">
        <v>0</v>
      </c>
      <c r="D46" s="21"/>
      <c r="E46" s="100"/>
      <c r="F46" s="41"/>
      <c r="G46" s="41"/>
      <c r="H46" s="219" t="s">
        <v>99</v>
      </c>
      <c r="I46" s="217"/>
      <c r="J46" s="218"/>
      <c r="K46" s="108"/>
      <c r="L46" s="185">
        <f>SUM((J7+J46)-D14)*0.9</f>
        <v>0</v>
      </c>
      <c r="M46" s="188"/>
      <c r="N46" s="188"/>
      <c r="O46" s="188"/>
      <c r="P46" s="188"/>
      <c r="Q46" s="188"/>
      <c r="R46" s="188"/>
      <c r="S46" s="188"/>
      <c r="T46" s="188"/>
      <c r="U46" s="188"/>
      <c r="V46" s="188"/>
      <c r="W46" s="188"/>
      <c r="X46" s="188"/>
      <c r="Y46" s="188"/>
      <c r="Z46" s="188"/>
      <c r="AA46" s="188"/>
      <c r="AB46" s="188"/>
      <c r="AC46" s="188"/>
      <c r="AD46" s="188"/>
      <c r="AE46" s="188"/>
      <c r="AF46" s="188"/>
      <c r="AG46" s="188"/>
      <c r="AH46" s="188"/>
      <c r="AI46" s="188"/>
      <c r="AJ46" s="188"/>
      <c r="AK46" s="85"/>
      <c r="AL46" s="85"/>
      <c r="AM46" s="85"/>
      <c r="AN46" s="85"/>
      <c r="AO46" s="85"/>
      <c r="AP46" s="85"/>
      <c r="AQ46" s="85"/>
      <c r="AR46" s="85"/>
      <c r="AS46" s="85"/>
      <c r="AT46" s="85"/>
      <c r="AU46" s="85"/>
      <c r="AV46" s="85"/>
      <c r="AW46" s="85"/>
      <c r="AX46" s="85"/>
      <c r="AY46" s="85"/>
      <c r="AZ46" s="85"/>
      <c r="BA46" s="85"/>
      <c r="BB46" s="85"/>
      <c r="BC46" s="85"/>
      <c r="BD46" s="85"/>
      <c r="BE46" s="85"/>
      <c r="BF46" s="85"/>
      <c r="BG46" s="85"/>
    </row>
    <row r="47" spans="1:59" ht="18" hidden="1" customHeight="1" x14ac:dyDescent="0.2">
      <c r="A47" s="106"/>
      <c r="B47" s="134" t="s">
        <v>103</v>
      </c>
      <c r="C47" s="226">
        <v>0</v>
      </c>
      <c r="D47" s="21"/>
      <c r="E47" s="100"/>
      <c r="F47" s="41"/>
      <c r="H47" s="32" t="s">
        <v>49</v>
      </c>
      <c r="I47" s="197"/>
      <c r="J47" s="187">
        <f>SUM(PRODUCT(SUM(C22,-C23,-C24,-C25,-C27),5.11),PRODUCT(SUM(C30,-C31,-C32,-C33,-C34,-C35),2.28),PRODUCT(SUM(C36,-C37,-C38,-C39,-C40,-C41),19.89),0)</f>
        <v>0</v>
      </c>
      <c r="K47" s="108"/>
      <c r="L47" s="190"/>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85"/>
      <c r="AL47" s="85"/>
      <c r="AM47" s="85"/>
      <c r="AN47" s="85"/>
      <c r="AO47" s="85"/>
      <c r="AP47" s="85"/>
      <c r="AQ47" s="85"/>
      <c r="AR47" s="85"/>
      <c r="AS47" s="85"/>
      <c r="AT47" s="85"/>
      <c r="AU47" s="85"/>
      <c r="AV47" s="85"/>
      <c r="AW47" s="85"/>
      <c r="AX47" s="85"/>
      <c r="AY47" s="85"/>
      <c r="AZ47" s="85"/>
      <c r="BA47" s="85"/>
      <c r="BB47" s="85"/>
      <c r="BC47" s="85"/>
      <c r="BD47" s="85"/>
      <c r="BE47" s="85"/>
      <c r="BF47" s="85"/>
      <c r="BG47" s="85"/>
    </row>
    <row r="48" spans="1:59" ht="18" hidden="1" customHeight="1" x14ac:dyDescent="0.25">
      <c r="A48" s="106"/>
      <c r="B48" s="224"/>
      <c r="C48" s="224"/>
      <c r="D48" s="108"/>
      <c r="E48" s="100"/>
      <c r="F48" s="41"/>
      <c r="H48" s="168" t="s">
        <v>0</v>
      </c>
      <c r="I48" s="196"/>
      <c r="J48" s="157">
        <f>IF(L52&gt;L48,IF(L48&lt;0,0,L48),IF(L52&lt;0,0,L52))</f>
        <v>0</v>
      </c>
      <c r="K48" s="108"/>
      <c r="L48" s="190"/>
      <c r="M48" s="188"/>
      <c r="N48" s="188"/>
      <c r="O48" s="188"/>
      <c r="P48" s="188"/>
      <c r="Q48" s="188"/>
      <c r="R48" s="188"/>
      <c r="S48" s="188"/>
      <c r="T48" s="188"/>
      <c r="U48" s="188"/>
      <c r="V48" s="188"/>
      <c r="W48" s="188"/>
      <c r="X48" s="188"/>
      <c r="Y48" s="188"/>
      <c r="Z48" s="188"/>
      <c r="AA48" s="188"/>
      <c r="AB48" s="188"/>
      <c r="AC48" s="188"/>
      <c r="AD48" s="188"/>
      <c r="AE48" s="188"/>
      <c r="AF48" s="188"/>
      <c r="AG48" s="188"/>
      <c r="AH48" s="188"/>
      <c r="AI48" s="188"/>
      <c r="AJ48" s="188"/>
      <c r="AK48" s="85"/>
      <c r="AL48" s="85"/>
      <c r="AM48" s="85"/>
      <c r="AN48" s="85"/>
      <c r="AO48" s="85"/>
      <c r="AP48" s="85"/>
      <c r="AQ48" s="85"/>
      <c r="AR48" s="85"/>
      <c r="AS48" s="85"/>
      <c r="AT48" s="85"/>
      <c r="AU48" s="85"/>
      <c r="AV48" s="85"/>
      <c r="AW48" s="85"/>
      <c r="AX48" s="85"/>
      <c r="AY48" s="85"/>
      <c r="AZ48" s="85"/>
      <c r="BA48" s="85"/>
      <c r="BB48" s="85"/>
      <c r="BC48" s="85"/>
      <c r="BD48" s="85"/>
      <c r="BE48" s="85"/>
      <c r="BF48" s="85"/>
      <c r="BG48" s="85"/>
    </row>
    <row r="49" spans="1:59" s="6" customFormat="1" ht="20.25" customHeight="1" thickBot="1" x14ac:dyDescent="0.3">
      <c r="A49" s="111"/>
      <c r="B49" s="229" t="s">
        <v>113</v>
      </c>
      <c r="C49" s="230"/>
      <c r="D49" s="231"/>
      <c r="E49" s="100"/>
      <c r="F49" s="100"/>
      <c r="G49" s="100"/>
      <c r="H49" s="220" t="s">
        <v>121</v>
      </c>
      <c r="I49" s="221"/>
      <c r="J49" s="71">
        <f>IF(L49&gt;L45,IF(L45&lt;0,0,L45),IF(L49&lt;0,0,L49))</f>
        <v>0</v>
      </c>
      <c r="K49" s="108"/>
      <c r="L49" s="185">
        <f>SUM((J11+J50)-D18)*0.9</f>
        <v>0</v>
      </c>
      <c r="M49" s="188"/>
      <c r="N49" s="188"/>
      <c r="O49" s="188"/>
      <c r="P49" s="188"/>
      <c r="Q49" s="188"/>
      <c r="R49" s="188"/>
      <c r="S49" s="188"/>
      <c r="T49" s="188"/>
      <c r="U49" s="188"/>
      <c r="V49" s="188"/>
      <c r="W49" s="188"/>
      <c r="X49" s="188"/>
      <c r="Y49" s="188"/>
      <c r="Z49" s="188"/>
      <c r="AA49" s="188"/>
      <c r="AB49" s="188"/>
      <c r="AC49" s="188"/>
      <c r="AD49" s="188"/>
      <c r="AE49" s="188"/>
      <c r="AF49" s="188"/>
      <c r="AG49" s="188"/>
      <c r="AH49" s="188"/>
      <c r="AI49" s="188"/>
      <c r="AJ49" s="188"/>
      <c r="AK49" s="85"/>
      <c r="AL49" s="85"/>
      <c r="AM49" s="85"/>
      <c r="AN49" s="85"/>
      <c r="AO49" s="85"/>
      <c r="AP49" s="85"/>
      <c r="AQ49" s="85"/>
      <c r="AR49" s="85"/>
      <c r="AS49" s="85"/>
      <c r="AT49" s="85"/>
      <c r="AU49" s="85"/>
      <c r="AV49" s="85"/>
      <c r="AW49" s="85"/>
      <c r="AX49" s="85"/>
      <c r="AY49" s="85"/>
      <c r="AZ49" s="85"/>
      <c r="BA49" s="85"/>
      <c r="BB49" s="85"/>
      <c r="BC49" s="85"/>
      <c r="BD49" s="85"/>
      <c r="BE49" s="85"/>
      <c r="BF49" s="85"/>
      <c r="BG49" s="85"/>
    </row>
    <row r="50" spans="1:59" s="6" customFormat="1" ht="20.25" customHeight="1" thickBot="1" x14ac:dyDescent="0.25">
      <c r="A50" s="111"/>
      <c r="B50" s="150" t="s">
        <v>110</v>
      </c>
      <c r="C50" s="225">
        <v>0</v>
      </c>
      <c r="D50" s="20"/>
      <c r="E50" s="100"/>
      <c r="F50" s="100"/>
      <c r="G50" s="100"/>
      <c r="H50" s="32" t="s">
        <v>47</v>
      </c>
      <c r="I50" s="38"/>
      <c r="J50" s="233">
        <f>SUM(PRODUCT(SUM(C19-C20-C21-C22-C23-C24),5.11),PRODUCT(SUM(C28-C29-C30-C31-C32,-C33,-C34),2.28),PRODUCT(SUM(C35-C36-C37,-C38,-C39-C40-C41),19.89))</f>
        <v>0</v>
      </c>
      <c r="K50" s="112"/>
      <c r="L50" s="186"/>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87"/>
      <c r="AL50" s="87"/>
      <c r="AM50" s="87"/>
      <c r="AN50" s="87"/>
      <c r="AO50" s="87"/>
      <c r="AP50" s="87"/>
      <c r="AQ50" s="87"/>
      <c r="AR50" s="87"/>
      <c r="AS50" s="87"/>
      <c r="AT50" s="87"/>
      <c r="AU50" s="87"/>
      <c r="AV50" s="87"/>
      <c r="AW50" s="87"/>
      <c r="AX50" s="87"/>
      <c r="AY50" s="87"/>
      <c r="AZ50" s="87"/>
      <c r="BA50" s="87"/>
      <c r="BB50" s="87"/>
      <c r="BC50" s="87"/>
      <c r="BD50" s="87"/>
      <c r="BE50" s="87"/>
      <c r="BF50" s="87"/>
      <c r="BG50" s="87"/>
    </row>
    <row r="51" spans="1:59" s="6" customFormat="1" ht="20.25" customHeight="1" thickBot="1" x14ac:dyDescent="0.25">
      <c r="A51" s="111"/>
      <c r="B51" s="134" t="s">
        <v>111</v>
      </c>
      <c r="C51" s="226">
        <v>0</v>
      </c>
      <c r="D51" s="21"/>
      <c r="E51" s="100"/>
      <c r="F51" s="100"/>
      <c r="G51" s="100"/>
      <c r="H51" s="100"/>
      <c r="I51" s="100"/>
      <c r="J51" s="100"/>
      <c r="K51" s="112"/>
      <c r="L51" s="186"/>
      <c r="M51" s="185"/>
      <c r="N51" s="185"/>
      <c r="O51" s="185"/>
      <c r="P51" s="185"/>
      <c r="Q51" s="185"/>
      <c r="R51" s="185"/>
      <c r="S51" s="185"/>
      <c r="T51" s="185"/>
      <c r="U51" s="185"/>
      <c r="V51" s="185"/>
      <c r="W51" s="185"/>
      <c r="X51" s="185"/>
      <c r="Y51" s="185"/>
      <c r="Z51" s="185"/>
      <c r="AA51" s="185"/>
      <c r="AB51" s="185"/>
      <c r="AC51" s="185"/>
      <c r="AD51" s="185"/>
      <c r="AE51" s="185"/>
      <c r="AF51" s="185"/>
      <c r="AG51" s="185"/>
      <c r="AH51" s="185"/>
      <c r="AI51" s="185"/>
      <c r="AJ51" s="185"/>
      <c r="AK51" s="87"/>
      <c r="AL51" s="87"/>
      <c r="AM51" s="87"/>
      <c r="AN51" s="87"/>
      <c r="AO51" s="87"/>
      <c r="AP51" s="87"/>
      <c r="AQ51" s="87"/>
      <c r="AR51" s="87"/>
      <c r="AS51" s="87"/>
      <c r="AT51" s="87"/>
      <c r="AU51" s="87"/>
      <c r="AV51" s="87"/>
      <c r="AW51" s="87"/>
      <c r="AX51" s="87"/>
      <c r="AY51" s="87"/>
      <c r="AZ51" s="87"/>
      <c r="BA51" s="87"/>
      <c r="BB51" s="87"/>
      <c r="BC51" s="87"/>
      <c r="BD51" s="87"/>
      <c r="BE51" s="87"/>
      <c r="BF51" s="87"/>
      <c r="BG51" s="87"/>
    </row>
    <row r="52" spans="1:59" s="6" customFormat="1" ht="21.75" customHeight="1" thickBot="1" x14ac:dyDescent="0.3">
      <c r="A52" s="111"/>
      <c r="B52" s="137" t="s">
        <v>112</v>
      </c>
      <c r="C52" s="227">
        <v>0</v>
      </c>
      <c r="D52" s="223"/>
      <c r="E52" s="100"/>
      <c r="F52" s="100"/>
      <c r="G52" s="100"/>
      <c r="H52" s="220" t="s">
        <v>115</v>
      </c>
      <c r="I52" s="221"/>
      <c r="J52" s="71">
        <f>IF(SUM(C50*(669.8-61.35),C51*(654.5-61.35),C52*(721-61.35))&lt;50,0,SUM(C50*(669.8-61.35),C51*(654.5-61.35),C52*(721-61.35)))</f>
        <v>0</v>
      </c>
      <c r="K52" s="112"/>
      <c r="L52" s="8"/>
      <c r="M52" s="8"/>
      <c r="N52" s="8"/>
      <c r="O52" s="8"/>
      <c r="P52" s="8"/>
      <c r="Q52" s="8"/>
      <c r="R52" s="8"/>
      <c r="S52" s="8"/>
      <c r="T52" s="8"/>
      <c r="U52" s="8"/>
      <c r="V52" s="8"/>
      <c r="W52" s="8"/>
      <c r="X52" s="8"/>
      <c r="Y52" s="8"/>
      <c r="Z52" s="8"/>
      <c r="AA52" s="8"/>
      <c r="AB52" s="8"/>
      <c r="AC52" s="8"/>
      <c r="AD52" s="8"/>
      <c r="AE52" s="8"/>
      <c r="AF52" s="8"/>
      <c r="AG52" s="8"/>
      <c r="AH52" s="8"/>
      <c r="AI52" s="8"/>
      <c r="AJ52" s="8"/>
    </row>
    <row r="53" spans="1:59" s="6" customFormat="1" ht="15.75" customHeight="1" thickBot="1" x14ac:dyDescent="0.25">
      <c r="A53" s="111"/>
      <c r="B53" s="100"/>
      <c r="C53" s="100"/>
      <c r="D53" s="100"/>
      <c r="E53" s="100"/>
      <c r="F53" s="100"/>
      <c r="G53" s="100"/>
      <c r="H53" s="100"/>
      <c r="I53" s="100"/>
      <c r="J53" s="100"/>
      <c r="K53" s="112"/>
      <c r="L53" s="8"/>
      <c r="M53" s="8"/>
      <c r="N53" s="8"/>
      <c r="O53" s="8"/>
      <c r="P53" s="8"/>
      <c r="Q53" s="8"/>
      <c r="R53" s="8"/>
      <c r="S53" s="8"/>
      <c r="T53" s="8"/>
      <c r="U53" s="8"/>
      <c r="V53" s="8"/>
      <c r="W53" s="8"/>
      <c r="X53" s="8"/>
      <c r="Y53" s="8"/>
      <c r="Z53" s="8"/>
      <c r="AA53" s="8"/>
      <c r="AB53" s="8"/>
      <c r="AC53" s="8"/>
      <c r="AD53" s="8"/>
      <c r="AE53" s="8"/>
      <c r="AF53" s="8"/>
      <c r="AG53" s="8"/>
      <c r="AH53" s="8"/>
      <c r="AI53" s="8"/>
      <c r="AJ53" s="8"/>
    </row>
    <row r="54" spans="1:59" s="6" customFormat="1" ht="16.5" customHeight="1" thickBot="1" x14ac:dyDescent="0.25">
      <c r="A54" s="111"/>
      <c r="B54" s="100"/>
      <c r="C54" s="100"/>
      <c r="D54" s="100"/>
      <c r="E54" s="101"/>
      <c r="F54" s="100"/>
      <c r="G54" s="100"/>
      <c r="H54" s="170" t="s">
        <v>31</v>
      </c>
      <c r="I54" s="171"/>
      <c r="J54" s="88">
        <f>SUM(J9,J14,J17,J18,J44,J49,J52)</f>
        <v>0</v>
      </c>
      <c r="K54" s="112"/>
      <c r="L54" s="8"/>
      <c r="M54" s="8"/>
      <c r="N54" s="8"/>
      <c r="O54" s="8"/>
      <c r="P54" s="8"/>
      <c r="Q54" s="8"/>
      <c r="R54" s="8"/>
      <c r="S54" s="8"/>
      <c r="T54" s="8"/>
      <c r="U54" s="8"/>
      <c r="V54" s="8"/>
      <c r="W54" s="8"/>
      <c r="X54" s="8"/>
      <c r="Y54" s="8"/>
      <c r="Z54" s="8"/>
      <c r="AA54" s="8"/>
      <c r="AB54" s="8"/>
      <c r="AC54" s="8"/>
      <c r="AD54" s="8"/>
      <c r="AE54" s="8"/>
      <c r="AF54" s="8"/>
      <c r="AG54" s="8"/>
      <c r="AH54" s="8"/>
      <c r="AI54" s="8"/>
      <c r="AJ54" s="8"/>
    </row>
    <row r="55" spans="1:59" s="6" customFormat="1" ht="18" customHeight="1" x14ac:dyDescent="0.2">
      <c r="A55" s="111"/>
      <c r="B55" s="100"/>
      <c r="C55" s="100"/>
      <c r="D55" s="100"/>
      <c r="E55" s="101"/>
      <c r="F55" s="100"/>
      <c r="G55" s="100"/>
      <c r="H55" s="172" t="s">
        <v>61</v>
      </c>
      <c r="I55" s="173"/>
      <c r="J55" s="129">
        <f>SUM(C7*20.5,C19*20.45,C25*25,C28*5.5,C35*60.6)</f>
        <v>0</v>
      </c>
      <c r="K55" s="112"/>
      <c r="L55" s="8"/>
      <c r="M55" s="8"/>
      <c r="N55" s="8"/>
      <c r="O55" s="8"/>
      <c r="P55" s="8"/>
      <c r="Q55" s="8"/>
      <c r="R55" s="8"/>
      <c r="S55" s="8"/>
      <c r="T55" s="8"/>
      <c r="U55" s="8"/>
      <c r="V55" s="8"/>
      <c r="W55" s="8"/>
      <c r="X55" s="8"/>
      <c r="Y55" s="8"/>
      <c r="Z55" s="8"/>
      <c r="AA55" s="8"/>
      <c r="AB55" s="8"/>
      <c r="AC55" s="8"/>
      <c r="AD55" s="8"/>
      <c r="AE55" s="8"/>
      <c r="AF55" s="8"/>
      <c r="AG55" s="8"/>
      <c r="AH55" s="8"/>
      <c r="AI55" s="8"/>
      <c r="AJ55" s="8"/>
    </row>
    <row r="56" spans="1:59" s="6" customFormat="1" ht="18" customHeight="1" thickBot="1" x14ac:dyDescent="0.25">
      <c r="A56" s="111"/>
      <c r="B56" s="222"/>
      <c r="C56" s="100"/>
      <c r="D56" s="100"/>
      <c r="E56" s="101"/>
      <c r="F56" s="100"/>
      <c r="G56" s="100"/>
      <c r="H56" s="79" t="s">
        <v>51</v>
      </c>
      <c r="I56" s="174"/>
      <c r="J56" s="89">
        <f>J55-J54+J52</f>
        <v>0</v>
      </c>
      <c r="K56" s="112"/>
      <c r="L56" s="8"/>
      <c r="M56" s="8"/>
      <c r="N56" s="8"/>
      <c r="O56" s="8"/>
      <c r="P56" s="8"/>
      <c r="Q56" s="8"/>
      <c r="R56" s="8"/>
      <c r="S56" s="8"/>
      <c r="T56" s="8"/>
      <c r="U56" s="8"/>
      <c r="V56" s="8"/>
      <c r="W56" s="8"/>
      <c r="X56" s="8"/>
      <c r="Y56" s="8"/>
      <c r="Z56" s="8"/>
      <c r="AA56" s="8"/>
      <c r="AB56" s="8"/>
      <c r="AC56" s="8"/>
      <c r="AD56" s="8"/>
      <c r="AE56" s="8"/>
      <c r="AF56" s="8"/>
      <c r="AG56" s="8"/>
      <c r="AH56" s="8"/>
      <c r="AI56" s="8"/>
      <c r="AJ56" s="8"/>
    </row>
    <row r="57" spans="1:59" s="6" customFormat="1" x14ac:dyDescent="0.2">
      <c r="A57" s="111"/>
      <c r="B57" s="100"/>
      <c r="C57" s="100"/>
      <c r="D57" s="100"/>
      <c r="E57" s="101"/>
      <c r="G57" s="101"/>
      <c r="H57" s="101"/>
      <c r="I57" s="100"/>
      <c r="J57" s="100"/>
      <c r="K57" s="112"/>
      <c r="L57" s="8"/>
      <c r="M57" s="8"/>
      <c r="N57" s="8"/>
      <c r="O57" s="8"/>
      <c r="P57" s="8"/>
      <c r="Q57" s="8"/>
      <c r="R57" s="8"/>
      <c r="S57" s="8"/>
      <c r="T57" s="8"/>
      <c r="U57" s="8"/>
      <c r="V57" s="8"/>
      <c r="W57" s="8"/>
      <c r="X57" s="8"/>
      <c r="Y57" s="8"/>
      <c r="Z57" s="8"/>
      <c r="AA57" s="8"/>
      <c r="AB57" s="8"/>
      <c r="AC57" s="8"/>
      <c r="AD57" s="8"/>
      <c r="AE57" s="8"/>
      <c r="AF57" s="8"/>
      <c r="AG57" s="8"/>
      <c r="AH57" s="8"/>
      <c r="AI57" s="8"/>
      <c r="AJ57" s="8"/>
    </row>
    <row r="58" spans="1:59" s="6" customFormat="1" ht="13.5" customHeight="1" thickBot="1" x14ac:dyDescent="0.25">
      <c r="A58" s="111"/>
      <c r="B58" s="100"/>
      <c r="C58" s="100"/>
      <c r="D58" s="100"/>
      <c r="E58" s="101"/>
      <c r="F58" s="100"/>
      <c r="G58" s="100"/>
      <c r="H58" s="100"/>
      <c r="I58" s="100"/>
      <c r="J58" s="100"/>
      <c r="K58" s="112"/>
      <c r="L58" s="8"/>
      <c r="M58" s="8"/>
      <c r="N58" s="8"/>
      <c r="O58" s="8"/>
      <c r="P58" s="8"/>
      <c r="Q58" s="8"/>
      <c r="R58" s="8"/>
      <c r="S58" s="8"/>
      <c r="T58" s="8"/>
      <c r="U58" s="8"/>
      <c r="V58" s="8"/>
      <c r="W58" s="8"/>
      <c r="X58" s="8"/>
      <c r="Y58" s="8"/>
      <c r="Z58" s="8"/>
      <c r="AA58" s="8"/>
      <c r="AB58" s="8"/>
      <c r="AC58" s="8"/>
      <c r="AD58" s="8"/>
      <c r="AE58" s="8"/>
      <c r="AF58" s="8"/>
      <c r="AG58" s="8"/>
      <c r="AH58" s="8"/>
      <c r="AI58" s="8"/>
      <c r="AJ58" s="8"/>
    </row>
    <row r="59" spans="1:59" ht="179.25" customHeight="1" thickBot="1" x14ac:dyDescent="0.25">
      <c r="A59" s="111"/>
      <c r="B59" s="425" t="s">
        <v>109</v>
      </c>
      <c r="C59" s="426"/>
      <c r="D59" s="427"/>
      <c r="E59" s="101"/>
      <c r="H59" s="417" t="s">
        <v>101</v>
      </c>
      <c r="I59" s="418"/>
      <c r="J59" s="419"/>
      <c r="K59" s="112"/>
      <c r="L59" s="8"/>
      <c r="M59" s="8"/>
      <c r="N59" s="8"/>
      <c r="O59" s="8"/>
      <c r="P59" s="8"/>
      <c r="Q59" s="8"/>
      <c r="R59" s="8"/>
      <c r="S59" s="8"/>
      <c r="T59" s="8"/>
      <c r="U59" s="8"/>
      <c r="V59" s="8"/>
      <c r="W59" s="8"/>
      <c r="X59" s="8"/>
      <c r="Y59" s="8"/>
      <c r="Z59" s="8"/>
      <c r="AA59" s="8"/>
      <c r="AB59" s="8"/>
      <c r="AC59" s="8"/>
      <c r="AD59" s="8"/>
      <c r="AE59" s="8"/>
      <c r="AF59" s="8"/>
      <c r="AG59" s="8"/>
      <c r="AH59" s="8"/>
      <c r="AI59" s="8"/>
      <c r="AJ59" s="8"/>
    </row>
    <row r="60" spans="1:59" ht="15" customHeight="1" thickBot="1" x14ac:dyDescent="0.25">
      <c r="A60" s="111"/>
      <c r="B60" s="100"/>
      <c r="C60" s="100"/>
      <c r="D60" s="100"/>
      <c r="E60" s="101"/>
      <c r="H60" s="412" t="s">
        <v>136</v>
      </c>
      <c r="I60" s="413"/>
      <c r="J60" s="390"/>
      <c r="K60" s="112"/>
      <c r="L60" s="8"/>
      <c r="M60" s="8"/>
      <c r="N60" s="8"/>
      <c r="O60" s="8"/>
      <c r="P60" s="8"/>
      <c r="Q60" s="8"/>
      <c r="R60" s="8"/>
      <c r="S60" s="8"/>
      <c r="T60" s="8"/>
      <c r="U60" s="8"/>
      <c r="V60" s="8"/>
      <c r="W60" s="8"/>
      <c r="X60" s="8"/>
      <c r="Y60" s="8"/>
      <c r="Z60" s="8"/>
      <c r="AA60" s="8"/>
      <c r="AB60" s="8"/>
      <c r="AC60" s="8"/>
      <c r="AD60" s="8"/>
      <c r="AE60" s="8"/>
      <c r="AF60" s="8"/>
      <c r="AG60" s="8"/>
      <c r="AH60" s="8"/>
      <c r="AI60" s="8"/>
      <c r="AJ60" s="8"/>
    </row>
    <row r="61" spans="1:59" ht="179.25" customHeight="1" thickBot="1" x14ac:dyDescent="0.25">
      <c r="A61" s="111"/>
      <c r="B61" s="420" t="s">
        <v>141</v>
      </c>
      <c r="C61" s="421"/>
      <c r="D61" s="422"/>
      <c r="E61" s="101"/>
      <c r="F61" s="101"/>
      <c r="G61" s="101"/>
      <c r="H61" s="358"/>
      <c r="I61" s="414"/>
      <c r="J61" s="359"/>
      <c r="K61" s="112"/>
      <c r="L61" s="8"/>
      <c r="M61" s="8"/>
      <c r="N61" s="8"/>
      <c r="O61" s="8"/>
      <c r="P61" s="8"/>
      <c r="Q61" s="8"/>
      <c r="R61" s="8"/>
      <c r="S61" s="8"/>
      <c r="T61" s="8"/>
      <c r="U61" s="8"/>
      <c r="V61" s="8"/>
      <c r="W61" s="8"/>
      <c r="X61" s="8"/>
      <c r="Y61" s="8"/>
      <c r="Z61" s="8"/>
      <c r="AA61" s="8"/>
      <c r="AB61" s="8"/>
      <c r="AC61" s="8"/>
      <c r="AD61" s="8"/>
      <c r="AE61" s="8"/>
      <c r="AF61" s="8"/>
      <c r="AG61" s="8"/>
      <c r="AH61" s="8"/>
      <c r="AI61" s="8"/>
      <c r="AJ61" s="8"/>
    </row>
    <row r="62" spans="1:59" s="8" customFormat="1" ht="13.5" thickBot="1" x14ac:dyDescent="0.25">
      <c r="A62" s="113"/>
      <c r="B62" s="115"/>
      <c r="C62" s="115"/>
      <c r="D62" s="115"/>
      <c r="E62" s="115"/>
      <c r="F62" s="115"/>
      <c r="G62" s="115"/>
      <c r="H62" s="115"/>
      <c r="I62" s="115"/>
      <c r="J62" s="115"/>
      <c r="K62" s="116"/>
    </row>
    <row r="63" spans="1:59" s="6" customFormat="1" ht="6.75" customHeight="1" x14ac:dyDescent="0.2">
      <c r="A63" s="9"/>
      <c r="B63" s="9"/>
      <c r="C63" s="9"/>
      <c r="D63" s="9"/>
      <c r="E63" s="9"/>
      <c r="F63" s="9"/>
      <c r="G63" s="9"/>
      <c r="H63" s="9"/>
      <c r="I63" s="9"/>
      <c r="J63" s="9"/>
      <c r="K63" s="9"/>
      <c r="L63" s="9"/>
      <c r="M63" s="8"/>
      <c r="N63" s="8"/>
      <c r="O63" s="8"/>
      <c r="P63" s="8"/>
      <c r="Q63" s="8"/>
      <c r="R63" s="8"/>
      <c r="S63" s="8"/>
      <c r="T63" s="8"/>
      <c r="U63" s="8"/>
      <c r="V63" s="8"/>
      <c r="W63" s="8"/>
      <c r="X63" s="8"/>
      <c r="Y63" s="8"/>
      <c r="Z63" s="8"/>
      <c r="AA63" s="8"/>
      <c r="AB63" s="8"/>
      <c r="AC63" s="8"/>
      <c r="AD63" s="8"/>
      <c r="AE63" s="8"/>
      <c r="AF63" s="8"/>
      <c r="AG63" s="8"/>
      <c r="AH63" s="8"/>
      <c r="AI63" s="8"/>
      <c r="AJ63" s="8"/>
    </row>
    <row r="64" spans="1:59" s="6" customFormat="1" ht="20.25" customHeight="1" x14ac:dyDescent="0.2">
      <c r="A64" s="9"/>
      <c r="B64" s="9"/>
      <c r="C64" s="9"/>
      <c r="D64" s="9"/>
      <c r="E64" s="9"/>
      <c r="F64" s="9"/>
      <c r="G64" s="9"/>
      <c r="H64" s="9"/>
      <c r="I64" s="9"/>
      <c r="J64" s="9"/>
      <c r="K64" s="9"/>
      <c r="L64" s="9"/>
      <c r="M64" s="8"/>
      <c r="N64" s="8"/>
      <c r="O64" s="8"/>
      <c r="P64" s="8"/>
      <c r="Q64" s="8"/>
      <c r="R64" s="8"/>
      <c r="S64" s="8"/>
      <c r="T64" s="8"/>
      <c r="U64" s="8"/>
      <c r="V64" s="8"/>
      <c r="W64" s="8"/>
      <c r="X64" s="8"/>
      <c r="Y64" s="8"/>
      <c r="Z64" s="8"/>
      <c r="AA64" s="8"/>
      <c r="AB64" s="8"/>
      <c r="AC64" s="8"/>
      <c r="AD64" s="8"/>
      <c r="AE64" s="8"/>
      <c r="AF64" s="8"/>
      <c r="AG64" s="8"/>
      <c r="AH64" s="8"/>
      <c r="AI64" s="8"/>
      <c r="AJ64" s="8"/>
    </row>
    <row r="65" spans="1:36" s="6" customFormat="1" ht="21" customHeight="1" x14ac:dyDescent="0.2">
      <c r="A65" s="9"/>
      <c r="B65" s="7"/>
      <c r="C65" s="9"/>
      <c r="D65" s="9"/>
      <c r="E65" s="9"/>
      <c r="F65" s="9"/>
      <c r="G65" s="9"/>
      <c r="H65" s="8"/>
      <c r="I65" s="8"/>
      <c r="J65" s="8"/>
      <c r="K65" s="9"/>
      <c r="L65" s="8"/>
      <c r="M65" s="8"/>
      <c r="N65" s="8"/>
      <c r="O65" s="8"/>
      <c r="P65" s="8"/>
      <c r="Q65" s="8"/>
      <c r="R65" s="8"/>
      <c r="S65" s="8"/>
      <c r="T65" s="8"/>
      <c r="U65" s="8"/>
      <c r="V65" s="8"/>
      <c r="W65" s="8"/>
      <c r="X65" s="8"/>
      <c r="Y65" s="8"/>
      <c r="Z65" s="8"/>
      <c r="AA65" s="8"/>
      <c r="AB65" s="8"/>
      <c r="AC65" s="8"/>
      <c r="AD65" s="8"/>
      <c r="AE65" s="8"/>
      <c r="AF65" s="8"/>
      <c r="AG65" s="8"/>
      <c r="AH65" s="8"/>
      <c r="AI65" s="8"/>
      <c r="AJ65" s="8"/>
    </row>
    <row r="66" spans="1:36" s="6" customFormat="1" ht="26.25" customHeight="1" x14ac:dyDescent="0.2">
      <c r="A66" s="9"/>
      <c r="B66" s="7"/>
      <c r="C66" s="9"/>
      <c r="D66" s="9"/>
      <c r="E66" s="9"/>
      <c r="F66" s="9"/>
      <c r="G66" s="9"/>
      <c r="H66" s="8"/>
      <c r="I66" s="8"/>
      <c r="J66" s="8"/>
      <c r="K66" s="9"/>
      <c r="L66" s="8"/>
      <c r="M66" s="8"/>
      <c r="N66" s="8"/>
      <c r="O66" s="8"/>
      <c r="P66" s="8"/>
      <c r="Q66" s="8"/>
      <c r="R66" s="8"/>
      <c r="S66" s="8"/>
      <c r="T66" s="8"/>
      <c r="U66" s="8"/>
      <c r="V66" s="8"/>
      <c r="W66" s="8"/>
      <c r="X66" s="8"/>
      <c r="Y66" s="8"/>
      <c r="Z66" s="8"/>
      <c r="AA66" s="8"/>
      <c r="AB66" s="8"/>
      <c r="AC66" s="8"/>
      <c r="AD66" s="8"/>
      <c r="AE66" s="8"/>
      <c r="AF66" s="8"/>
      <c r="AG66" s="8"/>
      <c r="AH66" s="8"/>
      <c r="AI66" s="8"/>
      <c r="AJ66" s="8"/>
    </row>
    <row r="67" spans="1:36" s="6" customFormat="1" x14ac:dyDescent="0.2">
      <c r="A67" s="9"/>
      <c r="B67" s="7"/>
      <c r="C67" s="9"/>
      <c r="D67" s="9"/>
      <c r="E67" s="9"/>
      <c r="F67" s="9"/>
      <c r="G67" s="9"/>
      <c r="H67" s="8"/>
      <c r="I67" s="8"/>
      <c r="J67" s="8"/>
      <c r="K67" s="9"/>
      <c r="L67" s="8"/>
      <c r="M67" s="8"/>
      <c r="N67" s="8"/>
      <c r="O67" s="8"/>
      <c r="P67" s="8"/>
      <c r="Q67" s="8"/>
      <c r="R67" s="8"/>
      <c r="S67" s="8"/>
      <c r="T67" s="8"/>
      <c r="U67" s="8"/>
      <c r="V67" s="8"/>
      <c r="W67" s="8"/>
      <c r="X67" s="8"/>
      <c r="Y67" s="8"/>
      <c r="Z67" s="8"/>
      <c r="AA67" s="8"/>
      <c r="AB67" s="8"/>
      <c r="AC67" s="8"/>
      <c r="AD67" s="8"/>
      <c r="AE67" s="8"/>
      <c r="AF67" s="8"/>
      <c r="AG67" s="8"/>
      <c r="AH67" s="8"/>
      <c r="AI67" s="8"/>
      <c r="AJ67" s="8"/>
    </row>
    <row r="68" spans="1:36" s="6" customFormat="1" x14ac:dyDescent="0.2">
      <c r="A68" s="9"/>
      <c r="B68" s="7"/>
      <c r="C68" s="9"/>
      <c r="D68" s="9"/>
      <c r="E68" s="9"/>
      <c r="F68" s="9"/>
      <c r="G68" s="9"/>
      <c r="H68" s="8"/>
      <c r="I68" s="8"/>
      <c r="J68" s="8"/>
      <c r="K68" s="9"/>
      <c r="L68" s="8"/>
      <c r="M68" s="8"/>
      <c r="N68" s="8"/>
      <c r="O68" s="8"/>
      <c r="P68" s="8"/>
      <c r="Q68" s="8"/>
      <c r="R68" s="8"/>
      <c r="S68" s="8"/>
      <c r="T68" s="8"/>
      <c r="U68" s="8"/>
      <c r="V68" s="8"/>
      <c r="W68" s="8"/>
      <c r="X68" s="8"/>
      <c r="Y68" s="8"/>
      <c r="Z68" s="8"/>
      <c r="AA68" s="8"/>
      <c r="AB68" s="8"/>
      <c r="AC68" s="8"/>
      <c r="AD68" s="8"/>
      <c r="AE68" s="8"/>
      <c r="AF68" s="8"/>
      <c r="AG68" s="8"/>
      <c r="AH68" s="8"/>
      <c r="AI68" s="8"/>
      <c r="AJ68" s="8"/>
    </row>
    <row r="69" spans="1:36" s="6" customFormat="1" x14ac:dyDescent="0.2">
      <c r="A69" s="9"/>
      <c r="B69" s="7"/>
      <c r="C69" s="9"/>
      <c r="D69" s="9"/>
      <c r="E69" s="9"/>
      <c r="F69" s="9"/>
      <c r="G69" s="9"/>
      <c r="H69" s="8"/>
      <c r="I69" s="8"/>
      <c r="J69" s="8"/>
      <c r="K69" s="9"/>
      <c r="L69" s="8"/>
      <c r="M69" s="8"/>
      <c r="N69" s="8"/>
      <c r="O69" s="8"/>
      <c r="P69" s="8"/>
      <c r="Q69" s="8"/>
      <c r="R69" s="8"/>
      <c r="S69" s="8"/>
      <c r="T69" s="8"/>
      <c r="U69" s="8"/>
      <c r="V69" s="8"/>
      <c r="W69" s="8"/>
      <c r="X69" s="8"/>
      <c r="Y69" s="8"/>
      <c r="Z69" s="8"/>
      <c r="AA69" s="8"/>
      <c r="AB69" s="8"/>
      <c r="AC69" s="8"/>
      <c r="AD69" s="8"/>
      <c r="AE69" s="8"/>
      <c r="AF69" s="8"/>
      <c r="AG69" s="8"/>
      <c r="AH69" s="8"/>
      <c r="AI69" s="8"/>
      <c r="AJ69" s="8"/>
    </row>
    <row r="70" spans="1:36" s="6" customFormat="1" x14ac:dyDescent="0.2">
      <c r="C70" s="8"/>
      <c r="D70" s="8"/>
      <c r="E70" s="8"/>
      <c r="F70" s="8"/>
      <c r="G70" s="8"/>
      <c r="H70" s="8"/>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c r="AJ70" s="8"/>
    </row>
    <row r="71" spans="1:36" s="6" customFormat="1" x14ac:dyDescent="0.2">
      <c r="C71" s="8"/>
      <c r="D71" s="8"/>
      <c r="E71" s="8"/>
      <c r="F71" s="8"/>
      <c r="G71" s="8"/>
      <c r="H71" s="8"/>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c r="AJ71" s="8"/>
    </row>
    <row r="72" spans="1:36" s="6" customFormat="1" x14ac:dyDescent="0.2">
      <c r="C72" s="8"/>
      <c r="D72" s="8"/>
      <c r="E72" s="8"/>
      <c r="F72" s="8"/>
      <c r="G72" s="8"/>
      <c r="H72" s="8"/>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c r="AJ72" s="8"/>
    </row>
    <row r="73" spans="1:36" s="6" customFormat="1" x14ac:dyDescent="0.2">
      <c r="C73" s="8"/>
      <c r="D73" s="8"/>
      <c r="E73" s="8"/>
      <c r="F73" s="8"/>
      <c r="G73" s="8"/>
      <c r="H73" s="8"/>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c r="AJ73" s="8"/>
    </row>
    <row r="74" spans="1:36" s="6" customFormat="1" x14ac:dyDescent="0.2">
      <c r="C74" s="8"/>
      <c r="D74" s="8"/>
      <c r="E74" s="8"/>
      <c r="F74" s="8"/>
      <c r="G74" s="8"/>
      <c r="H74" s="8"/>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c r="AJ74" s="8"/>
    </row>
    <row r="75" spans="1:36" s="6" customFormat="1" x14ac:dyDescent="0.2">
      <c r="C75" s="8"/>
      <c r="D75" s="8"/>
      <c r="E75" s="8"/>
      <c r="F75" s="8"/>
      <c r="G75" s="8"/>
      <c r="H75" s="8"/>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c r="AJ75" s="8"/>
    </row>
    <row r="76" spans="1:36" s="6" customFormat="1" x14ac:dyDescent="0.2">
      <c r="C76" s="8"/>
      <c r="D76" s="8"/>
      <c r="E76" s="8"/>
      <c r="F76" s="8"/>
      <c r="G76" s="8"/>
      <c r="H76" s="423"/>
      <c r="I76" s="416"/>
      <c r="J76" s="416"/>
      <c r="K76" s="8"/>
      <c r="L76" s="8"/>
      <c r="M76" s="8"/>
      <c r="N76" s="8"/>
      <c r="O76" s="8"/>
      <c r="P76" s="8"/>
      <c r="Q76" s="8"/>
      <c r="R76" s="8"/>
      <c r="S76" s="8"/>
      <c r="T76" s="8"/>
      <c r="U76" s="8"/>
      <c r="V76" s="8"/>
      <c r="W76" s="8"/>
      <c r="X76" s="8"/>
      <c r="Y76" s="8"/>
      <c r="Z76" s="8"/>
      <c r="AA76" s="8"/>
      <c r="AB76" s="8"/>
      <c r="AC76" s="8"/>
      <c r="AD76" s="8"/>
      <c r="AE76" s="8"/>
      <c r="AF76" s="8"/>
      <c r="AG76" s="8"/>
      <c r="AH76" s="8"/>
      <c r="AI76" s="8"/>
      <c r="AJ76" s="8"/>
    </row>
    <row r="77" spans="1:36" s="6" customFormat="1" x14ac:dyDescent="0.2">
      <c r="C77" s="8"/>
      <c r="D77" s="8"/>
      <c r="E77" s="8"/>
      <c r="F77" s="8"/>
      <c r="G77" s="8"/>
      <c r="H77" s="416"/>
      <c r="I77" s="416"/>
      <c r="J77" s="416"/>
      <c r="K77" s="8"/>
      <c r="L77" s="8"/>
      <c r="M77" s="8"/>
      <c r="N77" s="8"/>
      <c r="O77" s="8"/>
      <c r="P77" s="8"/>
      <c r="Q77" s="8"/>
      <c r="R77" s="8"/>
      <c r="S77" s="8"/>
      <c r="T77" s="8"/>
      <c r="U77" s="8"/>
      <c r="V77" s="8"/>
      <c r="W77" s="8"/>
      <c r="X77" s="8"/>
      <c r="Y77" s="8"/>
      <c r="Z77" s="8"/>
      <c r="AA77" s="8"/>
      <c r="AB77" s="8"/>
      <c r="AC77" s="8"/>
      <c r="AD77" s="8"/>
      <c r="AE77" s="8"/>
      <c r="AF77" s="8"/>
      <c r="AG77" s="8"/>
      <c r="AH77" s="8"/>
      <c r="AI77" s="8"/>
      <c r="AJ77" s="8"/>
    </row>
    <row r="78" spans="1:36" s="6" customFormat="1" x14ac:dyDescent="0.2">
      <c r="C78" s="8"/>
      <c r="D78" s="8"/>
      <c r="E78" s="8"/>
      <c r="F78" s="8"/>
      <c r="G78" s="8"/>
      <c r="H78" s="416"/>
      <c r="I78" s="416"/>
      <c r="J78" s="416"/>
      <c r="K78" s="8"/>
      <c r="L78" s="8"/>
      <c r="M78" s="8"/>
      <c r="N78" s="8"/>
      <c r="O78" s="8"/>
      <c r="P78" s="8"/>
      <c r="Q78" s="8"/>
      <c r="R78" s="8"/>
      <c r="S78" s="8"/>
      <c r="T78" s="8"/>
      <c r="U78" s="8"/>
      <c r="V78" s="8"/>
      <c r="W78" s="8"/>
      <c r="X78" s="8"/>
      <c r="Y78" s="8"/>
      <c r="Z78" s="8"/>
      <c r="AA78" s="8"/>
      <c r="AB78" s="8"/>
      <c r="AC78" s="8"/>
      <c r="AD78" s="8"/>
      <c r="AE78" s="8"/>
      <c r="AF78" s="8"/>
      <c r="AG78" s="8"/>
      <c r="AH78" s="8"/>
      <c r="AI78" s="8"/>
      <c r="AJ78" s="8"/>
    </row>
    <row r="79" spans="1:36" s="6" customFormat="1" x14ac:dyDescent="0.2">
      <c r="C79" s="8"/>
      <c r="D79" s="8"/>
      <c r="E79" s="8"/>
      <c r="F79" s="8"/>
      <c r="G79" s="8"/>
      <c r="H79" s="416"/>
      <c r="I79" s="416"/>
      <c r="J79" s="416"/>
      <c r="K79" s="8"/>
      <c r="L79" s="8"/>
      <c r="M79" s="8"/>
      <c r="N79" s="8"/>
      <c r="O79" s="8"/>
      <c r="P79" s="8"/>
      <c r="Q79" s="8"/>
      <c r="R79" s="8"/>
      <c r="S79" s="8"/>
      <c r="T79" s="8"/>
      <c r="U79" s="8"/>
      <c r="V79" s="8"/>
      <c r="W79" s="8"/>
      <c r="X79" s="8"/>
      <c r="Y79" s="8"/>
      <c r="Z79" s="8"/>
      <c r="AA79" s="8"/>
      <c r="AB79" s="8"/>
      <c r="AC79" s="8"/>
      <c r="AD79" s="8"/>
      <c r="AE79" s="8"/>
      <c r="AF79" s="8"/>
      <c r="AG79" s="8"/>
      <c r="AH79" s="8"/>
      <c r="AI79" s="8"/>
      <c r="AJ79" s="8"/>
    </row>
    <row r="80" spans="1:36" s="6" customFormat="1" x14ac:dyDescent="0.2">
      <c r="C80" s="8"/>
      <c r="D80" s="8"/>
      <c r="E80" s="8"/>
      <c r="F80" s="8"/>
      <c r="G80" s="8"/>
      <c r="H80" s="8"/>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c r="AJ80" s="8"/>
    </row>
    <row r="81" spans="3:36" s="6" customFormat="1" x14ac:dyDescent="0.2">
      <c r="C81" s="8"/>
      <c r="D81" s="8"/>
      <c r="E81" s="8"/>
      <c r="F81" s="8"/>
      <c r="G81" s="8"/>
      <c r="H81" s="8"/>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c r="AJ81" s="8"/>
    </row>
    <row r="82" spans="3:36" s="6" customFormat="1" x14ac:dyDescent="0.2">
      <c r="C82" s="8"/>
      <c r="D82" s="8"/>
      <c r="E82" s="8"/>
      <c r="F82" s="8"/>
      <c r="G82" s="8"/>
      <c r="H82" s="8"/>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c r="AJ82" s="8"/>
    </row>
    <row r="83" spans="3:36" s="6" customFormat="1" x14ac:dyDescent="0.2">
      <c r="C83" s="8"/>
      <c r="D83" s="8"/>
      <c r="E83" s="8"/>
      <c r="F83" s="8"/>
      <c r="G83" s="8"/>
      <c r="H83" s="191"/>
      <c r="I83" s="9"/>
      <c r="J83" s="9"/>
      <c r="K83" s="8"/>
      <c r="L83" s="8"/>
      <c r="M83" s="8"/>
      <c r="N83" s="8"/>
      <c r="O83" s="8"/>
      <c r="P83" s="8"/>
      <c r="Q83" s="8"/>
      <c r="R83" s="8"/>
      <c r="S83" s="8"/>
      <c r="T83" s="8"/>
      <c r="U83" s="8"/>
      <c r="V83" s="8"/>
      <c r="W83" s="8"/>
      <c r="X83" s="8"/>
      <c r="Y83" s="8"/>
      <c r="Z83" s="8"/>
      <c r="AA83" s="8"/>
      <c r="AB83" s="8"/>
      <c r="AC83" s="8"/>
      <c r="AD83" s="8"/>
      <c r="AE83" s="8"/>
      <c r="AF83" s="8"/>
      <c r="AG83" s="8"/>
      <c r="AH83" s="8"/>
      <c r="AI83" s="8"/>
      <c r="AJ83" s="8"/>
    </row>
    <row r="84" spans="3:36" s="6" customFormat="1" x14ac:dyDescent="0.2">
      <c r="C84" s="8"/>
      <c r="D84" s="8"/>
      <c r="E84" s="8"/>
      <c r="F84" s="8"/>
      <c r="G84" s="8"/>
      <c r="H84" s="424"/>
      <c r="I84" s="424"/>
      <c r="J84" s="424"/>
      <c r="K84" s="8"/>
      <c r="L84" s="8"/>
      <c r="M84" s="8"/>
      <c r="N84" s="8"/>
      <c r="O84" s="8"/>
      <c r="P84" s="8"/>
      <c r="Q84" s="8"/>
      <c r="R84" s="8"/>
      <c r="S84" s="8"/>
      <c r="T84" s="8"/>
      <c r="U84" s="8"/>
      <c r="V84" s="8"/>
      <c r="W84" s="8"/>
      <c r="X84" s="8"/>
      <c r="Y84" s="8"/>
      <c r="Z84" s="8"/>
      <c r="AA84" s="8"/>
      <c r="AB84" s="8"/>
      <c r="AC84" s="8"/>
      <c r="AD84" s="8"/>
      <c r="AE84" s="8"/>
      <c r="AF84" s="8"/>
      <c r="AG84" s="8"/>
      <c r="AH84" s="8"/>
      <c r="AI84" s="8"/>
      <c r="AJ84" s="8"/>
    </row>
    <row r="85" spans="3:36" s="6" customFormat="1" x14ac:dyDescent="0.2">
      <c r="C85" s="8"/>
      <c r="D85" s="8"/>
      <c r="E85" s="8"/>
      <c r="F85" s="8"/>
      <c r="G85" s="8"/>
      <c r="H85" s="415"/>
      <c r="I85" s="416"/>
      <c r="J85" s="416"/>
      <c r="K85" s="8"/>
      <c r="L85" s="8"/>
      <c r="M85" s="8"/>
      <c r="N85" s="8"/>
      <c r="O85" s="8"/>
      <c r="P85" s="8"/>
      <c r="Q85" s="8"/>
      <c r="R85" s="8"/>
      <c r="S85" s="8"/>
      <c r="T85" s="8"/>
      <c r="U85" s="8"/>
      <c r="V85" s="8"/>
      <c r="W85" s="8"/>
      <c r="X85" s="8"/>
      <c r="Y85" s="8"/>
      <c r="Z85" s="8"/>
      <c r="AA85" s="8"/>
      <c r="AB85" s="8"/>
      <c r="AC85" s="8"/>
      <c r="AD85" s="8"/>
      <c r="AE85" s="8"/>
      <c r="AF85" s="8"/>
      <c r="AG85" s="8"/>
      <c r="AH85" s="8"/>
      <c r="AI85" s="8"/>
      <c r="AJ85" s="8"/>
    </row>
    <row r="86" spans="3:36" s="6" customFormat="1" x14ac:dyDescent="0.2">
      <c r="C86" s="8"/>
      <c r="D86" s="8"/>
      <c r="E86" s="8"/>
      <c r="F86" s="8"/>
      <c r="G86" s="8"/>
      <c r="H86" s="416"/>
      <c r="I86" s="416"/>
      <c r="J86" s="416"/>
      <c r="K86" s="8"/>
      <c r="L86" s="8"/>
      <c r="M86" s="8"/>
      <c r="N86" s="8"/>
      <c r="O86" s="8"/>
      <c r="P86" s="8"/>
      <c r="Q86" s="8"/>
      <c r="R86" s="8"/>
      <c r="S86" s="8"/>
      <c r="T86" s="8"/>
      <c r="U86" s="8"/>
      <c r="V86" s="8"/>
      <c r="W86" s="8"/>
      <c r="X86" s="8"/>
      <c r="Y86" s="8"/>
      <c r="Z86" s="8"/>
      <c r="AA86" s="8"/>
      <c r="AB86" s="8"/>
      <c r="AC86" s="8"/>
      <c r="AD86" s="8"/>
      <c r="AE86" s="8"/>
      <c r="AF86" s="8"/>
      <c r="AG86" s="8"/>
      <c r="AH86" s="8"/>
      <c r="AI86" s="8"/>
      <c r="AJ86" s="8"/>
    </row>
    <row r="87" spans="3:36" s="6" customFormat="1" x14ac:dyDescent="0.2">
      <c r="C87" s="8"/>
      <c r="D87" s="8"/>
      <c r="E87" s="8"/>
      <c r="F87" s="8"/>
      <c r="G87" s="8"/>
      <c r="H87" s="416"/>
      <c r="I87" s="416"/>
      <c r="J87" s="416"/>
      <c r="K87" s="8"/>
      <c r="L87" s="8"/>
      <c r="M87" s="8"/>
      <c r="N87" s="8"/>
      <c r="O87" s="8"/>
      <c r="P87" s="8"/>
      <c r="Q87" s="8"/>
      <c r="R87" s="8"/>
      <c r="S87" s="8"/>
      <c r="T87" s="8"/>
      <c r="U87" s="8"/>
      <c r="V87" s="8"/>
      <c r="W87" s="8"/>
      <c r="X87" s="8"/>
      <c r="Y87" s="8"/>
      <c r="Z87" s="8"/>
      <c r="AA87" s="8"/>
      <c r="AB87" s="8"/>
      <c r="AC87" s="8"/>
      <c r="AD87" s="8"/>
      <c r="AE87" s="8"/>
      <c r="AF87" s="8"/>
      <c r="AG87" s="8"/>
      <c r="AH87" s="8"/>
      <c r="AI87" s="8"/>
      <c r="AJ87" s="8"/>
    </row>
    <row r="88" spans="3:36" s="6" customFormat="1" x14ac:dyDescent="0.2">
      <c r="C88" s="8"/>
      <c r="D88" s="8"/>
      <c r="E88" s="8"/>
      <c r="F88" s="8"/>
      <c r="G88" s="8"/>
      <c r="H88" s="416"/>
      <c r="I88" s="416"/>
      <c r="J88" s="416"/>
      <c r="K88" s="8"/>
      <c r="L88" s="8"/>
      <c r="M88" s="8"/>
      <c r="N88" s="8"/>
      <c r="O88" s="8"/>
      <c r="P88" s="8"/>
      <c r="Q88" s="8"/>
      <c r="R88" s="8"/>
      <c r="S88" s="8"/>
      <c r="T88" s="8"/>
      <c r="U88" s="8"/>
      <c r="V88" s="8"/>
      <c r="W88" s="8"/>
      <c r="X88" s="8"/>
      <c r="Y88" s="8"/>
      <c r="Z88" s="8"/>
      <c r="AA88" s="8"/>
      <c r="AB88" s="8"/>
      <c r="AC88" s="8"/>
      <c r="AD88" s="8"/>
      <c r="AE88" s="8"/>
      <c r="AF88" s="8"/>
      <c r="AG88" s="8"/>
      <c r="AH88" s="8"/>
      <c r="AI88" s="8"/>
      <c r="AJ88" s="8"/>
    </row>
    <row r="89" spans="3:36" s="6" customFormat="1" x14ac:dyDescent="0.2">
      <c r="C89" s="8"/>
      <c r="D89" s="8"/>
      <c r="E89" s="8"/>
      <c r="F89" s="8"/>
      <c r="G89" s="8"/>
      <c r="H89" s="416"/>
      <c r="I89" s="416"/>
      <c r="J89" s="416"/>
      <c r="K89" s="8"/>
      <c r="L89" s="8"/>
      <c r="M89" s="8"/>
      <c r="N89" s="8"/>
      <c r="O89" s="8"/>
      <c r="P89" s="8"/>
      <c r="Q89" s="8"/>
      <c r="R89" s="8"/>
      <c r="S89" s="8"/>
      <c r="T89" s="8"/>
      <c r="U89" s="8"/>
      <c r="V89" s="8"/>
      <c r="W89" s="8"/>
      <c r="X89" s="8"/>
      <c r="Y89" s="8"/>
      <c r="Z89" s="8"/>
      <c r="AA89" s="8"/>
      <c r="AB89" s="8"/>
      <c r="AC89" s="8"/>
      <c r="AD89" s="8"/>
      <c r="AE89" s="8"/>
      <c r="AF89" s="8"/>
      <c r="AG89" s="8"/>
      <c r="AH89" s="8"/>
      <c r="AI89" s="8"/>
      <c r="AJ89" s="8"/>
    </row>
    <row r="90" spans="3:36" s="6" customFormat="1" x14ac:dyDescent="0.2">
      <c r="C90" s="8"/>
      <c r="D90" s="8"/>
      <c r="E90" s="8"/>
      <c r="F90" s="8"/>
      <c r="G90" s="8"/>
      <c r="H90" s="416"/>
      <c r="I90" s="416"/>
      <c r="J90" s="416"/>
      <c r="K90" s="8"/>
      <c r="L90" s="8"/>
      <c r="M90" s="8"/>
      <c r="N90" s="8"/>
      <c r="O90" s="8"/>
      <c r="P90" s="8"/>
      <c r="Q90" s="8"/>
      <c r="R90" s="8"/>
      <c r="S90" s="8"/>
      <c r="T90" s="8"/>
      <c r="U90" s="8"/>
      <c r="V90" s="8"/>
      <c r="W90" s="8"/>
      <c r="X90" s="8"/>
      <c r="Y90" s="8"/>
      <c r="Z90" s="8"/>
      <c r="AA90" s="8"/>
      <c r="AB90" s="8"/>
      <c r="AC90" s="8"/>
      <c r="AD90" s="8"/>
      <c r="AE90" s="8"/>
      <c r="AF90" s="8"/>
      <c r="AG90" s="8"/>
      <c r="AH90" s="8"/>
      <c r="AI90" s="8"/>
      <c r="AJ90" s="8"/>
    </row>
    <row r="91" spans="3:36" s="6" customFormat="1" x14ac:dyDescent="0.2">
      <c r="C91" s="8"/>
      <c r="D91" s="8"/>
      <c r="E91" s="8"/>
      <c r="F91" s="8"/>
      <c r="G91" s="8"/>
      <c r="H91" s="416"/>
      <c r="I91" s="416"/>
      <c r="J91" s="416"/>
      <c r="K91" s="8"/>
      <c r="L91" s="8"/>
      <c r="M91" s="8"/>
      <c r="N91" s="8"/>
      <c r="O91" s="8"/>
      <c r="P91" s="8"/>
      <c r="Q91" s="8"/>
      <c r="R91" s="8"/>
      <c r="S91" s="8"/>
      <c r="T91" s="8"/>
      <c r="U91" s="8"/>
      <c r="V91" s="8"/>
      <c r="W91" s="8"/>
      <c r="X91" s="8"/>
      <c r="Y91" s="8"/>
      <c r="Z91" s="8"/>
      <c r="AA91" s="8"/>
      <c r="AB91" s="8"/>
      <c r="AC91" s="8"/>
      <c r="AD91" s="8"/>
      <c r="AE91" s="8"/>
      <c r="AF91" s="8"/>
      <c r="AG91" s="8"/>
      <c r="AH91" s="8"/>
      <c r="AI91" s="8"/>
      <c r="AJ91" s="8"/>
    </row>
    <row r="92" spans="3:36" s="6" customFormat="1" x14ac:dyDescent="0.2">
      <c r="C92" s="8"/>
      <c r="D92" s="8"/>
      <c r="E92" s="8"/>
      <c r="F92" s="8"/>
      <c r="G92" s="8"/>
      <c r="H92" s="416"/>
      <c r="I92" s="416"/>
      <c r="J92" s="416"/>
      <c r="K92" s="8"/>
      <c r="L92" s="8"/>
      <c r="M92" s="8"/>
      <c r="N92" s="8"/>
      <c r="O92" s="8"/>
      <c r="P92" s="8"/>
      <c r="Q92" s="8"/>
      <c r="R92" s="8"/>
      <c r="S92" s="8"/>
      <c r="T92" s="8"/>
      <c r="U92" s="8"/>
      <c r="V92" s="8"/>
      <c r="W92" s="8"/>
      <c r="X92" s="8"/>
      <c r="Y92" s="8"/>
      <c r="Z92" s="8"/>
      <c r="AA92" s="8"/>
      <c r="AB92" s="8"/>
      <c r="AC92" s="8"/>
      <c r="AD92" s="8"/>
      <c r="AE92" s="8"/>
      <c r="AF92" s="8"/>
      <c r="AG92" s="8"/>
      <c r="AH92" s="8"/>
      <c r="AI92" s="8"/>
      <c r="AJ92" s="8"/>
    </row>
    <row r="93" spans="3:36" s="6" customFormat="1" x14ac:dyDescent="0.2">
      <c r="C93" s="8"/>
      <c r="D93" s="8"/>
      <c r="E93" s="8"/>
      <c r="F93" s="8"/>
      <c r="G93" s="8"/>
      <c r="H93" s="416"/>
      <c r="I93" s="416"/>
      <c r="J93" s="416"/>
      <c r="K93" s="8"/>
      <c r="L93" s="8"/>
      <c r="M93" s="8"/>
      <c r="N93" s="8"/>
      <c r="O93" s="8"/>
      <c r="P93" s="8"/>
      <c r="Q93" s="8"/>
      <c r="R93" s="8"/>
      <c r="S93" s="8"/>
      <c r="T93" s="8"/>
      <c r="U93" s="8"/>
      <c r="V93" s="8"/>
      <c r="W93" s="8"/>
      <c r="X93" s="8"/>
      <c r="Y93" s="8"/>
      <c r="Z93" s="8"/>
      <c r="AA93" s="8"/>
      <c r="AB93" s="8"/>
      <c r="AC93" s="8"/>
      <c r="AD93" s="8"/>
      <c r="AE93" s="8"/>
      <c r="AF93" s="8"/>
      <c r="AG93" s="8"/>
      <c r="AH93" s="8"/>
      <c r="AI93" s="8"/>
      <c r="AJ93" s="8"/>
    </row>
    <row r="94" spans="3:36" s="6" customFormat="1" x14ac:dyDescent="0.2">
      <c r="C94" s="8"/>
      <c r="D94" s="8"/>
      <c r="E94" s="8"/>
      <c r="F94" s="8"/>
      <c r="G94" s="8"/>
      <c r="H94" s="416"/>
      <c r="I94" s="416"/>
      <c r="J94" s="416"/>
      <c r="K94" s="8"/>
      <c r="L94" s="8"/>
      <c r="M94" s="8"/>
      <c r="N94" s="8"/>
      <c r="O94" s="8"/>
      <c r="P94" s="8"/>
      <c r="Q94" s="8"/>
      <c r="R94" s="8"/>
      <c r="S94" s="8"/>
      <c r="T94" s="8"/>
      <c r="U94" s="8"/>
      <c r="V94" s="8"/>
      <c r="W94" s="8"/>
      <c r="X94" s="8"/>
      <c r="Y94" s="8"/>
      <c r="Z94" s="8"/>
      <c r="AA94" s="8"/>
      <c r="AB94" s="8"/>
      <c r="AC94" s="8"/>
      <c r="AD94" s="8"/>
      <c r="AE94" s="8"/>
      <c r="AF94" s="8"/>
      <c r="AG94" s="8"/>
      <c r="AH94" s="8"/>
      <c r="AI94" s="8"/>
      <c r="AJ94" s="8"/>
    </row>
    <row r="95" spans="3:36" s="6" customFormat="1" x14ac:dyDescent="0.2">
      <c r="C95" s="8"/>
      <c r="D95" s="8"/>
      <c r="E95" s="8"/>
      <c r="F95" s="8"/>
      <c r="G95" s="8"/>
      <c r="H95" s="416"/>
      <c r="I95" s="416"/>
      <c r="J95" s="416"/>
      <c r="K95" s="8"/>
      <c r="L95" s="8"/>
      <c r="M95" s="8"/>
      <c r="N95" s="8"/>
      <c r="O95" s="8"/>
      <c r="P95" s="8"/>
      <c r="Q95" s="8"/>
      <c r="R95" s="8"/>
      <c r="S95" s="8"/>
      <c r="T95" s="8"/>
      <c r="U95" s="8"/>
      <c r="V95" s="8"/>
      <c r="W95" s="8"/>
      <c r="X95" s="8"/>
      <c r="Y95" s="8"/>
      <c r="Z95" s="8"/>
      <c r="AA95" s="8"/>
      <c r="AB95" s="8"/>
      <c r="AC95" s="8"/>
      <c r="AD95" s="8"/>
      <c r="AE95" s="8"/>
      <c r="AF95" s="8"/>
      <c r="AG95" s="8"/>
      <c r="AH95" s="8"/>
      <c r="AI95" s="8"/>
      <c r="AJ95" s="8"/>
    </row>
    <row r="96" spans="3:36" s="6" customFormat="1" x14ac:dyDescent="0.2">
      <c r="C96" s="8"/>
      <c r="D96" s="8"/>
      <c r="E96" s="8"/>
      <c r="F96" s="8"/>
      <c r="G96" s="8"/>
      <c r="H96" s="152"/>
      <c r="I96" s="152"/>
      <c r="J96" s="152"/>
      <c r="K96" s="8"/>
      <c r="L96" s="8"/>
      <c r="M96" s="8"/>
      <c r="N96" s="8"/>
      <c r="O96" s="8"/>
      <c r="P96" s="8"/>
      <c r="Q96" s="8"/>
      <c r="R96" s="8"/>
      <c r="S96" s="8"/>
      <c r="T96" s="8"/>
      <c r="U96" s="8"/>
      <c r="V96" s="8"/>
      <c r="W96" s="8"/>
      <c r="X96" s="8"/>
      <c r="Y96" s="8"/>
      <c r="Z96" s="8"/>
      <c r="AA96" s="8"/>
      <c r="AB96" s="8"/>
      <c r="AC96" s="8"/>
      <c r="AD96" s="8"/>
      <c r="AE96" s="8"/>
      <c r="AF96" s="8"/>
      <c r="AG96" s="8"/>
      <c r="AH96" s="8"/>
      <c r="AI96" s="8"/>
      <c r="AJ96" s="8"/>
    </row>
    <row r="97" spans="3:36" s="6" customFormat="1" x14ac:dyDescent="0.2">
      <c r="C97" s="8"/>
      <c r="D97" s="8"/>
      <c r="E97" s="8"/>
      <c r="F97" s="8"/>
      <c r="G97" s="8"/>
      <c r="H97" s="152"/>
      <c r="I97" s="152"/>
      <c r="J97" s="152"/>
      <c r="K97" s="8"/>
      <c r="L97" s="8"/>
      <c r="M97" s="8"/>
      <c r="N97" s="8"/>
      <c r="O97" s="8"/>
      <c r="P97" s="8"/>
      <c r="Q97" s="8"/>
      <c r="R97" s="8"/>
      <c r="S97" s="8"/>
      <c r="T97" s="8"/>
      <c r="U97" s="8"/>
      <c r="V97" s="8"/>
      <c r="W97" s="8"/>
      <c r="X97" s="8"/>
      <c r="Y97" s="8"/>
      <c r="Z97" s="8"/>
      <c r="AA97" s="8"/>
      <c r="AB97" s="8"/>
      <c r="AC97" s="8"/>
      <c r="AD97" s="8"/>
      <c r="AE97" s="8"/>
      <c r="AF97" s="8"/>
      <c r="AG97" s="8"/>
      <c r="AH97" s="8"/>
      <c r="AI97" s="8"/>
      <c r="AJ97" s="8"/>
    </row>
    <row r="98" spans="3:36" s="6" customFormat="1" x14ac:dyDescent="0.2">
      <c r="C98" s="8"/>
      <c r="D98" s="8"/>
      <c r="E98" s="8"/>
      <c r="F98" s="8"/>
      <c r="G98" s="8"/>
      <c r="H98" s="8"/>
      <c r="I98" s="8"/>
      <c r="J98" s="8"/>
      <c r="K98" s="8"/>
      <c r="L98" s="8"/>
      <c r="M98" s="8"/>
      <c r="N98" s="8"/>
      <c r="O98" s="8"/>
      <c r="P98" s="8"/>
      <c r="Q98" s="8"/>
      <c r="R98" s="8"/>
      <c r="S98" s="8"/>
      <c r="T98" s="8"/>
      <c r="U98" s="8"/>
      <c r="V98" s="8"/>
      <c r="W98" s="8"/>
      <c r="X98" s="8"/>
      <c r="Y98" s="8"/>
      <c r="Z98" s="8"/>
      <c r="AA98" s="8"/>
      <c r="AB98" s="8"/>
      <c r="AC98" s="8"/>
      <c r="AD98" s="8"/>
      <c r="AE98" s="8"/>
      <c r="AF98" s="8"/>
      <c r="AG98" s="8"/>
      <c r="AH98" s="8"/>
      <c r="AI98" s="8"/>
      <c r="AJ98" s="8"/>
    </row>
    <row r="99" spans="3:36" s="6" customFormat="1" x14ac:dyDescent="0.2">
      <c r="C99" s="8"/>
      <c r="D99" s="8"/>
      <c r="E99" s="8"/>
      <c r="F99" s="8"/>
      <c r="G99" s="8"/>
      <c r="H99" s="8"/>
      <c r="I99" s="8"/>
      <c r="J99" s="8"/>
      <c r="K99" s="8"/>
      <c r="L99" s="8"/>
      <c r="M99" s="8"/>
      <c r="N99" s="8"/>
      <c r="O99" s="8"/>
      <c r="P99" s="8"/>
      <c r="Q99" s="8"/>
      <c r="R99" s="8"/>
      <c r="S99" s="8"/>
      <c r="T99" s="8"/>
      <c r="U99" s="8"/>
      <c r="V99" s="8"/>
      <c r="W99" s="8"/>
      <c r="X99" s="8"/>
      <c r="Y99" s="8"/>
      <c r="Z99" s="8"/>
      <c r="AA99" s="8"/>
      <c r="AB99" s="8"/>
      <c r="AC99" s="8"/>
      <c r="AD99" s="8"/>
      <c r="AE99" s="8"/>
      <c r="AF99" s="8"/>
      <c r="AG99" s="8"/>
      <c r="AH99" s="8"/>
      <c r="AI99" s="8"/>
      <c r="AJ99" s="8"/>
    </row>
    <row r="100" spans="3:36" s="6" customFormat="1" x14ac:dyDescent="0.2">
      <c r="C100" s="8"/>
      <c r="D100" s="8"/>
      <c r="E100" s="8"/>
      <c r="F100" s="8"/>
      <c r="G100" s="8"/>
      <c r="H100" s="8"/>
      <c r="I100" s="8"/>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8"/>
      <c r="AI100" s="8"/>
      <c r="AJ100" s="8"/>
    </row>
    <row r="101" spans="3:36" s="6" customFormat="1" x14ac:dyDescent="0.2">
      <c r="C101" s="8"/>
      <c r="D101" s="8"/>
      <c r="E101" s="8"/>
      <c r="F101" s="8"/>
      <c r="G101" s="8"/>
      <c r="H101" s="8"/>
      <c r="I101" s="8"/>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8"/>
      <c r="AI101" s="8"/>
      <c r="AJ101" s="8"/>
    </row>
    <row r="102" spans="3:36" s="6" customFormat="1" x14ac:dyDescent="0.2">
      <c r="C102" s="8"/>
      <c r="D102" s="8"/>
      <c r="E102" s="8"/>
      <c r="F102" s="8"/>
      <c r="G102" s="8"/>
      <c r="H102" s="8"/>
      <c r="I102" s="8"/>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8"/>
      <c r="AI102" s="8"/>
      <c r="AJ102" s="8"/>
    </row>
    <row r="103" spans="3:36" s="6" customFormat="1" x14ac:dyDescent="0.2">
      <c r="C103" s="8"/>
      <c r="D103" s="8"/>
      <c r="E103" s="8"/>
      <c r="F103" s="8"/>
      <c r="G103" s="8"/>
      <c r="H103" s="8"/>
      <c r="I103" s="8"/>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8"/>
      <c r="AI103" s="8"/>
      <c r="AJ103" s="8"/>
    </row>
    <row r="104" spans="3:36" s="6" customFormat="1" x14ac:dyDescent="0.2">
      <c r="C104" s="8"/>
      <c r="D104" s="8"/>
      <c r="E104" s="8"/>
      <c r="F104" s="8"/>
      <c r="G104" s="8"/>
      <c r="H104" s="8"/>
      <c r="I104" s="8"/>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8"/>
      <c r="AI104" s="8"/>
      <c r="AJ104" s="8"/>
    </row>
    <row r="105" spans="3:36" s="6" customFormat="1" x14ac:dyDescent="0.2">
      <c r="C105" s="8"/>
      <c r="D105" s="8"/>
      <c r="E105" s="8"/>
      <c r="F105" s="8"/>
      <c r="G105" s="8"/>
      <c r="H105" s="8"/>
      <c r="I105" s="8"/>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8"/>
      <c r="AI105" s="8"/>
      <c r="AJ105" s="8"/>
    </row>
    <row r="106" spans="3:36" s="6" customFormat="1" x14ac:dyDescent="0.2">
      <c r="C106" s="8"/>
      <c r="D106" s="8"/>
      <c r="E106" s="8"/>
      <c r="F106" s="8"/>
      <c r="G106" s="8"/>
      <c r="H106" s="8"/>
      <c r="I106" s="8"/>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8"/>
      <c r="AI106" s="8"/>
      <c r="AJ106" s="8"/>
    </row>
    <row r="107" spans="3:36" s="6" customFormat="1" x14ac:dyDescent="0.2">
      <c r="C107" s="8"/>
      <c r="D107" s="8"/>
      <c r="E107" s="8"/>
      <c r="F107" s="8"/>
      <c r="G107" s="8"/>
      <c r="H107" s="8"/>
      <c r="I107" s="8"/>
      <c r="J107" s="8"/>
      <c r="K107" s="8"/>
      <c r="L107" s="8"/>
      <c r="M107" s="8"/>
      <c r="N107" s="8"/>
      <c r="O107" s="8"/>
      <c r="P107" s="8"/>
      <c r="Q107" s="8"/>
      <c r="R107" s="8"/>
      <c r="S107" s="8"/>
      <c r="T107" s="8"/>
      <c r="U107" s="8"/>
      <c r="V107" s="8"/>
      <c r="W107" s="8"/>
      <c r="X107" s="8"/>
      <c r="Y107" s="8"/>
    </row>
    <row r="108" spans="3:36" s="6" customFormat="1" x14ac:dyDescent="0.2">
      <c r="C108" s="8"/>
      <c r="D108" s="8"/>
      <c r="E108" s="8"/>
      <c r="F108" s="8"/>
      <c r="G108" s="8"/>
      <c r="H108" s="8"/>
      <c r="I108" s="8"/>
      <c r="J108" s="8"/>
      <c r="K108" s="8"/>
      <c r="L108" s="8"/>
      <c r="M108" s="8"/>
      <c r="N108" s="8"/>
      <c r="O108" s="8"/>
      <c r="P108" s="8"/>
      <c r="Q108" s="8"/>
      <c r="R108" s="8"/>
      <c r="S108" s="8"/>
      <c r="T108" s="8"/>
      <c r="U108" s="8"/>
      <c r="V108" s="8"/>
      <c r="W108" s="8"/>
      <c r="X108" s="8"/>
      <c r="Y108" s="8"/>
    </row>
    <row r="109" spans="3:36" s="6" customFormat="1" x14ac:dyDescent="0.2">
      <c r="C109" s="8"/>
      <c r="D109" s="8"/>
      <c r="E109" s="8"/>
      <c r="F109" s="8"/>
      <c r="G109" s="8"/>
      <c r="H109" s="8"/>
      <c r="I109" s="8"/>
      <c r="J109" s="8"/>
      <c r="K109" s="8"/>
      <c r="L109" s="8"/>
      <c r="M109" s="8"/>
      <c r="N109" s="8"/>
      <c r="O109" s="8"/>
      <c r="P109" s="8"/>
      <c r="Q109" s="8"/>
      <c r="R109" s="8"/>
      <c r="S109" s="8"/>
      <c r="T109" s="8"/>
      <c r="U109" s="8"/>
      <c r="V109" s="8"/>
      <c r="W109" s="8"/>
      <c r="X109" s="8"/>
      <c r="Y109" s="8"/>
    </row>
    <row r="110" spans="3:36" s="6" customFormat="1" x14ac:dyDescent="0.2">
      <c r="C110" s="8"/>
      <c r="D110" s="8"/>
      <c r="E110" s="8"/>
      <c r="F110" s="8"/>
      <c r="G110" s="8"/>
      <c r="H110" s="8"/>
      <c r="I110" s="8"/>
      <c r="J110" s="8"/>
      <c r="K110" s="8"/>
      <c r="L110" s="8"/>
      <c r="M110" s="8"/>
      <c r="N110" s="8"/>
      <c r="O110" s="8"/>
      <c r="P110" s="8"/>
      <c r="Q110" s="8"/>
      <c r="R110" s="8"/>
      <c r="S110" s="8"/>
      <c r="T110" s="8"/>
      <c r="U110" s="8"/>
      <c r="V110" s="8"/>
      <c r="W110" s="8"/>
      <c r="X110" s="8"/>
      <c r="Y110" s="8"/>
    </row>
    <row r="111" spans="3:36" s="6" customFormat="1" x14ac:dyDescent="0.2"/>
    <row r="112" spans="3:36"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pans="8:10" s="6" customFormat="1" x14ac:dyDescent="0.2"/>
    <row r="258" spans="8:10" s="6" customFormat="1" x14ac:dyDescent="0.2"/>
    <row r="259" spans="8:10" s="6" customFormat="1" x14ac:dyDescent="0.2"/>
    <row r="260" spans="8:10" s="6" customFormat="1" x14ac:dyDescent="0.2"/>
    <row r="261" spans="8:10" s="6" customFormat="1" x14ac:dyDescent="0.2"/>
    <row r="262" spans="8:10" s="6" customFormat="1" x14ac:dyDescent="0.2"/>
    <row r="263" spans="8:10" s="6" customFormat="1" x14ac:dyDescent="0.2"/>
    <row r="264" spans="8:10" s="6" customFormat="1" x14ac:dyDescent="0.2"/>
    <row r="265" spans="8:10" s="6" customFormat="1" x14ac:dyDescent="0.2"/>
    <row r="266" spans="8:10" s="6" customFormat="1" x14ac:dyDescent="0.2"/>
    <row r="267" spans="8:10" s="6" customFormat="1" x14ac:dyDescent="0.2"/>
    <row r="268" spans="8:10" x14ac:dyDescent="0.2">
      <c r="H268" s="6"/>
      <c r="I268" s="6"/>
      <c r="J268" s="6"/>
    </row>
  </sheetData>
  <sheetProtection password="C6AA" sheet="1" formatCells="0" formatColumns="0" formatRows="0" insertColumns="0" insertRows="0" insertHyperlinks="0" deleteColumns="0" deleteRows="0" sort="0" autoFilter="0" pivotTables="0"/>
  <mergeCells count="8">
    <mergeCell ref="B44:B45"/>
    <mergeCell ref="H84:J84"/>
    <mergeCell ref="H85:J95"/>
    <mergeCell ref="H59:J59"/>
    <mergeCell ref="B61:D61"/>
    <mergeCell ref="H76:J79"/>
    <mergeCell ref="H60:J61"/>
    <mergeCell ref="B59:D59"/>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rgb="FF76B531"/>
  </sheetPr>
  <dimension ref="A1:BG265"/>
  <sheetViews>
    <sheetView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63.75" customHeight="1" thickBot="1" x14ac:dyDescent="0.25">
      <c r="A2" s="104"/>
      <c r="B2" s="354" t="s">
        <v>142</v>
      </c>
      <c r="C2" s="355"/>
      <c r="D2" s="355"/>
      <c r="E2" s="356"/>
      <c r="F2" s="356"/>
      <c r="G2" s="356"/>
      <c r="H2" s="356"/>
      <c r="I2" s="356"/>
      <c r="J2" s="357"/>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13" t="s">
        <v>3</v>
      </c>
      <c r="C5" s="14" t="s">
        <v>4</v>
      </c>
      <c r="D5" s="69"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15"/>
      <c r="C6" s="16"/>
      <c r="D6" s="70"/>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f>'Ökosteuer 2015'!C7</f>
        <v>0</v>
      </c>
      <c r="D7" s="20"/>
      <c r="E7" s="100"/>
      <c r="F7" s="41"/>
      <c r="H7" s="78" t="s">
        <v>43</v>
      </c>
      <c r="I7" s="77" t="s">
        <v>52</v>
      </c>
      <c r="J7" s="24">
        <f>PRODUCT($C$10,5.13)</f>
        <v>0</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2">
        <f>'Ökosteuer 2015'!C8</f>
        <v>0</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2">
        <f>'Ökosteuer 2015'!C9</f>
        <v>0</v>
      </c>
      <c r="D9" s="21"/>
      <c r="E9" s="100"/>
      <c r="F9" s="41"/>
      <c r="H9" s="81" t="s">
        <v>45</v>
      </c>
      <c r="I9" s="50"/>
      <c r="J9" s="71">
        <f>IF(J7&lt;250.01,0,SUM(J7,-J8))</f>
        <v>0</v>
      </c>
      <c r="K9" s="110"/>
      <c r="L9" s="102">
        <f>IF(C13&gt;19.5,19.5,C13)</f>
        <v>18.899999999999999</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78" t="s">
        <v>46</v>
      </c>
      <c r="I10" s="77"/>
      <c r="J10" s="24">
        <f>IF($C$10&lt;48.732943,PRODUCT($C$10,20.5),(PRODUCT($C$10,20.5)-J9))</f>
        <v>0</v>
      </c>
      <c r="K10" s="110"/>
      <c r="L10" s="102">
        <f>IF(C16&gt;25.9,25.9,C16)</f>
        <v>25.1</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2">
        <f>'Ökosteuer 2015'!C11</f>
        <v>0</v>
      </c>
      <c r="D11" s="59">
        <f>(C11*D13)/(C13)</f>
        <v>0</v>
      </c>
      <c r="E11" s="100"/>
      <c r="F11" s="41"/>
      <c r="H11" s="26" t="s">
        <v>60</v>
      </c>
      <c r="I11" s="27"/>
      <c r="J11" s="28">
        <f>IF(J10&lt;1000,0,SUM(J10,-1000))</f>
        <v>0</v>
      </c>
      <c r="K11" s="110"/>
      <c r="L11" s="102">
        <f>IF(C17&gt;16.15,16.15,C17)</f>
        <v>15.65</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2">
        <f>'Ökosteuer 2015'!C12</f>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86" t="s">
        <v>148</v>
      </c>
      <c r="C13" s="58">
        <v>18.899999999999999</v>
      </c>
      <c r="D13" s="61">
        <f>L9</f>
        <v>18.899999999999999</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2">
        <f>'Ökosteuer 2015'!C14</f>
        <v>0</v>
      </c>
      <c r="D14" s="60">
        <f>(C14*D17)/(C17)</f>
        <v>0</v>
      </c>
      <c r="E14" s="100"/>
      <c r="F14" s="41"/>
      <c r="H14" s="49"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2">
        <f>'Ökosteuer 2015'!C15</f>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86" t="s">
        <v>149</v>
      </c>
      <c r="C16" s="90">
        <v>25.1</v>
      </c>
      <c r="D16" s="61">
        <f>L10</f>
        <v>25.1</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86" t="s">
        <v>150</v>
      </c>
      <c r="C17" s="63">
        <v>15.65</v>
      </c>
      <c r="D17" s="62">
        <f>L11</f>
        <v>15.65</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2">
        <f>'Ökosteuer 2015'!C19</f>
        <v>0</v>
      </c>
      <c r="D19" s="388"/>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thickBot="1" x14ac:dyDescent="0.3">
      <c r="A20" s="106"/>
      <c r="B20" s="133" t="s">
        <v>18</v>
      </c>
      <c r="C20" s="2">
        <f>'Ökosteuer 2015'!C20</f>
        <v>0</v>
      </c>
      <c r="D20" s="389"/>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2">
        <f>'Ökosteuer 2015'!C21</f>
        <v>0</v>
      </c>
      <c r="D21" s="389"/>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thickBot="1" x14ac:dyDescent="0.25">
      <c r="A22" s="106"/>
      <c r="B22" s="134" t="s">
        <v>100</v>
      </c>
      <c r="C22" s="2">
        <f>'Ökosteuer 2015'!C22</f>
        <v>0</v>
      </c>
      <c r="D22" s="389"/>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5" t="s">
        <v>66</v>
      </c>
      <c r="C23" s="2">
        <f>'Ökosteuer 2015'!C23</f>
        <v>0</v>
      </c>
      <c r="D23" s="389"/>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132" t="s">
        <v>137</v>
      </c>
      <c r="C24" s="2">
        <f>'Ökosteuer 2015'!C24</f>
        <v>0</v>
      </c>
      <c r="D24" s="389"/>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thickBot="1" x14ac:dyDescent="0.25">
      <c r="A25" s="106"/>
      <c r="B25" s="150" t="s">
        <v>125</v>
      </c>
      <c r="C25" s="2">
        <f>'Ökosteuer 2015'!C25</f>
        <v>0</v>
      </c>
      <c r="D25" s="389"/>
      <c r="E25" s="100"/>
      <c r="F25" s="41"/>
      <c r="H25" s="80" t="s">
        <v>67</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6" t="s">
        <v>82</v>
      </c>
      <c r="C26" s="2">
        <f>'Ökosteuer 2015'!C26</f>
        <v>0</v>
      </c>
      <c r="D26" s="389"/>
      <c r="E26" s="100"/>
      <c r="F26" s="41"/>
      <c r="H26" s="80" t="s">
        <v>68</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f>'Ökosteuer 2015'!C27</f>
        <v>0</v>
      </c>
      <c r="D27" s="389"/>
      <c r="E27" s="100"/>
      <c r="F27" s="41"/>
      <c r="H27" s="80" t="s">
        <v>71</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thickBot="1" x14ac:dyDescent="0.25">
      <c r="A28" s="106"/>
      <c r="B28" s="133" t="s">
        <v>18</v>
      </c>
      <c r="C28" s="2">
        <f>'Ökosteuer 2015'!C28</f>
        <v>0</v>
      </c>
      <c r="D28" s="389"/>
      <c r="E28" s="100"/>
      <c r="F28" s="41"/>
      <c r="H28" s="80" t="s">
        <v>133</v>
      </c>
      <c r="I28" s="35" t="s">
        <v>123</v>
      </c>
      <c r="J28" s="161">
        <f>PRODUCT(C25,10)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thickBot="1" x14ac:dyDescent="0.25">
      <c r="A29" s="106"/>
      <c r="B29" s="134" t="s">
        <v>19</v>
      </c>
      <c r="C29" s="2">
        <f>'Ökosteuer 2015'!C29</f>
        <v>0</v>
      </c>
      <c r="D29" s="389"/>
      <c r="E29" s="100"/>
      <c r="F29" s="41"/>
      <c r="H29" s="80" t="s">
        <v>134</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thickBot="1" x14ac:dyDescent="0.25">
      <c r="A30" s="106"/>
      <c r="B30" s="134" t="s">
        <v>100</v>
      </c>
      <c r="C30" s="2">
        <f>'Ökosteuer 2015'!C30</f>
        <v>0</v>
      </c>
      <c r="D30" s="389"/>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thickBot="1" x14ac:dyDescent="0.25">
      <c r="A31" s="106"/>
      <c r="B31" s="135" t="s">
        <v>81</v>
      </c>
      <c r="C31" s="2">
        <f>'Ökosteuer 2015'!C31</f>
        <v>0</v>
      </c>
      <c r="D31" s="389"/>
      <c r="E31" s="100"/>
      <c r="F31" s="41"/>
      <c r="H31" s="80" t="s">
        <v>22</v>
      </c>
      <c r="I31" s="164" t="s">
        <v>34</v>
      </c>
      <c r="J31" s="161">
        <f>PRODUCT(C28,5.5)</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7" t="s">
        <v>82</v>
      </c>
      <c r="C32" s="2">
        <f>'Ökosteuer 2015'!C32</f>
        <v>0</v>
      </c>
      <c r="D32" s="389"/>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2">
        <f>'Ökosteuer 2015'!C33</f>
        <v>0</v>
      </c>
      <c r="D33" s="390"/>
      <c r="E33" s="100"/>
      <c r="F33" s="41"/>
      <c r="H33" s="80" t="s">
        <v>72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thickBot="1" x14ac:dyDescent="0.25">
      <c r="A34" s="106"/>
      <c r="B34" s="133" t="s">
        <v>18</v>
      </c>
      <c r="C34" s="2">
        <f>'Ökosteuer 2015'!C34</f>
        <v>0</v>
      </c>
      <c r="D34" s="390"/>
      <c r="E34" s="100"/>
      <c r="F34" s="41"/>
      <c r="H34" s="80" t="s">
        <v>78</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thickBot="1" x14ac:dyDescent="0.25">
      <c r="A35" s="106"/>
      <c r="B35" s="134" t="s">
        <v>19</v>
      </c>
      <c r="C35" s="2">
        <f>'Ökosteuer 2015'!C35</f>
        <v>0</v>
      </c>
      <c r="D35" s="390"/>
      <c r="E35" s="100"/>
      <c r="F35" s="41"/>
      <c r="H35" s="80" t="s">
        <v>79</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thickBot="1" x14ac:dyDescent="0.25">
      <c r="A36" s="106"/>
      <c r="B36" s="134" t="s">
        <v>100</v>
      </c>
      <c r="C36" s="2">
        <f>'Ökosteuer 2015'!C36</f>
        <v>0</v>
      </c>
      <c r="D36" s="390"/>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thickBot="1" x14ac:dyDescent="0.25">
      <c r="A37" s="106"/>
      <c r="B37" s="134" t="s">
        <v>85</v>
      </c>
      <c r="C37" s="2">
        <f>'Ökosteuer 2015'!C37</f>
        <v>0</v>
      </c>
      <c r="D37" s="390"/>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7" t="s">
        <v>82</v>
      </c>
      <c r="C38" s="2">
        <f>'Ökosteuer 2015'!C38</f>
        <v>0</v>
      </c>
      <c r="D38" s="359"/>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00"/>
      <c r="C39" s="100"/>
      <c r="D39" s="100"/>
      <c r="E39" s="100"/>
      <c r="F39" s="41"/>
      <c r="H39" s="80" t="s">
        <v>74</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6"/>
      <c r="B40" s="348" t="s">
        <v>119</v>
      </c>
      <c r="C40" s="386"/>
      <c r="D40" s="349"/>
      <c r="E40" s="100"/>
      <c r="F40" s="41"/>
      <c r="H40" s="80" t="s">
        <v>75</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7" customHeight="1" thickBot="1" x14ac:dyDescent="0.25">
      <c r="A41" s="106"/>
      <c r="B41" s="350" t="s">
        <v>120</v>
      </c>
      <c r="C41" s="241" t="s">
        <v>118</v>
      </c>
      <c r="D41" s="240"/>
      <c r="E41" s="100"/>
      <c r="F41" s="8"/>
      <c r="G41" s="8"/>
      <c r="H41" s="80" t="s">
        <v>76</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1" customHeight="1" thickBot="1" x14ac:dyDescent="0.25">
      <c r="A42" s="106"/>
      <c r="B42" s="360"/>
      <c r="C42" s="2">
        <f>'Ökosteuer 2015'!C42</f>
        <v>0</v>
      </c>
      <c r="D42" s="239" t="s">
        <v>114</v>
      </c>
      <c r="E42" s="100"/>
      <c r="F42" s="41"/>
      <c r="G42" s="41"/>
      <c r="H42" s="160" t="s">
        <v>5</v>
      </c>
      <c r="I42" s="165"/>
      <c r="J42" s="163">
        <v>-250</v>
      </c>
      <c r="K42" s="108"/>
      <c r="L42" s="247">
        <v>51</v>
      </c>
      <c r="M42" s="247">
        <v>53</v>
      </c>
      <c r="N42" s="247">
        <v>54</v>
      </c>
      <c r="O42" s="247"/>
      <c r="P42" s="247"/>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168" t="s">
        <v>86</v>
      </c>
      <c r="I43" s="156"/>
      <c r="J43" s="157">
        <f>IF(SUM(J22,J30,J36)&gt;250,SUM(J22:J42),SUM(J23:J29,J31:J35,J37:J41))</f>
        <v>0</v>
      </c>
      <c r="K43" s="108"/>
      <c r="L43" s="248">
        <f>SUM(J23,J31,J37)</f>
        <v>0</v>
      </c>
      <c r="M43" s="248">
        <f>SUM(J24:J29,J32:J35,J38:J41)</f>
        <v>0</v>
      </c>
      <c r="N43" s="248">
        <f>SUM(J22,J30,J36,J42)</f>
        <v>-250</v>
      </c>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85"/>
      <c r="BG46" s="85"/>
    </row>
    <row r="47" spans="1:59" s="6" customFormat="1" ht="20.25" customHeight="1" thickBot="1" x14ac:dyDescent="0.25">
      <c r="A47" s="111"/>
      <c r="B47" s="150" t="s">
        <v>110</v>
      </c>
      <c r="C47" s="2">
        <f>'Ökosteuer 2015'!C47</f>
        <v>0</v>
      </c>
      <c r="D47" s="20"/>
      <c r="E47" s="101"/>
      <c r="F47" s="5"/>
      <c r="G47" s="5"/>
      <c r="H47" s="32" t="s">
        <v>47</v>
      </c>
      <c r="I47" s="38"/>
      <c r="J47" s="39">
        <f>IF(SUM(PRODUCT(SUM(C19,-C20,-C21,-C22,-C23),5.11),PRODUCT(SUM(C27,-C28,-C29,-C30,-C31,-C32),2.28),PRODUCT(SUM(C33,-C34,-C35,-C36,-C37,-C38),19.89),-750)&lt;0,0,SUM(PRODUCT(SUM(C19,-C20,-C21,-C22,-C23),5.11),PRODUCT(SUM(C27,-C28,-C29,-C30,-C31,-C32),2.28),PRODUCT(SUM(C33,-C34,-C35,-C36,-C37,-C38),19.89),-750))</f>
        <v>0</v>
      </c>
      <c r="K47" s="112"/>
      <c r="L47" s="185">
        <f>J47*0.9</f>
        <v>0</v>
      </c>
      <c r="M47" s="185"/>
      <c r="N47" s="185"/>
      <c r="O47" s="185"/>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02"/>
      <c r="BG47" s="85"/>
    </row>
    <row r="48" spans="1:59" s="6" customFormat="1" ht="23.25" customHeight="1" thickBot="1" x14ac:dyDescent="0.3">
      <c r="A48" s="111"/>
      <c r="B48" s="134" t="s">
        <v>111</v>
      </c>
      <c r="C48" s="2">
        <f>'Ökosteuer 2015'!C48</f>
        <v>0</v>
      </c>
      <c r="D48" s="21"/>
      <c r="E48" s="100"/>
      <c r="F48" s="5"/>
      <c r="G48" s="5"/>
      <c r="H48" s="83" t="s">
        <v>121</v>
      </c>
      <c r="I48" s="67"/>
      <c r="J48" s="71">
        <f>IF(L48&gt;L47,IF(L47&lt;0,0,L47),IF(L48&lt;0,0,L48))</f>
        <v>0</v>
      </c>
      <c r="K48" s="112"/>
      <c r="L48" s="185">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87"/>
      <c r="BG48" s="87"/>
    </row>
    <row r="49" spans="1:59" s="6" customFormat="1" ht="20.25" customHeight="1" thickBot="1" x14ac:dyDescent="0.25">
      <c r="A49" s="111"/>
      <c r="B49" s="137" t="s">
        <v>112</v>
      </c>
      <c r="C49" s="2">
        <f>'Ökosteuer 2015'!C49</f>
        <v>0</v>
      </c>
      <c r="D49" s="223"/>
      <c r="E49" s="100"/>
      <c r="F49" s="5"/>
      <c r="G49" s="5"/>
      <c r="H49" s="100"/>
      <c r="I49" s="100"/>
      <c r="J49" s="108"/>
      <c r="K49" s="112"/>
      <c r="L49" s="186"/>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87"/>
      <c r="BG49" s="87"/>
    </row>
    <row r="50" spans="1:59" s="6" customFormat="1" ht="18.75" customHeight="1" thickBot="1" x14ac:dyDescent="0.3">
      <c r="A50" s="100"/>
      <c r="B50" s="100"/>
      <c r="C50" s="100"/>
      <c r="D50" s="100"/>
      <c r="E50" s="100"/>
      <c r="H50" s="220" t="s">
        <v>115</v>
      </c>
      <c r="I50" s="221"/>
      <c r="J50" s="71">
        <f>IF(SUM(C47*(669.8-61.35),C48*(654.5-61.35),C49*(721-61.35))&lt;50,0,SUM(C47*(669.8-61.35),C48*(654.5-61.35),C49*(721-61.35)))</f>
        <v>0</v>
      </c>
      <c r="K50" s="112"/>
      <c r="L50" s="186"/>
      <c r="M50" s="186"/>
      <c r="N50" s="186"/>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9" s="6" customFormat="1" ht="24" customHeight="1" thickBot="1" x14ac:dyDescent="0.25">
      <c r="A51" s="111"/>
      <c r="B51" s="361" t="s">
        <v>117</v>
      </c>
      <c r="C51" s="362"/>
      <c r="D51" s="363"/>
      <c r="E51" s="101"/>
      <c r="H51" s="100"/>
      <c r="I51" s="100"/>
      <c r="J51" s="100"/>
      <c r="K51" s="112"/>
    </row>
    <row r="52" spans="1:59" s="6" customFormat="1" ht="18.75" customHeight="1" thickBot="1" x14ac:dyDescent="0.25">
      <c r="A52" s="111"/>
      <c r="B52" s="364"/>
      <c r="C52" s="365"/>
      <c r="D52" s="366"/>
      <c r="E52" s="101"/>
      <c r="H52" s="175" t="s">
        <v>31</v>
      </c>
      <c r="I52" s="138"/>
      <c r="J52" s="189">
        <f>SUM(J9,J14,J17,J18,J43,J48,J50)</f>
        <v>0</v>
      </c>
      <c r="K52" s="112"/>
    </row>
    <row r="53" spans="1:59" s="6" customFormat="1" ht="19.5" customHeight="1" x14ac:dyDescent="0.2">
      <c r="A53" s="111"/>
      <c r="B53" s="364"/>
      <c r="C53" s="365"/>
      <c r="D53" s="366"/>
      <c r="E53" s="101"/>
      <c r="H53" s="411" t="s">
        <v>143</v>
      </c>
      <c r="I53" s="371"/>
      <c r="J53" s="129">
        <f>SUM(C7*20.5,C19*20.45,C24*25,C27*3.66,C33*35.04)</f>
        <v>0</v>
      </c>
      <c r="K53" s="112"/>
    </row>
    <row r="54" spans="1:59" s="6" customFormat="1" ht="19.5" customHeight="1" thickBot="1" x14ac:dyDescent="0.25">
      <c r="A54" s="111"/>
      <c r="B54" s="364"/>
      <c r="C54" s="365"/>
      <c r="D54" s="366"/>
      <c r="E54" s="101"/>
      <c r="H54" s="372" t="s">
        <v>51</v>
      </c>
      <c r="I54" s="373"/>
      <c r="J54" s="89">
        <f>J53-J52+J50</f>
        <v>0</v>
      </c>
      <c r="K54" s="112"/>
    </row>
    <row r="55" spans="1:59" s="6" customFormat="1" ht="21" customHeight="1" thickBot="1" x14ac:dyDescent="0.25">
      <c r="A55" s="111"/>
      <c r="B55" s="364"/>
      <c r="C55" s="365"/>
      <c r="D55" s="366"/>
      <c r="E55" s="101"/>
      <c r="H55" s="101"/>
      <c r="I55" s="101"/>
      <c r="J55" s="101"/>
      <c r="K55" s="101"/>
    </row>
    <row r="56" spans="1:59" s="6" customFormat="1" ht="24.75" customHeight="1" x14ac:dyDescent="0.2">
      <c r="A56" s="111"/>
      <c r="B56" s="364"/>
      <c r="C56" s="365"/>
      <c r="D56" s="366"/>
      <c r="E56" s="101"/>
      <c r="F56" s="101"/>
      <c r="G56" s="101"/>
      <c r="H56" s="374" t="s">
        <v>83</v>
      </c>
      <c r="I56" s="375"/>
      <c r="J56" s="376"/>
      <c r="K56" s="101"/>
    </row>
    <row r="57" spans="1:59" s="6" customFormat="1" ht="24.75" customHeight="1" x14ac:dyDescent="0.2">
      <c r="A57" s="111"/>
      <c r="B57" s="364"/>
      <c r="C57" s="365"/>
      <c r="D57" s="366"/>
      <c r="E57" s="101"/>
      <c r="F57" s="101"/>
      <c r="G57" s="101"/>
      <c r="H57" s="377"/>
      <c r="I57" s="378"/>
      <c r="J57" s="379"/>
      <c r="K57" s="101"/>
    </row>
    <row r="58" spans="1:59" s="6" customFormat="1" ht="24" customHeight="1" thickBot="1" x14ac:dyDescent="0.25">
      <c r="A58" s="111"/>
      <c r="B58" s="367"/>
      <c r="C58" s="368"/>
      <c r="D58" s="369"/>
      <c r="E58" s="101"/>
      <c r="H58" s="380"/>
      <c r="I58" s="381"/>
      <c r="J58" s="382"/>
      <c r="K58" s="112"/>
    </row>
    <row r="59" spans="1:59" s="6" customFormat="1" ht="16.5" customHeight="1" thickBot="1" x14ac:dyDescent="0.25">
      <c r="A59" s="111"/>
      <c r="B59" s="101"/>
      <c r="C59" s="101"/>
      <c r="D59" s="101"/>
      <c r="E59" s="101"/>
      <c r="H59" s="101"/>
      <c r="I59" s="101"/>
      <c r="J59" s="101"/>
      <c r="K59" s="112"/>
    </row>
    <row r="60" spans="1:59" s="6" customFormat="1" ht="174" customHeight="1" thickBot="1" x14ac:dyDescent="0.25">
      <c r="A60" s="111"/>
      <c r="B60" s="383" t="s">
        <v>151</v>
      </c>
      <c r="C60" s="312"/>
      <c r="D60" s="313"/>
      <c r="E60" s="101"/>
      <c r="H60" s="341" t="s">
        <v>153</v>
      </c>
      <c r="I60" s="384"/>
      <c r="J60" s="385"/>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9"/>
      <c r="I66" s="310"/>
      <c r="J66" s="310"/>
      <c r="K66" s="9"/>
    </row>
    <row r="67" spans="1:11" s="6" customFormat="1" x14ac:dyDescent="0.2">
      <c r="A67" s="9"/>
      <c r="B67" s="152"/>
      <c r="C67" s="152"/>
      <c r="D67" s="152"/>
      <c r="E67" s="9"/>
      <c r="F67" s="7"/>
      <c r="G67" s="7"/>
      <c r="H67" s="310"/>
      <c r="I67" s="310"/>
      <c r="J67" s="310"/>
      <c r="K67" s="9"/>
    </row>
    <row r="68" spans="1:11" s="6" customFormat="1" x14ac:dyDescent="0.2">
      <c r="A68" s="8"/>
      <c r="B68" s="152"/>
      <c r="C68" s="152"/>
      <c r="D68" s="152"/>
      <c r="E68" s="8"/>
      <c r="H68" s="310"/>
      <c r="I68" s="310"/>
      <c r="J68" s="310"/>
    </row>
    <row r="69" spans="1:11" s="6" customFormat="1" x14ac:dyDescent="0.2">
      <c r="H69" s="310"/>
      <c r="I69" s="310"/>
      <c r="J69" s="310"/>
    </row>
    <row r="70" spans="1:11" s="6" customFormat="1" x14ac:dyDescent="0.2">
      <c r="H70" s="310"/>
      <c r="I70" s="310"/>
      <c r="J70" s="310"/>
    </row>
    <row r="71" spans="1:11" s="6" customFormat="1" x14ac:dyDescent="0.2">
      <c r="H71" s="310"/>
      <c r="I71" s="310"/>
      <c r="J71" s="310"/>
    </row>
    <row r="72" spans="1:11" s="6" customFormat="1" x14ac:dyDescent="0.2">
      <c r="H72" s="310"/>
      <c r="I72" s="310"/>
      <c r="J72" s="310"/>
    </row>
    <row r="73" spans="1:11" s="6" customFormat="1" x14ac:dyDescent="0.2">
      <c r="H73" s="310"/>
      <c r="I73" s="310"/>
      <c r="J73" s="310"/>
    </row>
    <row r="74" spans="1:11" s="6" customFormat="1" x14ac:dyDescent="0.2">
      <c r="H74" s="310"/>
      <c r="I74" s="310"/>
      <c r="J74" s="310"/>
    </row>
    <row r="75" spans="1:11" s="6" customFormat="1" x14ac:dyDescent="0.2">
      <c r="H75" s="310"/>
      <c r="I75" s="310"/>
      <c r="J75" s="310"/>
    </row>
    <row r="76" spans="1:11" s="6" customFormat="1" x14ac:dyDescent="0.2">
      <c r="H76" s="310"/>
      <c r="I76" s="310"/>
      <c r="J76" s="310"/>
    </row>
    <row r="77" spans="1:11" s="6" customFormat="1" x14ac:dyDescent="0.2">
      <c r="H77" s="310"/>
      <c r="I77" s="310"/>
      <c r="J77" s="310"/>
    </row>
    <row r="78" spans="1:11" s="6" customFormat="1" x14ac:dyDescent="0.2">
      <c r="H78" s="310"/>
      <c r="I78" s="310"/>
      <c r="J78" s="310"/>
    </row>
    <row r="79" spans="1:11" s="6" customFormat="1" x14ac:dyDescent="0.2">
      <c r="H79" s="310"/>
      <c r="I79" s="310"/>
      <c r="J79" s="310"/>
    </row>
    <row r="80" spans="1:11" s="6" customFormat="1" x14ac:dyDescent="0.2">
      <c r="H80" s="310"/>
      <c r="I80" s="310"/>
      <c r="J80" s="310"/>
    </row>
    <row r="81" spans="8:10" s="6" customFormat="1" x14ac:dyDescent="0.2">
      <c r="H81" s="310"/>
      <c r="I81" s="310"/>
      <c r="J81" s="310"/>
    </row>
    <row r="82" spans="8:10" s="6" customFormat="1" x14ac:dyDescent="0.2">
      <c r="H82" s="310"/>
      <c r="I82" s="310"/>
      <c r="J82" s="310"/>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formatCells="0" formatColumns="0" formatRows="0" insertColumns="0" insertRows="0" insertHyperlinks="0" deleteColumns="0" deleteRows="0" sort="0" autoFilter="0" pivotTables="0"/>
  <mergeCells count="11">
    <mergeCell ref="H66:J82"/>
    <mergeCell ref="B2:J2"/>
    <mergeCell ref="D19:D38"/>
    <mergeCell ref="B40:D40"/>
    <mergeCell ref="B41:B42"/>
    <mergeCell ref="B51:D58"/>
    <mergeCell ref="H53:I53"/>
    <mergeCell ref="H54:I54"/>
    <mergeCell ref="H56:J58"/>
    <mergeCell ref="B60:D60"/>
    <mergeCell ref="H60:J60"/>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
  <sheetViews>
    <sheetView workbookViewId="0">
      <selection activeCell="B59" sqref="B59"/>
    </sheetView>
  </sheetViews>
  <sheetFormatPr baseColWidth="10" defaultRowHeight="12.75" x14ac:dyDescent="0.2"/>
  <sheetData/>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AEB5F4-84B4-4A56-951D-CEA1092D5429}">
  <sheetPr>
    <tabColor theme="6" tint="0.59999389629810485"/>
  </sheetPr>
  <dimension ref="A1:BF252"/>
  <sheetViews>
    <sheetView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2.85546875" style="8" customWidth="1"/>
    <col min="5" max="5" width="11.42578125" hidden="1" customWidth="1"/>
    <col min="6" max="6" width="0.28515625" customWidth="1"/>
    <col min="7" max="7" width="87.28515625" customWidth="1"/>
    <col min="8" max="8" width="30.42578125" customWidth="1"/>
    <col min="9" max="9" width="19.7109375" customWidth="1"/>
    <col min="10" max="10" width="3.140625" style="8" customWidth="1"/>
    <col min="11" max="14" width="11.42578125" style="275"/>
  </cols>
  <sheetData>
    <row r="1" spans="1:58" ht="58.5" customHeight="1" thickBot="1" x14ac:dyDescent="0.35">
      <c r="A1" s="117"/>
      <c r="B1" s="118"/>
      <c r="C1" s="119"/>
      <c r="D1" s="119"/>
      <c r="E1" s="119"/>
      <c r="F1" s="119"/>
      <c r="G1" s="119"/>
      <c r="H1" s="127"/>
      <c r="I1" s="127"/>
      <c r="J1" s="128"/>
      <c r="K1" s="273"/>
      <c r="L1" s="274"/>
      <c r="M1" s="274"/>
      <c r="N1" s="274"/>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row>
    <row r="2" spans="1:58" ht="63.75" customHeight="1" thickBot="1" x14ac:dyDescent="0.25">
      <c r="A2" s="104"/>
      <c r="B2" s="354" t="s">
        <v>239</v>
      </c>
      <c r="C2" s="355"/>
      <c r="D2" s="356"/>
      <c r="E2" s="356"/>
      <c r="F2" s="356"/>
      <c r="G2" s="356"/>
      <c r="H2" s="356"/>
      <c r="I2" s="357"/>
      <c r="J2" s="105"/>
      <c r="K2" s="273"/>
      <c r="L2" s="274"/>
      <c r="M2" s="274"/>
      <c r="N2" s="274"/>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row>
    <row r="3" spans="1:58" ht="18" x14ac:dyDescent="0.25">
      <c r="A3" s="106"/>
      <c r="B3" s="91" t="s">
        <v>2</v>
      </c>
      <c r="C3" s="92"/>
      <c r="D3" s="100"/>
      <c r="E3" s="41"/>
      <c r="F3" s="107"/>
      <c r="G3" s="94" t="s">
        <v>32</v>
      </c>
      <c r="H3" s="95"/>
      <c r="I3" s="96"/>
      <c r="J3" s="108"/>
      <c r="K3" s="273"/>
      <c r="L3" s="274"/>
      <c r="M3" s="274"/>
      <c r="N3" s="274"/>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row>
    <row r="4" spans="1:58" ht="35.25" customHeight="1" thickBot="1" x14ac:dyDescent="0.3">
      <c r="A4" s="106"/>
      <c r="B4" s="10" t="s">
        <v>13</v>
      </c>
      <c r="C4" s="11"/>
      <c r="D4" s="100"/>
      <c r="E4" s="41"/>
      <c r="F4" s="107"/>
      <c r="G4" s="46"/>
      <c r="H4" s="47"/>
      <c r="I4" s="48"/>
      <c r="J4" s="108"/>
      <c r="K4" s="273"/>
      <c r="L4" s="274"/>
      <c r="M4" s="274"/>
      <c r="N4" s="274"/>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row>
    <row r="5" spans="1:58" ht="17.25" customHeight="1" thickBot="1" x14ac:dyDescent="0.3">
      <c r="A5" s="106"/>
      <c r="B5" s="344" t="s">
        <v>3</v>
      </c>
      <c r="C5" s="346" t="s">
        <v>4</v>
      </c>
      <c r="D5" s="100"/>
      <c r="E5" s="41"/>
      <c r="G5" s="40" t="s">
        <v>17</v>
      </c>
      <c r="H5" s="41"/>
      <c r="I5" s="42"/>
      <c r="J5" s="108"/>
      <c r="K5" s="273"/>
      <c r="L5" s="274"/>
      <c r="M5" s="274"/>
      <c r="N5" s="274"/>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row>
    <row r="6" spans="1:58" ht="20.25" customHeight="1" thickBot="1" x14ac:dyDescent="0.25">
      <c r="A6" s="106"/>
      <c r="B6" s="345"/>
      <c r="C6" s="347"/>
      <c r="D6" s="100"/>
      <c r="E6" s="41"/>
      <c r="F6" s="109"/>
      <c r="G6" s="43" t="s">
        <v>3</v>
      </c>
      <c r="H6" s="44" t="s">
        <v>7</v>
      </c>
      <c r="I6" s="45" t="s">
        <v>6</v>
      </c>
      <c r="J6" s="108"/>
      <c r="K6" s="273"/>
      <c r="L6" s="274"/>
      <c r="M6" s="274"/>
      <c r="N6" s="274"/>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row>
    <row r="7" spans="1:58" ht="19.5" customHeight="1" thickBot="1" x14ac:dyDescent="0.25">
      <c r="A7" s="106"/>
      <c r="B7" s="17" t="s">
        <v>10</v>
      </c>
      <c r="C7" s="290">
        <v>0</v>
      </c>
      <c r="D7" s="100"/>
      <c r="E7" s="41"/>
      <c r="G7" s="78" t="s">
        <v>43</v>
      </c>
      <c r="H7" s="270" t="s">
        <v>220</v>
      </c>
      <c r="I7" s="24">
        <f>PRODUCT($C$10,20)</f>
        <v>0</v>
      </c>
      <c r="J7" s="108"/>
      <c r="K7" s="273"/>
      <c r="L7" s="274"/>
      <c r="M7" s="274"/>
      <c r="N7" s="274"/>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row>
    <row r="8" spans="1:58" ht="19.5" customHeight="1" thickBot="1" x14ac:dyDescent="0.25">
      <c r="A8" s="106"/>
      <c r="B8" s="18" t="s">
        <v>29</v>
      </c>
      <c r="C8" s="1">
        <v>0</v>
      </c>
      <c r="D8" s="100"/>
      <c r="E8" s="41"/>
      <c r="G8" s="80" t="s">
        <v>58</v>
      </c>
      <c r="H8" s="271"/>
      <c r="I8" s="25">
        <v>0</v>
      </c>
      <c r="J8" s="108"/>
      <c r="K8" s="273"/>
      <c r="L8" s="274"/>
      <c r="M8" s="274"/>
      <c r="N8" s="274"/>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row>
    <row r="9" spans="1:58" ht="19.5" customHeight="1" thickBot="1" x14ac:dyDescent="0.3">
      <c r="A9" s="106"/>
      <c r="B9" s="18" t="s">
        <v>87</v>
      </c>
      <c r="C9" s="1">
        <v>0</v>
      </c>
      <c r="D9" s="100"/>
      <c r="E9" s="41"/>
      <c r="G9" s="81" t="s">
        <v>45</v>
      </c>
      <c r="H9" s="50"/>
      <c r="I9" s="71">
        <f>I7</f>
        <v>0</v>
      </c>
      <c r="J9" s="110"/>
      <c r="K9" s="273"/>
      <c r="L9" s="274"/>
      <c r="M9" s="274"/>
      <c r="N9" s="274"/>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row>
    <row r="10" spans="1:58" ht="19.5" customHeight="1" thickBot="1" x14ac:dyDescent="0.25">
      <c r="A10" s="106"/>
      <c r="B10" s="79" t="s">
        <v>50</v>
      </c>
      <c r="C10" s="19">
        <f>C7-C8-C9</f>
        <v>0</v>
      </c>
      <c r="D10" s="100"/>
      <c r="E10" s="41"/>
      <c r="G10" s="269" t="s">
        <v>219</v>
      </c>
      <c r="H10" s="77"/>
      <c r="I10" s="24">
        <f>IF($C$10&lt;12.19512195,PRODUCT($C$10,20.5),(PRODUCT($C$10,20.5)-I9))</f>
        <v>0</v>
      </c>
      <c r="J10" s="110"/>
      <c r="K10" s="273"/>
      <c r="L10" s="274"/>
      <c r="M10" s="274"/>
      <c r="N10" s="274"/>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row>
    <row r="11" spans="1:58" ht="19.5" customHeight="1" thickBot="1" x14ac:dyDescent="0.3">
      <c r="A11" s="106"/>
      <c r="B11" s="100"/>
      <c r="C11" s="100"/>
      <c r="D11" s="100"/>
      <c r="E11" s="41"/>
      <c r="F11" s="41"/>
      <c r="G11" s="49" t="s">
        <v>30</v>
      </c>
      <c r="H11" s="51"/>
      <c r="I11" s="71">
        <f>C8*20.5</f>
        <v>0</v>
      </c>
      <c r="J11" s="110"/>
      <c r="K11" s="273"/>
      <c r="L11" s="274"/>
      <c r="M11" s="274"/>
      <c r="N11" s="274"/>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row>
    <row r="12" spans="1:58" ht="19.5" customHeight="1" thickBot="1" x14ac:dyDescent="0.3">
      <c r="A12" s="106"/>
      <c r="B12" s="100"/>
      <c r="C12" s="100"/>
      <c r="D12" s="100"/>
      <c r="E12" s="41"/>
      <c r="G12" s="81" t="s">
        <v>88</v>
      </c>
      <c r="H12" s="51"/>
      <c r="I12" s="71">
        <f>C9*20.5</f>
        <v>0</v>
      </c>
      <c r="J12" s="110"/>
      <c r="K12" s="273"/>
      <c r="L12" s="274"/>
      <c r="M12" s="274"/>
      <c r="N12" s="274"/>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row>
    <row r="13" spans="1:58" ht="19.5" customHeight="1" thickBot="1" x14ac:dyDescent="0.25">
      <c r="A13" s="106"/>
      <c r="B13" s="100"/>
      <c r="C13" s="100"/>
      <c r="D13" s="100"/>
      <c r="E13" s="41"/>
      <c r="G13" s="281"/>
      <c r="H13" s="100"/>
      <c r="I13" s="100"/>
      <c r="J13" s="110"/>
      <c r="K13" s="273"/>
      <c r="L13" s="274"/>
      <c r="M13" s="274"/>
      <c r="N13" s="274"/>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row>
    <row r="14" spans="1:58" ht="19.5" customHeight="1" thickBot="1" x14ac:dyDescent="0.3">
      <c r="A14" s="106"/>
      <c r="B14" s="132" t="s">
        <v>36</v>
      </c>
      <c r="C14" s="2">
        <v>0</v>
      </c>
      <c r="D14" s="100"/>
      <c r="E14" s="41"/>
      <c r="F14" s="41"/>
      <c r="G14" s="52" t="s">
        <v>84</v>
      </c>
      <c r="H14" s="53"/>
      <c r="I14" s="54"/>
      <c r="J14" s="108"/>
      <c r="K14" s="273"/>
      <c r="L14" s="274"/>
      <c r="M14" s="274"/>
      <c r="N14" s="274"/>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row>
    <row r="15" spans="1:58" ht="19.5" customHeight="1" thickBot="1" x14ac:dyDescent="0.3">
      <c r="A15" s="106"/>
      <c r="B15" s="133" t="s">
        <v>18</v>
      </c>
      <c r="C15" s="228">
        <v>0</v>
      </c>
      <c r="D15" s="100"/>
      <c r="E15" s="41"/>
      <c r="F15" s="107"/>
      <c r="G15" s="153"/>
      <c r="H15" s="154"/>
      <c r="I15" s="155"/>
      <c r="J15" s="108"/>
      <c r="K15" s="273"/>
      <c r="L15" s="274"/>
      <c r="M15" s="274"/>
      <c r="N15" s="274"/>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row>
    <row r="16" spans="1:58" ht="19.5" customHeight="1" x14ac:dyDescent="0.2">
      <c r="A16" s="106"/>
      <c r="B16" s="134" t="s">
        <v>19</v>
      </c>
      <c r="C16" s="228">
        <v>0</v>
      </c>
      <c r="D16" s="100"/>
      <c r="E16" s="41"/>
      <c r="G16" s="158" t="s">
        <v>24</v>
      </c>
      <c r="H16" s="166" t="s">
        <v>55</v>
      </c>
      <c r="I16" s="23">
        <f>PRODUCT(SUM(C14,-C15,-C16,-C17),15.34)</f>
        <v>0</v>
      </c>
      <c r="J16" s="108"/>
      <c r="K16" s="273"/>
      <c r="L16" s="274"/>
      <c r="M16" s="274"/>
      <c r="N16" s="274"/>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row>
    <row r="17" spans="1:58" ht="19.5" customHeight="1" thickBot="1" x14ac:dyDescent="0.25">
      <c r="A17" s="106"/>
      <c r="B17" s="134" t="s">
        <v>187</v>
      </c>
      <c r="C17" s="228">
        <v>0</v>
      </c>
      <c r="D17" s="100"/>
      <c r="E17" s="41"/>
      <c r="G17" s="80" t="s">
        <v>20</v>
      </c>
      <c r="H17" s="164" t="s">
        <v>33</v>
      </c>
      <c r="I17" s="161">
        <f>PRODUCT(C15,61.35)</f>
        <v>0</v>
      </c>
      <c r="J17" s="108"/>
      <c r="K17" s="273"/>
      <c r="L17" s="274"/>
      <c r="M17" s="274"/>
      <c r="N17" s="274"/>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row>
    <row r="18" spans="1:58" ht="19.5" customHeight="1" thickBot="1" x14ac:dyDescent="0.25">
      <c r="A18" s="106"/>
      <c r="B18" s="260" t="s">
        <v>138</v>
      </c>
      <c r="C18" s="2">
        <v>0</v>
      </c>
      <c r="D18" s="100"/>
      <c r="E18" s="41"/>
      <c r="G18" s="80" t="s">
        <v>21</v>
      </c>
      <c r="H18" s="164" t="s">
        <v>33</v>
      </c>
      <c r="I18" s="161">
        <f>PRODUCT(C16,61.35)</f>
        <v>0</v>
      </c>
      <c r="J18" s="108"/>
      <c r="K18" s="273"/>
      <c r="L18" s="274"/>
      <c r="M18" s="274"/>
      <c r="N18" s="274"/>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row>
    <row r="19" spans="1:58" ht="19.5" customHeight="1" x14ac:dyDescent="0.2">
      <c r="A19" s="106"/>
      <c r="B19" s="134" t="s">
        <v>185</v>
      </c>
      <c r="C19" s="228">
        <v>0</v>
      </c>
      <c r="D19" s="100"/>
      <c r="E19" s="41"/>
      <c r="G19" s="259" t="s">
        <v>189</v>
      </c>
      <c r="H19" s="164" t="s">
        <v>69</v>
      </c>
      <c r="I19" s="161">
        <f>PRODUCT(C17,40.35)</f>
        <v>0</v>
      </c>
      <c r="J19" s="108"/>
      <c r="K19" s="273"/>
      <c r="L19" s="274"/>
      <c r="M19" s="274"/>
      <c r="N19" s="274"/>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row>
    <row r="20" spans="1:58" ht="19.5" customHeight="1" thickBot="1" x14ac:dyDescent="0.25">
      <c r="A20" s="106"/>
      <c r="B20" s="134" t="s">
        <v>188</v>
      </c>
      <c r="C20" s="228">
        <v>0</v>
      </c>
      <c r="D20" s="100"/>
      <c r="E20" s="41"/>
      <c r="G20" s="259" t="s">
        <v>108</v>
      </c>
      <c r="H20" s="35" t="s">
        <v>70</v>
      </c>
      <c r="I20" s="161">
        <f>PRODUCT(SUM(C18,-C19,-C20),25)</f>
        <v>0</v>
      </c>
      <c r="J20" s="108"/>
      <c r="K20" s="273"/>
      <c r="L20" s="274"/>
      <c r="M20" s="274"/>
      <c r="N20" s="274"/>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row>
    <row r="21" spans="1:58" ht="19.5" customHeight="1" thickBot="1" x14ac:dyDescent="0.25">
      <c r="A21" s="106"/>
      <c r="B21" s="132" t="s">
        <v>8</v>
      </c>
      <c r="C21" s="2">
        <v>0</v>
      </c>
      <c r="D21" s="100"/>
      <c r="E21" s="41"/>
      <c r="G21" s="259" t="s">
        <v>182</v>
      </c>
      <c r="H21" s="35" t="s">
        <v>123</v>
      </c>
      <c r="I21" s="161">
        <f>PRODUCT(C19,10)</f>
        <v>0</v>
      </c>
      <c r="J21" s="108"/>
      <c r="K21" s="273"/>
      <c r="L21" s="274"/>
      <c r="M21" s="274"/>
      <c r="N21" s="274"/>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row>
    <row r="22" spans="1:58" ht="19.5" customHeight="1" x14ac:dyDescent="0.2">
      <c r="A22" s="106"/>
      <c r="B22" s="133" t="s">
        <v>18</v>
      </c>
      <c r="C22" s="228">
        <v>0</v>
      </c>
      <c r="D22" s="100"/>
      <c r="E22" s="41"/>
      <c r="G22" s="259" t="s">
        <v>191</v>
      </c>
      <c r="H22" s="35" t="s">
        <v>124</v>
      </c>
      <c r="I22" s="161">
        <f>PRODUCT(C20,4)</f>
        <v>0</v>
      </c>
      <c r="J22" s="108"/>
      <c r="K22" s="273"/>
      <c r="L22" s="274"/>
      <c r="M22" s="274"/>
      <c r="N22" s="27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row>
    <row r="23" spans="1:58" ht="19.5" customHeight="1" x14ac:dyDescent="0.2">
      <c r="A23" s="106"/>
      <c r="B23" s="134" t="s">
        <v>19</v>
      </c>
      <c r="C23" s="228">
        <v>0</v>
      </c>
      <c r="D23" s="100"/>
      <c r="E23" s="41"/>
      <c r="G23" s="159" t="s">
        <v>25</v>
      </c>
      <c r="H23" s="167" t="s">
        <v>56</v>
      </c>
      <c r="I23" s="162">
        <f>PRODUCT(SUM(C21,-C22,-C23,-C24,-C25),1.38)</f>
        <v>0</v>
      </c>
      <c r="J23" s="108"/>
      <c r="K23" s="273"/>
      <c r="L23" s="274"/>
      <c r="M23" s="274"/>
      <c r="N23" s="274"/>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row>
    <row r="24" spans="1:58" ht="18" customHeight="1" x14ac:dyDescent="0.2">
      <c r="A24" s="106"/>
      <c r="B24" s="134" t="s">
        <v>184</v>
      </c>
      <c r="C24" s="228">
        <v>0</v>
      </c>
      <c r="D24" s="100"/>
      <c r="E24" s="41"/>
      <c r="G24" s="80" t="s">
        <v>22</v>
      </c>
      <c r="H24" s="164" t="s">
        <v>34</v>
      </c>
      <c r="I24" s="161">
        <f>PRODUCT(C22,5.5)</f>
        <v>0</v>
      </c>
      <c r="J24" s="108"/>
      <c r="K24" s="273"/>
      <c r="L24" s="274"/>
      <c r="M24" s="274"/>
      <c r="N24" s="274"/>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row>
    <row r="25" spans="1:58" ht="18" customHeight="1" thickBot="1" x14ac:dyDescent="0.25">
      <c r="A25" s="106"/>
      <c r="B25" s="134" t="s">
        <v>187</v>
      </c>
      <c r="C25" s="228">
        <v>0</v>
      </c>
      <c r="D25" s="100"/>
      <c r="E25" s="41"/>
      <c r="G25" s="80" t="s">
        <v>23</v>
      </c>
      <c r="H25" s="164" t="s">
        <v>34</v>
      </c>
      <c r="I25" s="161">
        <f>PRODUCT(C23,5.5)</f>
        <v>0</v>
      </c>
      <c r="J25" s="108"/>
      <c r="K25" s="273"/>
      <c r="L25" s="274"/>
      <c r="M25" s="274"/>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row>
    <row r="26" spans="1:58" ht="18" customHeight="1" thickBot="1" x14ac:dyDescent="0.25">
      <c r="A26" s="106"/>
      <c r="B26" s="132" t="s">
        <v>9</v>
      </c>
      <c r="C26" s="182">
        <v>0</v>
      </c>
      <c r="D26" s="100"/>
      <c r="E26" s="41"/>
      <c r="G26" s="259" t="s">
        <v>193</v>
      </c>
      <c r="H26" s="164" t="s">
        <v>73</v>
      </c>
      <c r="I26" s="161">
        <f>PRODUCT(C24,4.96)</f>
        <v>0</v>
      </c>
      <c r="J26" s="108"/>
      <c r="K26" s="273"/>
      <c r="L26" s="274"/>
      <c r="M26" s="274"/>
      <c r="N26" s="274"/>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row>
    <row r="27" spans="1:58" ht="18" customHeight="1" x14ac:dyDescent="0.2">
      <c r="A27" s="106"/>
      <c r="B27" s="133" t="s">
        <v>18</v>
      </c>
      <c r="C27" s="228">
        <v>0</v>
      </c>
      <c r="D27" s="100"/>
      <c r="E27" s="41"/>
      <c r="G27" s="259" t="s">
        <v>194</v>
      </c>
      <c r="H27" s="164" t="s">
        <v>80</v>
      </c>
      <c r="I27" s="161">
        <f>PRODUCT(C25,4.42)</f>
        <v>0</v>
      </c>
      <c r="J27" s="108"/>
      <c r="K27" s="273"/>
      <c r="L27" s="274"/>
      <c r="M27" s="274"/>
      <c r="N27" s="274"/>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row>
    <row r="28" spans="1:58" ht="18" customHeight="1" x14ac:dyDescent="0.2">
      <c r="A28" s="106"/>
      <c r="B28" s="134" t="s">
        <v>19</v>
      </c>
      <c r="C28" s="228">
        <v>0</v>
      </c>
      <c r="D28" s="100"/>
      <c r="E28" s="41"/>
      <c r="G28" s="159" t="s">
        <v>26</v>
      </c>
      <c r="H28" s="167" t="s">
        <v>57</v>
      </c>
      <c r="I28" s="162">
        <f>PRODUCT(SUM(C26,-C27,-C28,-C29,-C30),15.15)</f>
        <v>0</v>
      </c>
      <c r="J28" s="108"/>
      <c r="K28" s="273"/>
      <c r="L28" s="274"/>
      <c r="M28" s="274"/>
      <c r="N28" s="274"/>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row>
    <row r="29" spans="1:58" ht="18" customHeight="1" x14ac:dyDescent="0.2">
      <c r="A29" s="106"/>
      <c r="B29" s="134" t="s">
        <v>181</v>
      </c>
      <c r="C29" s="228">
        <v>0</v>
      </c>
      <c r="D29" s="100"/>
      <c r="E29" s="41"/>
      <c r="G29" s="80" t="s">
        <v>27</v>
      </c>
      <c r="H29" s="164" t="s">
        <v>35</v>
      </c>
      <c r="I29" s="161">
        <f>PRODUCT(C27,60.6)</f>
        <v>0</v>
      </c>
      <c r="J29" s="108"/>
      <c r="K29" s="273"/>
      <c r="L29" s="274"/>
      <c r="M29" s="274"/>
      <c r="N29" s="274"/>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row>
    <row r="30" spans="1:58" ht="18" customHeight="1" thickBot="1" x14ac:dyDescent="0.25">
      <c r="A30" s="106"/>
      <c r="B30" s="137" t="s">
        <v>188</v>
      </c>
      <c r="C30" s="272">
        <v>0</v>
      </c>
      <c r="D30" s="100"/>
      <c r="E30" s="8"/>
      <c r="F30" s="8"/>
      <c r="G30" s="80" t="s">
        <v>28</v>
      </c>
      <c r="H30" s="164" t="s">
        <v>35</v>
      </c>
      <c r="I30" s="161">
        <f>PRODUCT(C28,60.6)</f>
        <v>0</v>
      </c>
      <c r="J30" s="108"/>
      <c r="K30" s="273"/>
      <c r="L30" s="274"/>
      <c r="M30" s="274"/>
      <c r="N30" s="274"/>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row>
    <row r="31" spans="1:58" ht="18" customHeight="1" x14ac:dyDescent="0.2">
      <c r="A31" s="106"/>
      <c r="B31" s="100"/>
      <c r="C31" s="100"/>
      <c r="D31" s="100"/>
      <c r="E31" s="41"/>
      <c r="G31" s="259" t="s">
        <v>196</v>
      </c>
      <c r="H31" s="164" t="s">
        <v>35</v>
      </c>
      <c r="I31" s="161">
        <f>PRODUCT(C29,60.6)</f>
        <v>0</v>
      </c>
      <c r="J31" s="108"/>
      <c r="K31" s="273"/>
      <c r="L31" s="274"/>
      <c r="M31" s="274"/>
      <c r="N31" s="274"/>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row>
    <row r="32" spans="1:58" ht="18" customHeight="1" x14ac:dyDescent="0.2">
      <c r="A32" s="106"/>
      <c r="B32" s="100"/>
      <c r="C32" s="100"/>
      <c r="D32" s="100"/>
      <c r="E32" s="41"/>
      <c r="G32" s="288" t="s">
        <v>197</v>
      </c>
      <c r="H32" s="164" t="s">
        <v>77</v>
      </c>
      <c r="I32" s="161">
        <f>PRODUCT(C30,19.6)</f>
        <v>0</v>
      </c>
      <c r="J32" s="108"/>
      <c r="K32" s="273"/>
      <c r="L32" s="274"/>
      <c r="M32" s="274"/>
      <c r="N32" s="274"/>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row>
    <row r="33" spans="1:58" ht="18" customHeight="1" thickBot="1" x14ac:dyDescent="0.25">
      <c r="A33" s="106"/>
      <c r="B33" s="100"/>
      <c r="C33" s="100"/>
      <c r="D33" s="100"/>
      <c r="E33" s="41"/>
      <c r="G33" s="289" t="s">
        <v>49</v>
      </c>
      <c r="H33" s="165"/>
      <c r="I33" s="163">
        <v>0</v>
      </c>
      <c r="J33" s="125"/>
      <c r="K33" s="273"/>
      <c r="L33" s="274"/>
      <c r="M33" s="274"/>
      <c r="N33" s="274"/>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row>
    <row r="34" spans="1:58" ht="18" customHeight="1" thickBot="1" x14ac:dyDescent="0.3">
      <c r="A34" s="106"/>
      <c r="B34" s="348" t="s">
        <v>119</v>
      </c>
      <c r="C34" s="349"/>
      <c r="D34" s="100"/>
      <c r="E34" s="41"/>
      <c r="G34" s="168" t="s">
        <v>86</v>
      </c>
      <c r="H34" s="156"/>
      <c r="I34" s="157">
        <f>IF(SUM(I16,I23,I28)&gt;0,SUM(I16:I33),SUM(I17:I22,I24:I27,I29:I32))</f>
        <v>0</v>
      </c>
      <c r="J34" s="125"/>
      <c r="K34" s="273"/>
      <c r="L34" s="274"/>
      <c r="M34" s="274"/>
      <c r="N34" s="274"/>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row>
    <row r="35" spans="1:58" ht="27" customHeight="1" thickBot="1" x14ac:dyDescent="0.25">
      <c r="A35" s="106"/>
      <c r="B35" s="350" t="s">
        <v>211</v>
      </c>
      <c r="C35" s="283" t="s">
        <v>4</v>
      </c>
      <c r="D35" s="282"/>
      <c r="E35" s="8"/>
      <c r="F35" s="8"/>
      <c r="G35" s="281"/>
      <c r="H35" s="100"/>
      <c r="I35" s="108"/>
      <c r="J35" s="108"/>
      <c r="K35" s="273"/>
      <c r="L35" s="274"/>
      <c r="M35" s="274"/>
      <c r="N35" s="274"/>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row>
    <row r="36" spans="1:58" ht="21" customHeight="1" thickBot="1" x14ac:dyDescent="0.3">
      <c r="A36" s="106"/>
      <c r="B36" s="351"/>
      <c r="C36" s="232">
        <f>SUM(C38:C40)</f>
        <v>0</v>
      </c>
      <c r="D36" s="100"/>
      <c r="E36" s="41"/>
      <c r="F36" s="41"/>
      <c r="G36" s="83" t="s">
        <v>115</v>
      </c>
      <c r="H36" s="236"/>
      <c r="I36" s="71">
        <f>IF(SUM(C38*(669.8-61.35),C39*(654.5-61.35),C40*(721-61.35))&lt;50,0,SUM(C38*(669.8-61.35),C39*(654.5-61.35),C40*(721-61.35)))</f>
        <v>0</v>
      </c>
      <c r="J36" s="108"/>
      <c r="K36" s="276"/>
      <c r="L36" s="276"/>
      <c r="M36" s="276"/>
      <c r="N36" s="274"/>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row>
    <row r="37" spans="1:58" ht="27" customHeight="1" thickBot="1" x14ac:dyDescent="0.25">
      <c r="A37" s="106"/>
      <c r="B37" s="352" t="s">
        <v>218</v>
      </c>
      <c r="C37" s="353"/>
      <c r="D37" s="100"/>
      <c r="E37" s="41"/>
      <c r="G37" s="281"/>
      <c r="H37" s="100"/>
      <c r="I37" s="108"/>
      <c r="J37" s="108"/>
      <c r="K37" s="278"/>
      <c r="L37" s="278"/>
      <c r="M37" s="278"/>
      <c r="N37" s="274"/>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row>
    <row r="38" spans="1:58" ht="18" customHeight="1" thickBot="1" x14ac:dyDescent="0.25">
      <c r="A38" s="106"/>
      <c r="B38" s="150" t="s">
        <v>110</v>
      </c>
      <c r="C38" s="225">
        <v>0</v>
      </c>
      <c r="D38" s="100"/>
      <c r="E38" s="41"/>
      <c r="G38" s="175" t="s">
        <v>31</v>
      </c>
      <c r="H38" s="138"/>
      <c r="I38" s="189">
        <f>SUM(I9,I11,I12,I34,I36)</f>
        <v>0</v>
      </c>
      <c r="J38" s="108"/>
      <c r="K38" s="278"/>
      <c r="L38" s="278"/>
      <c r="M38" s="278"/>
      <c r="N38" s="277"/>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4"/>
      <c r="BD38" s="184"/>
      <c r="BE38" s="85"/>
      <c r="BF38" s="85"/>
    </row>
    <row r="39" spans="1:58" s="6" customFormat="1" ht="20.25" customHeight="1" x14ac:dyDescent="0.2">
      <c r="A39" s="111"/>
      <c r="B39" s="134" t="s">
        <v>111</v>
      </c>
      <c r="C39" s="226">
        <v>0</v>
      </c>
      <c r="D39" s="101"/>
      <c r="E39" s="5"/>
      <c r="F39" s="5"/>
      <c r="G39" s="265" t="s">
        <v>224</v>
      </c>
      <c r="H39" s="280"/>
      <c r="I39" s="129">
        <f>SUM(C7*20.5,C14*61.35,C18*25,C21*5.5,C26*60.6)</f>
        <v>0</v>
      </c>
      <c r="J39" s="112"/>
      <c r="K39" s="278"/>
      <c r="L39" s="278"/>
      <c r="M39" s="278"/>
      <c r="N39" s="274"/>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02"/>
      <c r="BF39" s="85"/>
    </row>
    <row r="40" spans="1:58" s="6" customFormat="1" ht="21" customHeight="1" thickBot="1" x14ac:dyDescent="0.25">
      <c r="A40" s="111"/>
      <c r="B40" s="137" t="s">
        <v>112</v>
      </c>
      <c r="C40" s="227">
        <v>0</v>
      </c>
      <c r="D40" s="100"/>
      <c r="E40" s="5"/>
      <c r="F40" s="5"/>
      <c r="G40" s="320" t="s">
        <v>225</v>
      </c>
      <c r="H40" s="321"/>
      <c r="I40" s="89">
        <f>I39-I38+I36</f>
        <v>0</v>
      </c>
      <c r="J40" s="112"/>
      <c r="K40" s="278"/>
      <c r="L40" s="278"/>
      <c r="M40" s="278"/>
      <c r="N40" s="278"/>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87"/>
      <c r="BF40" s="87"/>
    </row>
    <row r="41" spans="1:58" s="6" customFormat="1" ht="20.25" customHeight="1" thickBot="1" x14ac:dyDescent="0.25">
      <c r="A41" s="111"/>
      <c r="B41" s="100"/>
      <c r="C41" s="100"/>
      <c r="D41" s="282"/>
      <c r="E41" s="282"/>
      <c r="F41" s="282"/>
      <c r="G41" s="282"/>
      <c r="H41" s="282"/>
      <c r="I41" s="282"/>
      <c r="J41" s="112"/>
      <c r="K41" s="278"/>
      <c r="L41" s="278"/>
      <c r="M41" s="278"/>
      <c r="N41" s="278"/>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87"/>
      <c r="BF41" s="87"/>
    </row>
    <row r="42" spans="1:58" s="6" customFormat="1" ht="24" customHeight="1" x14ac:dyDescent="0.2">
      <c r="A42" s="111"/>
      <c r="B42" s="322" t="s">
        <v>232</v>
      </c>
      <c r="C42" s="323"/>
      <c r="D42" s="282"/>
      <c r="E42" s="282"/>
      <c r="F42" s="100"/>
      <c r="G42" s="328" t="s">
        <v>230</v>
      </c>
      <c r="H42" s="329"/>
      <c r="I42" s="330"/>
      <c r="J42" s="112"/>
      <c r="K42" s="279"/>
      <c r="L42" s="279"/>
      <c r="M42" s="279"/>
      <c r="N42" s="279"/>
    </row>
    <row r="43" spans="1:58" s="6" customFormat="1" ht="21" customHeight="1" x14ac:dyDescent="0.2">
      <c r="A43" s="111"/>
      <c r="B43" s="324"/>
      <c r="C43" s="325"/>
      <c r="D43" s="282"/>
      <c r="E43" s="282"/>
      <c r="F43" s="100"/>
      <c r="G43" s="331"/>
      <c r="H43" s="332"/>
      <c r="I43" s="333"/>
      <c r="J43" s="112"/>
      <c r="K43" s="279"/>
      <c r="L43" s="279"/>
      <c r="M43" s="279"/>
      <c r="N43" s="279"/>
    </row>
    <row r="44" spans="1:58" s="6" customFormat="1" ht="24.75" customHeight="1" thickBot="1" x14ac:dyDescent="0.25">
      <c r="A44" s="111"/>
      <c r="B44" s="324"/>
      <c r="C44" s="325"/>
      <c r="D44" s="101"/>
      <c r="E44" s="101"/>
      <c r="F44" s="101"/>
      <c r="G44" s="334"/>
      <c r="H44" s="335"/>
      <c r="I44" s="336"/>
      <c r="J44" s="112"/>
      <c r="K44" s="279"/>
      <c r="L44" s="279"/>
      <c r="M44" s="279"/>
      <c r="N44" s="279"/>
    </row>
    <row r="45" spans="1:58" s="6" customFormat="1" ht="24.75" customHeight="1" x14ac:dyDescent="0.25">
      <c r="A45" s="111"/>
      <c r="B45" s="324"/>
      <c r="C45" s="325"/>
      <c r="D45" s="101"/>
      <c r="E45" s="101"/>
      <c r="F45" s="101"/>
      <c r="G45" s="308" t="s">
        <v>235</v>
      </c>
      <c r="H45" s="282"/>
      <c r="I45" s="282"/>
      <c r="J45" s="112"/>
      <c r="K45" s="279"/>
      <c r="L45" s="279"/>
      <c r="M45" s="279"/>
      <c r="N45" s="279"/>
    </row>
    <row r="46" spans="1:58" s="6" customFormat="1" ht="15" customHeight="1" x14ac:dyDescent="0.2">
      <c r="A46" s="111"/>
      <c r="B46" s="324"/>
      <c r="C46" s="325"/>
      <c r="D46" s="101"/>
      <c r="E46" s="101"/>
      <c r="F46" s="101"/>
      <c r="G46" s="305" t="s">
        <v>234</v>
      </c>
      <c r="H46" s="305"/>
      <c r="I46" s="305"/>
      <c r="J46" s="112"/>
      <c r="K46" s="279"/>
      <c r="L46" s="279"/>
      <c r="M46" s="279"/>
      <c r="N46" s="279"/>
    </row>
    <row r="47" spans="1:58" s="6" customFormat="1" ht="18" customHeight="1" thickBot="1" x14ac:dyDescent="0.25">
      <c r="A47" s="111"/>
      <c r="B47" s="358"/>
      <c r="C47" s="359"/>
      <c r="D47" s="101"/>
      <c r="E47" s="101"/>
      <c r="F47" s="101"/>
      <c r="G47" s="307" t="s">
        <v>233</v>
      </c>
      <c r="H47" s="306"/>
      <c r="I47" s="306"/>
      <c r="J47" s="112"/>
      <c r="K47" s="279"/>
      <c r="L47" s="279"/>
      <c r="M47" s="279"/>
      <c r="N47" s="279"/>
    </row>
    <row r="48" spans="1:58" s="6" customFormat="1" ht="199.5" customHeight="1" thickBot="1" x14ac:dyDescent="0.25">
      <c r="A48" s="111"/>
      <c r="B48" s="339"/>
      <c r="C48" s="340"/>
      <c r="D48" s="101"/>
      <c r="G48" s="341" t="s">
        <v>229</v>
      </c>
      <c r="H48" s="342"/>
      <c r="I48" s="343"/>
      <c r="J48" s="112"/>
      <c r="K48" s="279"/>
      <c r="L48" s="279"/>
      <c r="M48" s="279"/>
      <c r="N48" s="279"/>
    </row>
    <row r="49" spans="1:14" s="8" customFormat="1" ht="13.5" thickBot="1" x14ac:dyDescent="0.25">
      <c r="A49" s="113"/>
      <c r="B49" s="115"/>
      <c r="C49" s="115"/>
      <c r="D49" s="287"/>
      <c r="E49" s="126"/>
      <c r="F49" s="126"/>
      <c r="G49" s="281"/>
      <c r="H49" s="114"/>
      <c r="I49" s="114"/>
      <c r="J49" s="116"/>
      <c r="K49" s="278"/>
      <c r="L49" s="278"/>
      <c r="M49" s="278"/>
      <c r="N49" s="278"/>
    </row>
    <row r="50" spans="1:14" s="6" customFormat="1" x14ac:dyDescent="0.2">
      <c r="A50" s="9"/>
      <c r="B50" s="152"/>
      <c r="C50" s="152"/>
      <c r="D50" s="9"/>
      <c r="E50" s="7"/>
      <c r="F50" s="7"/>
      <c r="G50" s="7"/>
      <c r="H50" s="7"/>
      <c r="I50" s="7"/>
      <c r="J50" s="9"/>
      <c r="K50" s="279"/>
      <c r="L50" s="279"/>
      <c r="M50" s="279"/>
      <c r="N50" s="279"/>
    </row>
    <row r="51" spans="1:14" s="6" customFormat="1" ht="17.25" customHeight="1" x14ac:dyDescent="0.2">
      <c r="A51" s="9"/>
      <c r="B51" s="264"/>
      <c r="C51" s="152"/>
      <c r="D51" s="9"/>
      <c r="E51" s="7"/>
      <c r="F51" s="7"/>
      <c r="G51" s="7"/>
      <c r="H51" s="7"/>
      <c r="I51" s="7"/>
      <c r="J51" s="9"/>
      <c r="K51" s="279"/>
      <c r="L51" s="279"/>
      <c r="M51" s="279"/>
      <c r="N51" s="279"/>
    </row>
    <row r="52" spans="1:14" s="6" customFormat="1" x14ac:dyDescent="0.2">
      <c r="A52" s="9"/>
      <c r="B52" s="152"/>
      <c r="C52" s="152"/>
      <c r="D52" s="9"/>
      <c r="E52" s="7"/>
      <c r="F52" s="7"/>
      <c r="G52" s="7"/>
      <c r="H52" s="7"/>
      <c r="I52" s="7"/>
      <c r="J52" s="9"/>
      <c r="K52" s="279"/>
      <c r="L52" s="279"/>
      <c r="M52" s="279"/>
      <c r="N52" s="279"/>
    </row>
    <row r="53" spans="1:14" s="6" customFormat="1" x14ac:dyDescent="0.2">
      <c r="A53" s="9"/>
      <c r="B53" s="152"/>
      <c r="C53" s="152"/>
      <c r="D53" s="9"/>
      <c r="E53" s="7"/>
      <c r="F53" s="7"/>
      <c r="G53" s="309"/>
      <c r="H53" s="310"/>
      <c r="I53" s="310"/>
      <c r="J53" s="9"/>
      <c r="K53" s="279"/>
      <c r="L53" s="279"/>
      <c r="M53" s="279"/>
      <c r="N53" s="279"/>
    </row>
    <row r="54" spans="1:14" s="6" customFormat="1" x14ac:dyDescent="0.2">
      <c r="A54" s="9"/>
      <c r="B54" s="152"/>
      <c r="C54" s="152"/>
      <c r="D54" s="9"/>
      <c r="E54" s="7"/>
      <c r="F54" s="7"/>
      <c r="G54" s="310"/>
      <c r="H54" s="310"/>
      <c r="I54" s="310"/>
      <c r="J54" s="9"/>
      <c r="K54" s="279"/>
      <c r="L54" s="279"/>
      <c r="M54" s="279"/>
      <c r="N54" s="279"/>
    </row>
    <row r="55" spans="1:14" s="6" customFormat="1" x14ac:dyDescent="0.2">
      <c r="A55" s="8"/>
      <c r="B55" s="152"/>
      <c r="C55" s="152"/>
      <c r="D55" s="8"/>
      <c r="G55" s="310"/>
      <c r="H55" s="310"/>
      <c r="I55" s="310"/>
      <c r="K55" s="279"/>
      <c r="L55" s="279"/>
      <c r="M55" s="279"/>
      <c r="N55" s="279"/>
    </row>
    <row r="56" spans="1:14" s="6" customFormat="1" x14ac:dyDescent="0.2">
      <c r="G56" s="310"/>
      <c r="H56" s="310"/>
      <c r="I56" s="310"/>
      <c r="K56" s="279"/>
      <c r="L56" s="279"/>
      <c r="M56" s="279"/>
      <c r="N56" s="279"/>
    </row>
    <row r="57" spans="1:14" s="6" customFormat="1" x14ac:dyDescent="0.2">
      <c r="G57" s="310"/>
      <c r="H57" s="310"/>
      <c r="I57" s="310"/>
      <c r="K57" s="279"/>
      <c r="L57" s="279"/>
      <c r="M57" s="279"/>
      <c r="N57" s="279"/>
    </row>
    <row r="58" spans="1:14" s="6" customFormat="1" x14ac:dyDescent="0.2">
      <c r="G58" s="310"/>
      <c r="H58" s="310"/>
      <c r="I58" s="310"/>
      <c r="K58" s="279"/>
      <c r="L58" s="279"/>
      <c r="M58" s="279"/>
      <c r="N58" s="279"/>
    </row>
    <row r="59" spans="1:14" s="6" customFormat="1" x14ac:dyDescent="0.2">
      <c r="G59" s="310"/>
      <c r="H59" s="310"/>
      <c r="I59" s="310"/>
      <c r="K59" s="279"/>
      <c r="L59" s="279"/>
      <c r="M59" s="279"/>
      <c r="N59" s="279"/>
    </row>
    <row r="60" spans="1:14" s="6" customFormat="1" x14ac:dyDescent="0.2">
      <c r="G60" s="310"/>
      <c r="H60" s="310"/>
      <c r="I60" s="310"/>
      <c r="K60" s="279"/>
      <c r="L60" s="279"/>
      <c r="M60" s="279"/>
      <c r="N60" s="279"/>
    </row>
    <row r="61" spans="1:14" s="6" customFormat="1" x14ac:dyDescent="0.2">
      <c r="G61" s="310"/>
      <c r="H61" s="310"/>
      <c r="I61" s="310"/>
      <c r="K61" s="279"/>
      <c r="L61" s="279"/>
      <c r="M61" s="279"/>
      <c r="N61" s="279"/>
    </row>
    <row r="62" spans="1:14" s="6" customFormat="1" x14ac:dyDescent="0.2">
      <c r="G62" s="310"/>
      <c r="H62" s="310"/>
      <c r="I62" s="310"/>
      <c r="K62" s="279"/>
      <c r="L62" s="279"/>
      <c r="M62" s="279"/>
      <c r="N62" s="279"/>
    </row>
    <row r="63" spans="1:14" s="6" customFormat="1" x14ac:dyDescent="0.2">
      <c r="G63" s="310"/>
      <c r="H63" s="310"/>
      <c r="I63" s="310"/>
      <c r="K63" s="279"/>
      <c r="L63" s="279"/>
      <c r="M63" s="279"/>
      <c r="N63" s="279"/>
    </row>
    <row r="64" spans="1:14" s="6" customFormat="1" x14ac:dyDescent="0.2">
      <c r="G64" s="310"/>
      <c r="H64" s="310"/>
      <c r="I64" s="310"/>
      <c r="K64" s="279"/>
      <c r="L64" s="279"/>
      <c r="M64" s="279"/>
      <c r="N64" s="279"/>
    </row>
    <row r="65" spans="7:14" s="6" customFormat="1" x14ac:dyDescent="0.2">
      <c r="G65" s="310"/>
      <c r="H65" s="310"/>
      <c r="I65" s="310"/>
      <c r="K65" s="279"/>
      <c r="L65" s="279"/>
      <c r="M65" s="279"/>
      <c r="N65" s="279"/>
    </row>
    <row r="66" spans="7:14" s="6" customFormat="1" x14ac:dyDescent="0.2">
      <c r="G66" s="310"/>
      <c r="H66" s="310"/>
      <c r="I66" s="310"/>
      <c r="K66" s="279"/>
      <c r="L66" s="279"/>
      <c r="M66" s="279"/>
      <c r="N66" s="279"/>
    </row>
    <row r="67" spans="7:14" s="6" customFormat="1" x14ac:dyDescent="0.2">
      <c r="G67" s="310"/>
      <c r="H67" s="310"/>
      <c r="I67" s="310"/>
      <c r="K67" s="279"/>
      <c r="L67" s="279"/>
      <c r="M67" s="279"/>
      <c r="N67" s="279"/>
    </row>
    <row r="68" spans="7:14" s="6" customFormat="1" x14ac:dyDescent="0.2">
      <c r="G68" s="310"/>
      <c r="H68" s="310"/>
      <c r="I68" s="310"/>
      <c r="K68" s="279"/>
      <c r="L68" s="279"/>
      <c r="M68" s="279"/>
      <c r="N68" s="279"/>
    </row>
    <row r="69" spans="7:14" s="6" customFormat="1" x14ac:dyDescent="0.2">
      <c r="G69" s="310"/>
      <c r="H69" s="310"/>
      <c r="I69" s="310"/>
      <c r="K69" s="279"/>
      <c r="L69" s="279"/>
      <c r="M69" s="279"/>
      <c r="N69" s="279"/>
    </row>
    <row r="70" spans="7:14" s="6" customFormat="1" x14ac:dyDescent="0.2">
      <c r="K70" s="279"/>
      <c r="L70" s="279"/>
      <c r="M70" s="279"/>
      <c r="N70" s="279"/>
    </row>
    <row r="71" spans="7:14" s="6" customFormat="1" x14ac:dyDescent="0.2">
      <c r="K71" s="279"/>
      <c r="L71" s="279"/>
      <c r="M71" s="279"/>
      <c r="N71" s="279"/>
    </row>
    <row r="72" spans="7:14" s="6" customFormat="1" x14ac:dyDescent="0.2">
      <c r="K72" s="279"/>
      <c r="L72" s="279"/>
      <c r="M72" s="279"/>
      <c r="N72" s="279"/>
    </row>
    <row r="73" spans="7:14" s="6" customFormat="1" x14ac:dyDescent="0.2">
      <c r="K73" s="279"/>
      <c r="L73" s="279"/>
      <c r="M73" s="279"/>
      <c r="N73" s="279"/>
    </row>
    <row r="74" spans="7:14" s="6" customFormat="1" x14ac:dyDescent="0.2">
      <c r="K74" s="279"/>
      <c r="L74" s="279"/>
      <c r="M74" s="279"/>
      <c r="N74" s="279"/>
    </row>
    <row r="75" spans="7:14" s="6" customFormat="1" x14ac:dyDescent="0.2">
      <c r="K75" s="279"/>
      <c r="L75" s="279"/>
      <c r="M75" s="279"/>
      <c r="N75" s="279"/>
    </row>
    <row r="76" spans="7:14" s="6" customFormat="1" x14ac:dyDescent="0.2">
      <c r="K76" s="279"/>
      <c r="L76" s="279"/>
      <c r="M76" s="279"/>
      <c r="N76" s="279"/>
    </row>
    <row r="77" spans="7:14" s="6" customFormat="1" x14ac:dyDescent="0.2">
      <c r="K77" s="279"/>
      <c r="L77" s="279"/>
      <c r="M77" s="279"/>
      <c r="N77" s="279"/>
    </row>
    <row r="78" spans="7:14" s="6" customFormat="1" x14ac:dyDescent="0.2">
      <c r="K78" s="279"/>
      <c r="L78" s="279"/>
      <c r="M78" s="279"/>
      <c r="N78" s="279"/>
    </row>
    <row r="79" spans="7:14" s="6" customFormat="1" x14ac:dyDescent="0.2">
      <c r="K79" s="279"/>
      <c r="L79" s="279"/>
      <c r="M79" s="279"/>
      <c r="N79" s="279"/>
    </row>
    <row r="80" spans="7:14" s="6" customFormat="1" x14ac:dyDescent="0.2">
      <c r="K80" s="279"/>
      <c r="L80" s="279"/>
      <c r="M80" s="279"/>
      <c r="N80" s="279"/>
    </row>
    <row r="81" spans="11:14" s="6" customFormat="1" x14ac:dyDescent="0.2">
      <c r="K81" s="279"/>
      <c r="L81" s="279"/>
      <c r="M81" s="279"/>
      <c r="N81" s="279"/>
    </row>
    <row r="82" spans="11:14" s="6" customFormat="1" x14ac:dyDescent="0.2">
      <c r="K82" s="279"/>
      <c r="L82" s="279"/>
      <c r="M82" s="279"/>
      <c r="N82" s="279"/>
    </row>
    <row r="83" spans="11:14" s="6" customFormat="1" x14ac:dyDescent="0.2">
      <c r="K83" s="279"/>
      <c r="L83" s="279"/>
      <c r="M83" s="279"/>
      <c r="N83" s="279"/>
    </row>
    <row r="84" spans="11:14" s="6" customFormat="1" x14ac:dyDescent="0.2">
      <c r="K84" s="279"/>
      <c r="L84" s="279"/>
      <c r="M84" s="279"/>
      <c r="N84" s="279"/>
    </row>
    <row r="85" spans="11:14" s="6" customFormat="1" x14ac:dyDescent="0.2">
      <c r="K85" s="279"/>
      <c r="L85" s="279"/>
      <c r="M85" s="279"/>
      <c r="N85" s="279"/>
    </row>
    <row r="86" spans="11:14" s="6" customFormat="1" x14ac:dyDescent="0.2">
      <c r="K86" s="279"/>
      <c r="L86" s="279"/>
      <c r="M86" s="279"/>
      <c r="N86" s="279"/>
    </row>
    <row r="87" spans="11:14" s="6" customFormat="1" x14ac:dyDescent="0.2">
      <c r="K87" s="279"/>
      <c r="L87" s="279"/>
      <c r="M87" s="279"/>
      <c r="N87" s="279"/>
    </row>
    <row r="88" spans="11:14" s="6" customFormat="1" x14ac:dyDescent="0.2">
      <c r="K88" s="279"/>
      <c r="L88" s="279"/>
      <c r="M88" s="279"/>
      <c r="N88" s="279"/>
    </row>
    <row r="89" spans="11:14" s="6" customFormat="1" x14ac:dyDescent="0.2">
      <c r="K89" s="279"/>
      <c r="L89" s="279"/>
      <c r="M89" s="279"/>
      <c r="N89" s="279"/>
    </row>
    <row r="90" spans="11:14" s="6" customFormat="1" x14ac:dyDescent="0.2">
      <c r="K90" s="279"/>
      <c r="L90" s="279"/>
      <c r="M90" s="279"/>
      <c r="N90" s="279"/>
    </row>
    <row r="91" spans="11:14" s="6" customFormat="1" x14ac:dyDescent="0.2">
      <c r="K91" s="279"/>
      <c r="L91" s="279"/>
      <c r="M91" s="279"/>
      <c r="N91" s="279"/>
    </row>
    <row r="92" spans="11:14" s="6" customFormat="1" x14ac:dyDescent="0.2">
      <c r="K92" s="279"/>
      <c r="L92" s="279"/>
      <c r="M92" s="279"/>
      <c r="N92" s="279"/>
    </row>
    <row r="93" spans="11:14" s="6" customFormat="1" x14ac:dyDescent="0.2">
      <c r="K93" s="279"/>
      <c r="L93" s="279"/>
      <c r="M93" s="279"/>
      <c r="N93" s="279"/>
    </row>
    <row r="94" spans="11:14" s="6" customFormat="1" x14ac:dyDescent="0.2">
      <c r="K94" s="279"/>
      <c r="L94" s="279"/>
      <c r="M94" s="279"/>
      <c r="N94" s="279"/>
    </row>
    <row r="95" spans="11:14" s="6" customFormat="1" x14ac:dyDescent="0.2">
      <c r="K95" s="279"/>
      <c r="L95" s="279"/>
      <c r="M95" s="279"/>
      <c r="N95" s="279"/>
    </row>
    <row r="96" spans="11:14" s="6" customFormat="1" x14ac:dyDescent="0.2">
      <c r="K96" s="279"/>
      <c r="L96" s="279"/>
      <c r="M96" s="279"/>
      <c r="N96" s="279"/>
    </row>
    <row r="97" spans="11:14" s="6" customFormat="1" x14ac:dyDescent="0.2">
      <c r="K97" s="279"/>
      <c r="L97" s="279"/>
      <c r="M97" s="279"/>
      <c r="N97" s="279"/>
    </row>
    <row r="98" spans="11:14" s="6" customFormat="1" x14ac:dyDescent="0.2">
      <c r="K98" s="279"/>
      <c r="L98" s="279"/>
      <c r="M98" s="279"/>
      <c r="N98" s="279"/>
    </row>
    <row r="99" spans="11:14" s="6" customFormat="1" x14ac:dyDescent="0.2">
      <c r="K99" s="279"/>
      <c r="L99" s="279"/>
      <c r="M99" s="279"/>
      <c r="N99" s="279"/>
    </row>
    <row r="100" spans="11:14" s="6" customFormat="1" x14ac:dyDescent="0.2">
      <c r="K100" s="279"/>
      <c r="L100" s="279"/>
      <c r="M100" s="279"/>
      <c r="N100" s="279"/>
    </row>
    <row r="101" spans="11:14" s="6" customFormat="1" x14ac:dyDescent="0.2">
      <c r="K101" s="279"/>
      <c r="L101" s="279"/>
      <c r="M101" s="279"/>
      <c r="N101" s="279"/>
    </row>
    <row r="102" spans="11:14" s="6" customFormat="1" x14ac:dyDescent="0.2">
      <c r="K102" s="279"/>
      <c r="L102" s="279"/>
      <c r="M102" s="279"/>
      <c r="N102" s="279"/>
    </row>
    <row r="103" spans="11:14" s="6" customFormat="1" x14ac:dyDescent="0.2">
      <c r="K103" s="279"/>
      <c r="L103" s="279"/>
      <c r="M103" s="279"/>
      <c r="N103" s="279"/>
    </row>
    <row r="104" spans="11:14" s="6" customFormat="1" x14ac:dyDescent="0.2">
      <c r="K104" s="279"/>
      <c r="L104" s="279"/>
      <c r="M104" s="279"/>
      <c r="N104" s="279"/>
    </row>
    <row r="105" spans="11:14" s="6" customFormat="1" x14ac:dyDescent="0.2">
      <c r="K105" s="279"/>
      <c r="L105" s="279"/>
      <c r="M105" s="279"/>
      <c r="N105" s="279"/>
    </row>
    <row r="106" spans="11:14" s="6" customFormat="1" x14ac:dyDescent="0.2">
      <c r="K106" s="279"/>
      <c r="L106" s="279"/>
      <c r="M106" s="279"/>
      <c r="N106" s="279"/>
    </row>
    <row r="107" spans="11:14" s="6" customFormat="1" x14ac:dyDescent="0.2">
      <c r="K107" s="279"/>
      <c r="L107" s="279"/>
      <c r="M107" s="279"/>
      <c r="N107" s="279"/>
    </row>
    <row r="108" spans="11:14" s="6" customFormat="1" x14ac:dyDescent="0.2">
      <c r="K108" s="279"/>
      <c r="L108" s="279"/>
      <c r="M108" s="279"/>
      <c r="N108" s="279"/>
    </row>
    <row r="109" spans="11:14" s="6" customFormat="1" x14ac:dyDescent="0.2">
      <c r="K109" s="279"/>
      <c r="L109" s="279"/>
      <c r="M109" s="279"/>
      <c r="N109" s="279"/>
    </row>
    <row r="110" spans="11:14" s="6" customFormat="1" x14ac:dyDescent="0.2">
      <c r="K110" s="279"/>
      <c r="L110" s="279"/>
      <c r="M110" s="279"/>
      <c r="N110" s="279"/>
    </row>
    <row r="111" spans="11:14" s="6" customFormat="1" x14ac:dyDescent="0.2">
      <c r="K111" s="279"/>
      <c r="L111" s="279"/>
      <c r="M111" s="279"/>
      <c r="N111" s="279"/>
    </row>
    <row r="112" spans="11:14" s="6" customFormat="1" x14ac:dyDescent="0.2">
      <c r="K112" s="279"/>
      <c r="L112" s="279"/>
      <c r="M112" s="279"/>
      <c r="N112" s="279"/>
    </row>
    <row r="113" spans="11:14" s="6" customFormat="1" x14ac:dyDescent="0.2">
      <c r="K113" s="279"/>
      <c r="L113" s="279"/>
      <c r="M113" s="279"/>
      <c r="N113" s="279"/>
    </row>
    <row r="114" spans="11:14" s="6" customFormat="1" x14ac:dyDescent="0.2">
      <c r="K114" s="279"/>
      <c r="L114" s="279"/>
      <c r="M114" s="279"/>
      <c r="N114" s="279"/>
    </row>
    <row r="115" spans="11:14" s="6" customFormat="1" x14ac:dyDescent="0.2">
      <c r="K115" s="279"/>
      <c r="L115" s="279"/>
      <c r="M115" s="279"/>
      <c r="N115" s="279"/>
    </row>
    <row r="116" spans="11:14" s="6" customFormat="1" x14ac:dyDescent="0.2">
      <c r="K116" s="279"/>
      <c r="L116" s="279"/>
      <c r="M116" s="279"/>
      <c r="N116" s="279"/>
    </row>
    <row r="117" spans="11:14" s="6" customFormat="1" x14ac:dyDescent="0.2">
      <c r="K117" s="279"/>
      <c r="L117" s="279"/>
      <c r="M117" s="279"/>
      <c r="N117" s="279"/>
    </row>
    <row r="118" spans="11:14" s="6" customFormat="1" x14ac:dyDescent="0.2">
      <c r="K118" s="279"/>
      <c r="L118" s="279"/>
      <c r="M118" s="279"/>
      <c r="N118" s="279"/>
    </row>
    <row r="119" spans="11:14" s="6" customFormat="1" x14ac:dyDescent="0.2">
      <c r="K119" s="279"/>
      <c r="L119" s="279"/>
      <c r="M119" s="279"/>
      <c r="N119" s="279"/>
    </row>
    <row r="120" spans="11:14" s="6" customFormat="1" x14ac:dyDescent="0.2">
      <c r="K120" s="279"/>
      <c r="L120" s="279"/>
      <c r="M120" s="279"/>
      <c r="N120" s="279"/>
    </row>
    <row r="121" spans="11:14" s="6" customFormat="1" x14ac:dyDescent="0.2">
      <c r="K121" s="279"/>
      <c r="L121" s="279"/>
      <c r="M121" s="279"/>
      <c r="N121" s="279"/>
    </row>
    <row r="122" spans="11:14" s="6" customFormat="1" x14ac:dyDescent="0.2">
      <c r="K122" s="279"/>
      <c r="L122" s="279"/>
      <c r="M122" s="279"/>
      <c r="N122" s="279"/>
    </row>
    <row r="123" spans="11:14" s="6" customFormat="1" x14ac:dyDescent="0.2">
      <c r="K123" s="279"/>
      <c r="L123" s="279"/>
      <c r="M123" s="279"/>
      <c r="N123" s="279"/>
    </row>
    <row r="124" spans="11:14" s="6" customFormat="1" x14ac:dyDescent="0.2">
      <c r="K124" s="279"/>
      <c r="L124" s="279"/>
      <c r="M124" s="279"/>
      <c r="N124" s="279"/>
    </row>
    <row r="125" spans="11:14" s="6" customFormat="1" x14ac:dyDescent="0.2">
      <c r="K125" s="279"/>
      <c r="L125" s="279"/>
      <c r="M125" s="279"/>
      <c r="N125" s="279"/>
    </row>
    <row r="126" spans="11:14" s="6" customFormat="1" x14ac:dyDescent="0.2">
      <c r="K126" s="279"/>
      <c r="L126" s="279"/>
      <c r="M126" s="279"/>
      <c r="N126" s="279"/>
    </row>
    <row r="127" spans="11:14" s="6" customFormat="1" x14ac:dyDescent="0.2">
      <c r="K127" s="279"/>
      <c r="L127" s="279"/>
      <c r="M127" s="279"/>
      <c r="N127" s="279"/>
    </row>
    <row r="128" spans="11:14" s="6" customFormat="1" x14ac:dyDescent="0.2">
      <c r="K128" s="279"/>
      <c r="L128" s="279"/>
      <c r="M128" s="279"/>
      <c r="N128" s="279"/>
    </row>
    <row r="129" spans="11:14" s="6" customFormat="1" x14ac:dyDescent="0.2">
      <c r="K129" s="279"/>
      <c r="L129" s="279"/>
      <c r="M129" s="279"/>
      <c r="N129" s="279"/>
    </row>
    <row r="130" spans="11:14" s="6" customFormat="1" x14ac:dyDescent="0.2">
      <c r="K130" s="279"/>
      <c r="L130" s="279"/>
      <c r="M130" s="279"/>
      <c r="N130" s="279"/>
    </row>
    <row r="131" spans="11:14" s="6" customFormat="1" x14ac:dyDescent="0.2">
      <c r="K131" s="279"/>
      <c r="L131" s="279"/>
      <c r="M131" s="279"/>
      <c r="N131" s="279"/>
    </row>
    <row r="132" spans="11:14" s="6" customFormat="1" x14ac:dyDescent="0.2">
      <c r="K132" s="279"/>
      <c r="L132" s="279"/>
      <c r="M132" s="279"/>
      <c r="N132" s="279"/>
    </row>
    <row r="133" spans="11:14" s="6" customFormat="1" x14ac:dyDescent="0.2">
      <c r="K133" s="279"/>
      <c r="L133" s="279"/>
      <c r="M133" s="279"/>
      <c r="N133" s="279"/>
    </row>
    <row r="134" spans="11:14" s="6" customFormat="1" x14ac:dyDescent="0.2">
      <c r="K134" s="279"/>
      <c r="L134" s="279"/>
      <c r="M134" s="279"/>
      <c r="N134" s="279"/>
    </row>
    <row r="135" spans="11:14" s="6" customFormat="1" x14ac:dyDescent="0.2">
      <c r="K135" s="279"/>
      <c r="L135" s="279"/>
      <c r="M135" s="279"/>
      <c r="N135" s="279"/>
    </row>
    <row r="136" spans="11:14" s="6" customFormat="1" x14ac:dyDescent="0.2">
      <c r="K136" s="279"/>
      <c r="L136" s="279"/>
      <c r="M136" s="279"/>
      <c r="N136" s="279"/>
    </row>
    <row r="137" spans="11:14" s="6" customFormat="1" x14ac:dyDescent="0.2">
      <c r="K137" s="279"/>
      <c r="L137" s="279"/>
      <c r="M137" s="279"/>
      <c r="N137" s="279"/>
    </row>
    <row r="138" spans="11:14" s="6" customFormat="1" x14ac:dyDescent="0.2">
      <c r="K138" s="279"/>
      <c r="L138" s="279"/>
      <c r="M138" s="279"/>
      <c r="N138" s="279"/>
    </row>
    <row r="139" spans="11:14" s="6" customFormat="1" x14ac:dyDescent="0.2">
      <c r="K139" s="279"/>
      <c r="L139" s="279"/>
      <c r="M139" s="279"/>
      <c r="N139" s="279"/>
    </row>
    <row r="140" spans="11:14" s="6" customFormat="1" x14ac:dyDescent="0.2">
      <c r="K140" s="279"/>
      <c r="L140" s="279"/>
      <c r="M140" s="279"/>
      <c r="N140" s="279"/>
    </row>
    <row r="141" spans="11:14" s="6" customFormat="1" x14ac:dyDescent="0.2">
      <c r="K141" s="279"/>
      <c r="L141" s="279"/>
      <c r="M141" s="279"/>
      <c r="N141" s="279"/>
    </row>
    <row r="142" spans="11:14" s="6" customFormat="1" x14ac:dyDescent="0.2">
      <c r="K142" s="279"/>
      <c r="L142" s="279"/>
      <c r="M142" s="279"/>
      <c r="N142" s="279"/>
    </row>
    <row r="143" spans="11:14" s="6" customFormat="1" x14ac:dyDescent="0.2">
      <c r="K143" s="279"/>
      <c r="L143" s="279"/>
      <c r="M143" s="279"/>
      <c r="N143" s="279"/>
    </row>
    <row r="144" spans="11:14" s="6" customFormat="1" x14ac:dyDescent="0.2">
      <c r="K144" s="279"/>
      <c r="L144" s="279"/>
      <c r="M144" s="279"/>
      <c r="N144" s="279"/>
    </row>
    <row r="145" spans="11:14" s="6" customFormat="1" x14ac:dyDescent="0.2">
      <c r="K145" s="279"/>
      <c r="L145" s="279"/>
      <c r="M145" s="279"/>
      <c r="N145" s="279"/>
    </row>
    <row r="146" spans="11:14" s="6" customFormat="1" x14ac:dyDescent="0.2">
      <c r="K146" s="279"/>
      <c r="L146" s="279"/>
      <c r="M146" s="279"/>
      <c r="N146" s="279"/>
    </row>
    <row r="147" spans="11:14" s="6" customFormat="1" x14ac:dyDescent="0.2">
      <c r="K147" s="279"/>
      <c r="L147" s="279"/>
      <c r="M147" s="279"/>
      <c r="N147" s="279"/>
    </row>
    <row r="148" spans="11:14" s="6" customFormat="1" x14ac:dyDescent="0.2">
      <c r="K148" s="279"/>
      <c r="L148" s="279"/>
      <c r="M148" s="279"/>
      <c r="N148" s="279"/>
    </row>
    <row r="149" spans="11:14" s="6" customFormat="1" x14ac:dyDescent="0.2">
      <c r="K149" s="279"/>
      <c r="L149" s="279"/>
      <c r="M149" s="279"/>
      <c r="N149" s="279"/>
    </row>
    <row r="150" spans="11:14" s="6" customFormat="1" x14ac:dyDescent="0.2">
      <c r="K150" s="279"/>
      <c r="L150" s="279"/>
      <c r="M150" s="279"/>
      <c r="N150" s="279"/>
    </row>
    <row r="151" spans="11:14" s="6" customFormat="1" x14ac:dyDescent="0.2">
      <c r="K151" s="279"/>
      <c r="L151" s="279"/>
      <c r="M151" s="279"/>
      <c r="N151" s="279"/>
    </row>
    <row r="152" spans="11:14" s="6" customFormat="1" x14ac:dyDescent="0.2">
      <c r="K152" s="279"/>
      <c r="L152" s="279"/>
      <c r="M152" s="279"/>
      <c r="N152" s="279"/>
    </row>
    <row r="153" spans="11:14" s="6" customFormat="1" x14ac:dyDescent="0.2">
      <c r="K153" s="279"/>
      <c r="L153" s="279"/>
      <c r="M153" s="279"/>
      <c r="N153" s="279"/>
    </row>
    <row r="154" spans="11:14" s="6" customFormat="1" x14ac:dyDescent="0.2">
      <c r="K154" s="279"/>
      <c r="L154" s="279"/>
      <c r="M154" s="279"/>
      <c r="N154" s="279"/>
    </row>
    <row r="155" spans="11:14" s="6" customFormat="1" x14ac:dyDescent="0.2">
      <c r="K155" s="279"/>
      <c r="L155" s="279"/>
      <c r="M155" s="279"/>
      <c r="N155" s="279"/>
    </row>
    <row r="156" spans="11:14" s="6" customFormat="1" x14ac:dyDescent="0.2">
      <c r="K156" s="279"/>
      <c r="L156" s="279"/>
      <c r="M156" s="279"/>
      <c r="N156" s="279"/>
    </row>
    <row r="157" spans="11:14" s="6" customFormat="1" x14ac:dyDescent="0.2">
      <c r="K157" s="279"/>
      <c r="L157" s="279"/>
      <c r="M157" s="279"/>
      <c r="N157" s="279"/>
    </row>
    <row r="158" spans="11:14" s="6" customFormat="1" x14ac:dyDescent="0.2">
      <c r="K158" s="279"/>
      <c r="L158" s="279"/>
      <c r="M158" s="279"/>
      <c r="N158" s="279"/>
    </row>
    <row r="159" spans="11:14" s="6" customFormat="1" x14ac:dyDescent="0.2">
      <c r="K159" s="279"/>
      <c r="L159" s="279"/>
      <c r="M159" s="279"/>
      <c r="N159" s="279"/>
    </row>
    <row r="160" spans="11:14" s="6" customFormat="1" x14ac:dyDescent="0.2">
      <c r="K160" s="279"/>
      <c r="L160" s="279"/>
      <c r="M160" s="279"/>
      <c r="N160" s="279"/>
    </row>
    <row r="161" spans="11:14" s="6" customFormat="1" x14ac:dyDescent="0.2">
      <c r="K161" s="279"/>
      <c r="L161" s="279"/>
      <c r="M161" s="279"/>
      <c r="N161" s="279"/>
    </row>
    <row r="162" spans="11:14" s="6" customFormat="1" x14ac:dyDescent="0.2">
      <c r="K162" s="279"/>
      <c r="L162" s="279"/>
      <c r="M162" s="279"/>
      <c r="N162" s="279"/>
    </row>
    <row r="163" spans="11:14" s="6" customFormat="1" x14ac:dyDescent="0.2">
      <c r="K163" s="279"/>
      <c r="L163" s="279"/>
      <c r="M163" s="279"/>
      <c r="N163" s="279"/>
    </row>
    <row r="164" spans="11:14" s="6" customFormat="1" x14ac:dyDescent="0.2">
      <c r="K164" s="279"/>
      <c r="L164" s="279"/>
      <c r="M164" s="279"/>
      <c r="N164" s="279"/>
    </row>
    <row r="165" spans="11:14" s="6" customFormat="1" x14ac:dyDescent="0.2">
      <c r="K165" s="279"/>
      <c r="L165" s="279"/>
      <c r="M165" s="279"/>
      <c r="N165" s="279"/>
    </row>
    <row r="166" spans="11:14" s="6" customFormat="1" x14ac:dyDescent="0.2">
      <c r="K166" s="279"/>
      <c r="L166" s="279"/>
      <c r="M166" s="279"/>
      <c r="N166" s="279"/>
    </row>
    <row r="167" spans="11:14" s="6" customFormat="1" x14ac:dyDescent="0.2">
      <c r="K167" s="279"/>
      <c r="L167" s="279"/>
      <c r="M167" s="279"/>
      <c r="N167" s="279"/>
    </row>
    <row r="168" spans="11:14" s="6" customFormat="1" x14ac:dyDescent="0.2">
      <c r="K168" s="279"/>
      <c r="L168" s="279"/>
      <c r="M168" s="279"/>
      <c r="N168" s="279"/>
    </row>
    <row r="169" spans="11:14" s="6" customFormat="1" x14ac:dyDescent="0.2">
      <c r="K169" s="279"/>
      <c r="L169" s="279"/>
      <c r="M169" s="279"/>
      <c r="N169" s="279"/>
    </row>
    <row r="170" spans="11:14" s="6" customFormat="1" x14ac:dyDescent="0.2">
      <c r="K170" s="279"/>
      <c r="L170" s="279"/>
      <c r="M170" s="279"/>
      <c r="N170" s="279"/>
    </row>
    <row r="171" spans="11:14" s="6" customFormat="1" x14ac:dyDescent="0.2">
      <c r="K171" s="279"/>
      <c r="L171" s="279"/>
      <c r="M171" s="279"/>
      <c r="N171" s="279"/>
    </row>
    <row r="172" spans="11:14" s="6" customFormat="1" x14ac:dyDescent="0.2">
      <c r="K172" s="279"/>
      <c r="L172" s="279"/>
      <c r="M172" s="279"/>
      <c r="N172" s="279"/>
    </row>
    <row r="173" spans="11:14" s="6" customFormat="1" x14ac:dyDescent="0.2">
      <c r="K173" s="279"/>
      <c r="L173" s="279"/>
      <c r="M173" s="279"/>
      <c r="N173" s="279"/>
    </row>
    <row r="174" spans="11:14" s="6" customFormat="1" x14ac:dyDescent="0.2">
      <c r="K174" s="279"/>
      <c r="L174" s="279"/>
      <c r="M174" s="279"/>
      <c r="N174" s="279"/>
    </row>
    <row r="175" spans="11:14" s="6" customFormat="1" x14ac:dyDescent="0.2">
      <c r="K175" s="279"/>
      <c r="L175" s="279"/>
      <c r="M175" s="279"/>
      <c r="N175" s="279"/>
    </row>
    <row r="176" spans="11:14" s="6" customFormat="1" x14ac:dyDescent="0.2">
      <c r="K176" s="279"/>
      <c r="L176" s="279"/>
      <c r="M176" s="279"/>
      <c r="N176" s="279"/>
    </row>
    <row r="177" spans="11:14" s="6" customFormat="1" x14ac:dyDescent="0.2">
      <c r="K177" s="279"/>
      <c r="L177" s="279"/>
      <c r="M177" s="279"/>
      <c r="N177" s="279"/>
    </row>
    <row r="178" spans="11:14" s="6" customFormat="1" x14ac:dyDescent="0.2">
      <c r="K178" s="279"/>
      <c r="L178" s="279"/>
      <c r="M178" s="279"/>
      <c r="N178" s="279"/>
    </row>
    <row r="179" spans="11:14" s="6" customFormat="1" x14ac:dyDescent="0.2">
      <c r="K179" s="279"/>
      <c r="L179" s="279"/>
      <c r="M179" s="279"/>
      <c r="N179" s="279"/>
    </row>
    <row r="180" spans="11:14" s="6" customFormat="1" x14ac:dyDescent="0.2">
      <c r="K180" s="279"/>
      <c r="L180" s="279"/>
      <c r="M180" s="279"/>
      <c r="N180" s="279"/>
    </row>
    <row r="181" spans="11:14" s="6" customFormat="1" x14ac:dyDescent="0.2">
      <c r="K181" s="279"/>
      <c r="L181" s="279"/>
      <c r="M181" s="279"/>
      <c r="N181" s="279"/>
    </row>
    <row r="182" spans="11:14" s="6" customFormat="1" x14ac:dyDescent="0.2">
      <c r="K182" s="279"/>
      <c r="L182" s="279"/>
      <c r="M182" s="279"/>
      <c r="N182" s="279"/>
    </row>
    <row r="183" spans="11:14" s="6" customFormat="1" x14ac:dyDescent="0.2">
      <c r="K183" s="279"/>
      <c r="L183" s="279"/>
      <c r="M183" s="279"/>
      <c r="N183" s="279"/>
    </row>
    <row r="184" spans="11:14" s="6" customFormat="1" x14ac:dyDescent="0.2">
      <c r="K184" s="279"/>
      <c r="L184" s="279"/>
      <c r="M184" s="279"/>
      <c r="N184" s="279"/>
    </row>
    <row r="185" spans="11:14" s="6" customFormat="1" x14ac:dyDescent="0.2">
      <c r="K185" s="279"/>
      <c r="L185" s="279"/>
      <c r="M185" s="279"/>
      <c r="N185" s="279"/>
    </row>
    <row r="186" spans="11:14" s="6" customFormat="1" x14ac:dyDescent="0.2">
      <c r="K186" s="279"/>
      <c r="L186" s="279"/>
      <c r="M186" s="279"/>
      <c r="N186" s="279"/>
    </row>
    <row r="187" spans="11:14" s="6" customFormat="1" x14ac:dyDescent="0.2">
      <c r="K187" s="279"/>
      <c r="L187" s="279"/>
      <c r="M187" s="279"/>
      <c r="N187" s="279"/>
    </row>
    <row r="188" spans="11:14" s="6" customFormat="1" x14ac:dyDescent="0.2">
      <c r="K188" s="279"/>
      <c r="L188" s="279"/>
      <c r="M188" s="279"/>
      <c r="N188" s="279"/>
    </row>
    <row r="189" spans="11:14" s="6" customFormat="1" x14ac:dyDescent="0.2">
      <c r="K189" s="279"/>
      <c r="L189" s="279"/>
      <c r="M189" s="279"/>
      <c r="N189" s="279"/>
    </row>
    <row r="190" spans="11:14" s="6" customFormat="1" x14ac:dyDescent="0.2">
      <c r="K190" s="279"/>
      <c r="L190" s="279"/>
      <c r="M190" s="279"/>
      <c r="N190" s="279"/>
    </row>
    <row r="191" spans="11:14" s="6" customFormat="1" x14ac:dyDescent="0.2">
      <c r="K191" s="279"/>
      <c r="L191" s="279"/>
      <c r="M191" s="279"/>
      <c r="N191" s="279"/>
    </row>
    <row r="192" spans="11:14" s="6" customFormat="1" x14ac:dyDescent="0.2">
      <c r="K192" s="279"/>
      <c r="L192" s="279"/>
      <c r="M192" s="279"/>
      <c r="N192" s="279"/>
    </row>
    <row r="193" spans="11:14" s="6" customFormat="1" x14ac:dyDescent="0.2">
      <c r="K193" s="279"/>
      <c r="L193" s="279"/>
      <c r="M193" s="279"/>
      <c r="N193" s="279"/>
    </row>
    <row r="194" spans="11:14" s="6" customFormat="1" x14ac:dyDescent="0.2">
      <c r="K194" s="279"/>
      <c r="L194" s="279"/>
      <c r="M194" s="279"/>
      <c r="N194" s="279"/>
    </row>
    <row r="195" spans="11:14" s="6" customFormat="1" x14ac:dyDescent="0.2">
      <c r="K195" s="279"/>
      <c r="L195" s="279"/>
      <c r="M195" s="279"/>
      <c r="N195" s="279"/>
    </row>
    <row r="196" spans="11:14" s="6" customFormat="1" x14ac:dyDescent="0.2">
      <c r="K196" s="279"/>
      <c r="L196" s="279"/>
      <c r="M196" s="279"/>
      <c r="N196" s="279"/>
    </row>
    <row r="197" spans="11:14" s="6" customFormat="1" x14ac:dyDescent="0.2">
      <c r="K197" s="279"/>
      <c r="L197" s="279"/>
      <c r="M197" s="279"/>
      <c r="N197" s="279"/>
    </row>
    <row r="198" spans="11:14" s="6" customFormat="1" x14ac:dyDescent="0.2">
      <c r="K198" s="279"/>
      <c r="L198" s="279"/>
      <c r="M198" s="279"/>
      <c r="N198" s="279"/>
    </row>
    <row r="199" spans="11:14" s="6" customFormat="1" x14ac:dyDescent="0.2">
      <c r="K199" s="279"/>
      <c r="L199" s="279"/>
      <c r="M199" s="279"/>
      <c r="N199" s="279"/>
    </row>
    <row r="200" spans="11:14" s="6" customFormat="1" x14ac:dyDescent="0.2">
      <c r="K200" s="279"/>
      <c r="L200" s="279"/>
      <c r="M200" s="279"/>
      <c r="N200" s="279"/>
    </row>
    <row r="201" spans="11:14" s="6" customFormat="1" x14ac:dyDescent="0.2">
      <c r="K201" s="279"/>
      <c r="L201" s="279"/>
      <c r="M201" s="279"/>
      <c r="N201" s="279"/>
    </row>
    <row r="202" spans="11:14" s="6" customFormat="1" x14ac:dyDescent="0.2">
      <c r="K202" s="279"/>
      <c r="L202" s="279"/>
      <c r="M202" s="279"/>
      <c r="N202" s="279"/>
    </row>
    <row r="203" spans="11:14" s="6" customFormat="1" x14ac:dyDescent="0.2">
      <c r="K203" s="279"/>
      <c r="L203" s="279"/>
      <c r="M203" s="279"/>
      <c r="N203" s="279"/>
    </row>
    <row r="204" spans="11:14" s="6" customFormat="1" x14ac:dyDescent="0.2">
      <c r="K204" s="279"/>
      <c r="L204" s="279"/>
      <c r="M204" s="279"/>
      <c r="N204" s="279"/>
    </row>
    <row r="205" spans="11:14" s="6" customFormat="1" x14ac:dyDescent="0.2">
      <c r="K205" s="279"/>
      <c r="L205" s="279"/>
      <c r="M205" s="279"/>
      <c r="N205" s="279"/>
    </row>
    <row r="206" spans="11:14" s="6" customFormat="1" x14ac:dyDescent="0.2">
      <c r="K206" s="279"/>
      <c r="L206" s="279"/>
      <c r="M206" s="279"/>
      <c r="N206" s="279"/>
    </row>
    <row r="207" spans="11:14" s="6" customFormat="1" x14ac:dyDescent="0.2">
      <c r="K207" s="279"/>
      <c r="L207" s="279"/>
      <c r="M207" s="279"/>
      <c r="N207" s="279"/>
    </row>
    <row r="208" spans="11:14" s="6" customFormat="1" x14ac:dyDescent="0.2">
      <c r="K208" s="279"/>
      <c r="L208" s="279"/>
      <c r="M208" s="279"/>
      <c r="N208" s="279"/>
    </row>
    <row r="209" spans="11:14" s="6" customFormat="1" x14ac:dyDescent="0.2">
      <c r="K209" s="279"/>
      <c r="L209" s="279"/>
      <c r="M209" s="279"/>
      <c r="N209" s="279"/>
    </row>
    <row r="210" spans="11:14" s="6" customFormat="1" x14ac:dyDescent="0.2">
      <c r="K210" s="279"/>
      <c r="L210" s="279"/>
      <c r="M210" s="279"/>
      <c r="N210" s="279"/>
    </row>
    <row r="211" spans="11:14" s="6" customFormat="1" x14ac:dyDescent="0.2">
      <c r="K211" s="279"/>
      <c r="L211" s="279"/>
      <c r="M211" s="279"/>
      <c r="N211" s="279"/>
    </row>
    <row r="212" spans="11:14" s="6" customFormat="1" x14ac:dyDescent="0.2">
      <c r="K212" s="279"/>
      <c r="L212" s="279"/>
      <c r="M212" s="279"/>
      <c r="N212" s="279"/>
    </row>
    <row r="213" spans="11:14" s="6" customFormat="1" x14ac:dyDescent="0.2">
      <c r="K213" s="279"/>
      <c r="L213" s="279"/>
      <c r="M213" s="279"/>
      <c r="N213" s="279"/>
    </row>
    <row r="214" spans="11:14" s="6" customFormat="1" x14ac:dyDescent="0.2">
      <c r="K214" s="279"/>
      <c r="L214" s="279"/>
      <c r="M214" s="279"/>
      <c r="N214" s="279"/>
    </row>
    <row r="215" spans="11:14" s="6" customFormat="1" x14ac:dyDescent="0.2">
      <c r="K215" s="279"/>
      <c r="L215" s="279"/>
      <c r="M215" s="279"/>
      <c r="N215" s="279"/>
    </row>
    <row r="216" spans="11:14" s="6" customFormat="1" x14ac:dyDescent="0.2">
      <c r="K216" s="279"/>
      <c r="L216" s="279"/>
      <c r="M216" s="279"/>
      <c r="N216" s="279"/>
    </row>
    <row r="217" spans="11:14" s="6" customFormat="1" x14ac:dyDescent="0.2">
      <c r="K217" s="279"/>
      <c r="L217" s="279"/>
      <c r="M217" s="279"/>
      <c r="N217" s="279"/>
    </row>
    <row r="218" spans="11:14" s="6" customFormat="1" x14ac:dyDescent="0.2">
      <c r="K218" s="279"/>
      <c r="L218" s="279"/>
      <c r="M218" s="279"/>
      <c r="N218" s="279"/>
    </row>
    <row r="219" spans="11:14" s="6" customFormat="1" x14ac:dyDescent="0.2">
      <c r="K219" s="279"/>
      <c r="L219" s="279"/>
      <c r="M219" s="279"/>
      <c r="N219" s="279"/>
    </row>
    <row r="220" spans="11:14" s="6" customFormat="1" x14ac:dyDescent="0.2">
      <c r="K220" s="279"/>
      <c r="L220" s="279"/>
      <c r="M220" s="279"/>
      <c r="N220" s="279"/>
    </row>
    <row r="221" spans="11:14" s="6" customFormat="1" x14ac:dyDescent="0.2">
      <c r="K221" s="279"/>
      <c r="L221" s="279"/>
      <c r="M221" s="279"/>
      <c r="N221" s="279"/>
    </row>
    <row r="222" spans="11:14" s="6" customFormat="1" x14ac:dyDescent="0.2">
      <c r="K222" s="279"/>
      <c r="L222" s="279"/>
      <c r="M222" s="279"/>
      <c r="N222" s="279"/>
    </row>
    <row r="223" spans="11:14" s="6" customFormat="1" x14ac:dyDescent="0.2">
      <c r="K223" s="279"/>
      <c r="L223" s="279"/>
      <c r="M223" s="279"/>
      <c r="N223" s="279"/>
    </row>
    <row r="224" spans="11:14" s="6" customFormat="1" x14ac:dyDescent="0.2">
      <c r="K224" s="279"/>
      <c r="L224" s="279"/>
      <c r="M224" s="279"/>
      <c r="N224" s="279"/>
    </row>
    <row r="225" spans="11:14" s="6" customFormat="1" x14ac:dyDescent="0.2">
      <c r="K225" s="279"/>
      <c r="L225" s="279"/>
      <c r="M225" s="279"/>
      <c r="N225" s="279"/>
    </row>
    <row r="226" spans="11:14" s="6" customFormat="1" x14ac:dyDescent="0.2">
      <c r="K226" s="279"/>
      <c r="L226" s="279"/>
      <c r="M226" s="279"/>
      <c r="N226" s="279"/>
    </row>
    <row r="227" spans="11:14" s="6" customFormat="1" x14ac:dyDescent="0.2">
      <c r="K227" s="279"/>
      <c r="L227" s="279"/>
      <c r="M227" s="279"/>
      <c r="N227" s="279"/>
    </row>
    <row r="228" spans="11:14" s="6" customFormat="1" x14ac:dyDescent="0.2">
      <c r="K228" s="279"/>
      <c r="L228" s="279"/>
      <c r="M228" s="279"/>
      <c r="N228" s="279"/>
    </row>
    <row r="229" spans="11:14" s="6" customFormat="1" x14ac:dyDescent="0.2">
      <c r="K229" s="279"/>
      <c r="L229" s="279"/>
      <c r="M229" s="279"/>
      <c r="N229" s="279"/>
    </row>
    <row r="230" spans="11:14" s="6" customFormat="1" x14ac:dyDescent="0.2">
      <c r="K230" s="279"/>
      <c r="L230" s="279"/>
      <c r="M230" s="279"/>
      <c r="N230" s="279"/>
    </row>
    <row r="231" spans="11:14" s="6" customFormat="1" x14ac:dyDescent="0.2">
      <c r="K231" s="279"/>
      <c r="L231" s="279"/>
      <c r="M231" s="279"/>
      <c r="N231" s="279"/>
    </row>
    <row r="232" spans="11:14" s="6" customFormat="1" x14ac:dyDescent="0.2">
      <c r="K232" s="279"/>
      <c r="L232" s="279"/>
      <c r="M232" s="279"/>
      <c r="N232" s="279"/>
    </row>
    <row r="233" spans="11:14" s="6" customFormat="1" x14ac:dyDescent="0.2">
      <c r="K233" s="279"/>
      <c r="L233" s="279"/>
      <c r="M233" s="279"/>
      <c r="N233" s="279"/>
    </row>
    <row r="234" spans="11:14" s="6" customFormat="1" x14ac:dyDescent="0.2">
      <c r="K234" s="279"/>
      <c r="L234" s="279"/>
      <c r="M234" s="279"/>
      <c r="N234" s="279"/>
    </row>
    <row r="235" spans="11:14" s="6" customFormat="1" x14ac:dyDescent="0.2">
      <c r="K235" s="279"/>
      <c r="L235" s="279"/>
      <c r="M235" s="279"/>
      <c r="N235" s="279"/>
    </row>
    <row r="236" spans="11:14" s="6" customFormat="1" x14ac:dyDescent="0.2">
      <c r="K236" s="279"/>
      <c r="L236" s="279"/>
      <c r="M236" s="279"/>
      <c r="N236" s="279"/>
    </row>
    <row r="237" spans="11:14" s="6" customFormat="1" x14ac:dyDescent="0.2">
      <c r="K237" s="279"/>
      <c r="L237" s="279"/>
      <c r="M237" s="279"/>
      <c r="N237" s="279"/>
    </row>
    <row r="238" spans="11:14" s="6" customFormat="1" x14ac:dyDescent="0.2">
      <c r="K238" s="279"/>
      <c r="L238" s="279"/>
      <c r="M238" s="279"/>
      <c r="N238" s="279"/>
    </row>
    <row r="239" spans="11:14" s="6" customFormat="1" x14ac:dyDescent="0.2">
      <c r="K239" s="279"/>
      <c r="L239" s="279"/>
      <c r="M239" s="279"/>
      <c r="N239" s="279"/>
    </row>
    <row r="240" spans="11:14" s="6" customFormat="1" x14ac:dyDescent="0.2">
      <c r="K240" s="279"/>
      <c r="L240" s="279"/>
      <c r="M240" s="279"/>
      <c r="N240" s="279"/>
    </row>
    <row r="241" spans="11:14" s="6" customFormat="1" x14ac:dyDescent="0.2">
      <c r="K241" s="279"/>
      <c r="L241" s="279"/>
      <c r="M241" s="279"/>
      <c r="N241" s="279"/>
    </row>
    <row r="242" spans="11:14" s="6" customFormat="1" x14ac:dyDescent="0.2">
      <c r="K242" s="279"/>
      <c r="L242" s="279"/>
      <c r="M242" s="279"/>
      <c r="N242" s="279"/>
    </row>
    <row r="243" spans="11:14" s="6" customFormat="1" x14ac:dyDescent="0.2">
      <c r="K243" s="279"/>
      <c r="L243" s="279"/>
      <c r="M243" s="279"/>
      <c r="N243" s="279"/>
    </row>
    <row r="244" spans="11:14" s="6" customFormat="1" x14ac:dyDescent="0.2">
      <c r="K244" s="279"/>
      <c r="L244" s="279"/>
      <c r="M244" s="279"/>
      <c r="N244" s="279"/>
    </row>
    <row r="245" spans="11:14" s="6" customFormat="1" x14ac:dyDescent="0.2">
      <c r="K245" s="279"/>
      <c r="L245" s="279"/>
      <c r="M245" s="279"/>
      <c r="N245" s="279"/>
    </row>
    <row r="246" spans="11:14" s="6" customFormat="1" x14ac:dyDescent="0.2">
      <c r="K246" s="279"/>
      <c r="L246" s="279"/>
      <c r="M246" s="279"/>
      <c r="N246" s="279"/>
    </row>
    <row r="247" spans="11:14" s="6" customFormat="1" x14ac:dyDescent="0.2">
      <c r="K247" s="279"/>
      <c r="L247" s="279"/>
      <c r="M247" s="279"/>
      <c r="N247" s="279"/>
    </row>
    <row r="248" spans="11:14" s="6" customFormat="1" x14ac:dyDescent="0.2">
      <c r="K248" s="279"/>
      <c r="L248" s="279"/>
      <c r="M248" s="279"/>
      <c r="N248" s="279"/>
    </row>
    <row r="249" spans="11:14" s="6" customFormat="1" x14ac:dyDescent="0.2">
      <c r="K249" s="279"/>
      <c r="L249" s="279"/>
      <c r="M249" s="279"/>
      <c r="N249" s="279"/>
    </row>
    <row r="250" spans="11:14" s="6" customFormat="1" x14ac:dyDescent="0.2">
      <c r="K250" s="279"/>
      <c r="L250" s="279"/>
      <c r="M250" s="279"/>
      <c r="N250" s="279"/>
    </row>
    <row r="251" spans="11:14" s="6" customFormat="1" x14ac:dyDescent="0.2">
      <c r="K251" s="279"/>
      <c r="L251" s="279"/>
      <c r="M251" s="279"/>
      <c r="N251" s="279"/>
    </row>
    <row r="252" spans="11:14" s="6" customFormat="1" x14ac:dyDescent="0.2">
      <c r="K252" s="279"/>
      <c r="L252" s="279"/>
      <c r="M252" s="279"/>
      <c r="N252" s="279"/>
    </row>
  </sheetData>
  <sheetProtection algorithmName="SHA-512" hashValue="rAeAJZVYosOJRvEw5doFlpQeohqf6UTaKcW6ur4JGq5ZOHZJKLsNk8mWmruW8JRlpnm1hRl9gFrGEKG7/KdN5g==" saltValue="DJAEoebr6Qfr9Sk1G/ijSg==" spinCount="100000" sheet="1" formatCells="0" formatColumns="0" formatRows="0" insertColumns="0" insertRows="0" insertHyperlinks="0" deleteColumns="0" deleteRows="0" sort="0" autoFilter="0" pivotTables="0"/>
  <mergeCells count="12">
    <mergeCell ref="G53:I69"/>
    <mergeCell ref="B42:C47"/>
    <mergeCell ref="B48:C48"/>
    <mergeCell ref="G48:I48"/>
    <mergeCell ref="G40:H40"/>
    <mergeCell ref="G42:I44"/>
    <mergeCell ref="B37:C37"/>
    <mergeCell ref="B2:I2"/>
    <mergeCell ref="B5:B6"/>
    <mergeCell ref="C5:C6"/>
    <mergeCell ref="B34:C34"/>
    <mergeCell ref="B35:B36"/>
  </mergeCells>
  <hyperlinks>
    <hyperlink ref="G47" r:id="rId1" xr:uid="{69D023F6-73E0-40F1-B8F9-835C4562FD3B}"/>
  </hyperlinks>
  <pageMargins left="0.43307086614173229" right="0.43307086614173229" top="0.98425196850393704" bottom="0.98425196850393704" header="0.51181102362204722" footer="0.51181102362204722"/>
  <pageSetup paperSize="9" scale="70" orientation="portrait" r:id="rId2"/>
  <headerFooter alignWithMargins="0"/>
  <drawing r:id="rId3"/>
  <legacyDrawing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ED0A72-3EC2-4493-9CE6-DF583CE265E1}">
  <sheetPr>
    <tabColor theme="3" tint="0.59999389629810485"/>
  </sheetPr>
  <dimension ref="A1:BF253"/>
  <sheetViews>
    <sheetView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2.85546875" style="8" customWidth="1"/>
    <col min="5" max="5" width="11.42578125" hidden="1" customWidth="1"/>
    <col min="6" max="6" width="0.28515625" customWidth="1"/>
    <col min="7" max="7" width="87.28515625" customWidth="1"/>
    <col min="8" max="8" width="30.42578125" customWidth="1"/>
    <col min="9" max="9" width="19.7109375" customWidth="1"/>
    <col min="10" max="10" width="3.140625" style="8" customWidth="1"/>
    <col min="11" max="14" width="11.42578125" style="275"/>
  </cols>
  <sheetData>
    <row r="1" spans="1:58" ht="58.5" customHeight="1" thickBot="1" x14ac:dyDescent="0.35">
      <c r="A1" s="117"/>
      <c r="B1" s="118"/>
      <c r="C1" s="119"/>
      <c r="D1" s="119"/>
      <c r="E1" s="119"/>
      <c r="F1" s="119"/>
      <c r="G1" s="119"/>
      <c r="H1" s="127"/>
      <c r="I1" s="127"/>
      <c r="J1" s="128"/>
      <c r="K1" s="273"/>
      <c r="L1" s="274"/>
      <c r="M1" s="274"/>
      <c r="N1" s="274"/>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row>
    <row r="2" spans="1:58" ht="183" customHeight="1" thickBot="1" x14ac:dyDescent="0.25">
      <c r="A2" s="104"/>
      <c r="B2" s="354" t="s">
        <v>236</v>
      </c>
      <c r="C2" s="355"/>
      <c r="D2" s="356"/>
      <c r="E2" s="356"/>
      <c r="F2" s="356"/>
      <c r="G2" s="356"/>
      <c r="H2" s="356"/>
      <c r="I2" s="357"/>
      <c r="J2" s="105"/>
      <c r="K2" s="273"/>
      <c r="L2" s="274"/>
      <c r="M2" s="274"/>
      <c r="N2" s="274"/>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row>
    <row r="3" spans="1:58" ht="18" x14ac:dyDescent="0.25">
      <c r="A3" s="106"/>
      <c r="B3" s="91" t="s">
        <v>2</v>
      </c>
      <c r="C3" s="92"/>
      <c r="D3" s="100"/>
      <c r="E3" s="41"/>
      <c r="F3" s="107"/>
      <c r="G3" s="94" t="s">
        <v>32</v>
      </c>
      <c r="H3" s="95"/>
      <c r="I3" s="96"/>
      <c r="J3" s="108"/>
      <c r="K3" s="273"/>
      <c r="L3" s="274"/>
      <c r="M3" s="274"/>
      <c r="N3" s="274"/>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row>
    <row r="4" spans="1:58" ht="35.25" customHeight="1" thickBot="1" x14ac:dyDescent="0.3">
      <c r="A4" s="106"/>
      <c r="B4" s="10" t="s">
        <v>13</v>
      </c>
      <c r="C4" s="11"/>
      <c r="D4" s="100"/>
      <c r="E4" s="41"/>
      <c r="F4" s="107"/>
      <c r="G4" s="46"/>
      <c r="H4" s="47"/>
      <c r="I4" s="48"/>
      <c r="J4" s="108"/>
      <c r="K4" s="273"/>
      <c r="L4" s="274"/>
      <c r="M4" s="274"/>
      <c r="N4" s="274"/>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row>
    <row r="5" spans="1:58" ht="17.25" customHeight="1" thickBot="1" x14ac:dyDescent="0.3">
      <c r="A5" s="106"/>
      <c r="B5" s="344" t="s">
        <v>3</v>
      </c>
      <c r="C5" s="346" t="s">
        <v>4</v>
      </c>
      <c r="D5" s="100"/>
      <c r="E5" s="41"/>
      <c r="G5" s="40" t="s">
        <v>17</v>
      </c>
      <c r="H5" s="41"/>
      <c r="I5" s="42"/>
      <c r="J5" s="108"/>
      <c r="K5" s="273"/>
      <c r="L5" s="274"/>
      <c r="M5" s="274"/>
      <c r="N5" s="274"/>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row>
    <row r="6" spans="1:58" ht="20.25" customHeight="1" thickBot="1" x14ac:dyDescent="0.25">
      <c r="A6" s="106"/>
      <c r="B6" s="345"/>
      <c r="C6" s="347"/>
      <c r="D6" s="100"/>
      <c r="E6" s="41"/>
      <c r="F6" s="109"/>
      <c r="G6" s="43" t="s">
        <v>3</v>
      </c>
      <c r="H6" s="44" t="s">
        <v>7</v>
      </c>
      <c r="I6" s="45" t="s">
        <v>6</v>
      </c>
      <c r="J6" s="108"/>
      <c r="K6" s="273"/>
      <c r="L6" s="274"/>
      <c r="M6" s="274"/>
      <c r="N6" s="274"/>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row>
    <row r="7" spans="1:58" ht="19.5" customHeight="1" thickBot="1" x14ac:dyDescent="0.25">
      <c r="A7" s="106"/>
      <c r="B7" s="17" t="s">
        <v>10</v>
      </c>
      <c r="C7" s="2">
        <v>0</v>
      </c>
      <c r="D7" s="100"/>
      <c r="E7" s="41"/>
      <c r="G7" s="78" t="s">
        <v>43</v>
      </c>
      <c r="H7" s="270" t="s">
        <v>220</v>
      </c>
      <c r="I7" s="24">
        <f>PRODUCT($C$10,20)</f>
        <v>0</v>
      </c>
      <c r="J7" s="108"/>
      <c r="K7" s="273"/>
      <c r="L7" s="274"/>
      <c r="M7" s="274"/>
      <c r="N7" s="274"/>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row>
    <row r="8" spans="1:58" ht="19.5" customHeight="1" thickBot="1" x14ac:dyDescent="0.25">
      <c r="A8" s="106"/>
      <c r="B8" s="18" t="s">
        <v>29</v>
      </c>
      <c r="C8" s="1">
        <v>0</v>
      </c>
      <c r="D8" s="100"/>
      <c r="E8" s="41"/>
      <c r="G8" s="80" t="s">
        <v>44</v>
      </c>
      <c r="H8" s="271" t="s">
        <v>228</v>
      </c>
      <c r="I8" s="25">
        <f>12.5*20</f>
        <v>250</v>
      </c>
      <c r="J8" s="108"/>
      <c r="K8" s="273"/>
      <c r="L8" s="274"/>
      <c r="M8" s="274"/>
      <c r="N8" s="274"/>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row>
    <row r="9" spans="1:58" ht="19.5" customHeight="1" thickBot="1" x14ac:dyDescent="0.3">
      <c r="A9" s="106"/>
      <c r="B9" s="18" t="s">
        <v>87</v>
      </c>
      <c r="C9" s="1">
        <v>0</v>
      </c>
      <c r="D9" s="100"/>
      <c r="E9" s="41"/>
      <c r="G9" s="81" t="s">
        <v>45</v>
      </c>
      <c r="H9" s="50"/>
      <c r="I9" s="71">
        <f>IF(I7&lt;250.01,0,SUM(I7,-I8))</f>
        <v>0</v>
      </c>
      <c r="J9" s="110"/>
      <c r="K9" s="273"/>
      <c r="L9" s="274"/>
      <c r="M9" s="274"/>
      <c r="N9" s="274"/>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row>
    <row r="10" spans="1:58" ht="19.5" customHeight="1" thickBot="1" x14ac:dyDescent="0.25">
      <c r="A10" s="106"/>
      <c r="B10" s="79" t="s">
        <v>50</v>
      </c>
      <c r="C10" s="19">
        <f>C7-C8-C9</f>
        <v>0</v>
      </c>
      <c r="D10" s="100"/>
      <c r="E10" s="41"/>
      <c r="G10" s="269" t="s">
        <v>219</v>
      </c>
      <c r="H10" s="77"/>
      <c r="I10" s="24">
        <f>IF($C$10&lt;12.19512195,PRODUCT($C$10,20.5),(PRODUCT($C$10,20.5)-I9))</f>
        <v>0</v>
      </c>
      <c r="J10" s="110"/>
      <c r="K10" s="273"/>
      <c r="L10" s="274"/>
      <c r="M10" s="274"/>
      <c r="N10" s="274"/>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row>
    <row r="11" spans="1:58" ht="19.5" customHeight="1" thickBot="1" x14ac:dyDescent="0.3">
      <c r="A11" s="106"/>
      <c r="B11" s="100"/>
      <c r="C11" s="100"/>
      <c r="D11" s="100"/>
      <c r="E11" s="41"/>
      <c r="F11" s="41"/>
      <c r="G11" s="49" t="s">
        <v>30</v>
      </c>
      <c r="H11" s="51"/>
      <c r="I11" s="71">
        <f>C8*20.5</f>
        <v>0</v>
      </c>
      <c r="J11" s="110"/>
      <c r="K11" s="273"/>
      <c r="L11" s="274"/>
      <c r="M11" s="274"/>
      <c r="N11" s="274"/>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row>
    <row r="12" spans="1:58" ht="19.5" customHeight="1" thickBot="1" x14ac:dyDescent="0.3">
      <c r="A12" s="106"/>
      <c r="B12" s="100"/>
      <c r="C12" s="100"/>
      <c r="D12" s="100"/>
      <c r="E12" s="41"/>
      <c r="G12" s="81" t="s">
        <v>88</v>
      </c>
      <c r="H12" s="51"/>
      <c r="I12" s="71">
        <f>C9*20.5</f>
        <v>0</v>
      </c>
      <c r="J12" s="110"/>
      <c r="K12" s="273"/>
      <c r="L12" s="274"/>
      <c r="M12" s="274"/>
      <c r="N12" s="274"/>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row>
    <row r="13" spans="1:58" ht="19.5" customHeight="1" thickBot="1" x14ac:dyDescent="0.25">
      <c r="A13" s="106"/>
      <c r="B13" s="100"/>
      <c r="C13" s="100"/>
      <c r="D13" s="100"/>
      <c r="E13" s="41"/>
      <c r="G13" s="281"/>
      <c r="H13" s="100"/>
      <c r="I13" s="100"/>
      <c r="J13" s="110"/>
      <c r="K13" s="273"/>
      <c r="L13" s="274"/>
      <c r="M13" s="274"/>
      <c r="N13" s="274"/>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row>
    <row r="14" spans="1:58" ht="19.5" customHeight="1" thickBot="1" x14ac:dyDescent="0.3">
      <c r="A14" s="106"/>
      <c r="B14" s="132" t="s">
        <v>36</v>
      </c>
      <c r="C14" s="2">
        <v>0</v>
      </c>
      <c r="D14" s="100"/>
      <c r="E14" s="41"/>
      <c r="F14" s="41"/>
      <c r="G14" s="52" t="s">
        <v>84</v>
      </c>
      <c r="H14" s="53"/>
      <c r="I14" s="54"/>
      <c r="J14" s="108"/>
      <c r="K14" s="273"/>
      <c r="L14" s="274"/>
      <c r="M14" s="274"/>
      <c r="N14" s="274"/>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row>
    <row r="15" spans="1:58" ht="19.5" customHeight="1" thickBot="1" x14ac:dyDescent="0.3">
      <c r="A15" s="106"/>
      <c r="B15" s="133" t="s">
        <v>18</v>
      </c>
      <c r="C15" s="228">
        <v>0</v>
      </c>
      <c r="D15" s="100"/>
      <c r="E15" s="41"/>
      <c r="F15" s="107"/>
      <c r="G15" s="153"/>
      <c r="H15" s="154"/>
      <c r="I15" s="155"/>
      <c r="J15" s="108"/>
      <c r="K15" s="273"/>
      <c r="L15" s="274"/>
      <c r="M15" s="274"/>
      <c r="N15" s="274"/>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row>
    <row r="16" spans="1:58" ht="19.5" customHeight="1" x14ac:dyDescent="0.2">
      <c r="A16" s="106"/>
      <c r="B16" s="134" t="s">
        <v>19</v>
      </c>
      <c r="C16" s="228">
        <v>0</v>
      </c>
      <c r="D16" s="100"/>
      <c r="E16" s="41"/>
      <c r="G16" s="158" t="s">
        <v>24</v>
      </c>
      <c r="H16" s="166" t="s">
        <v>55</v>
      </c>
      <c r="I16" s="23">
        <f>PRODUCT(SUM(C14,-C15,-C16,-C17),15.34)</f>
        <v>0</v>
      </c>
      <c r="J16" s="108"/>
      <c r="K16" s="273"/>
      <c r="L16" s="274"/>
      <c r="M16" s="274"/>
      <c r="N16" s="274"/>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row>
    <row r="17" spans="1:58" ht="19.5" customHeight="1" thickBot="1" x14ac:dyDescent="0.25">
      <c r="A17" s="106"/>
      <c r="B17" s="134" t="s">
        <v>187</v>
      </c>
      <c r="C17" s="228">
        <v>0</v>
      </c>
      <c r="D17" s="100"/>
      <c r="E17" s="41"/>
      <c r="G17" s="80" t="s">
        <v>20</v>
      </c>
      <c r="H17" s="164" t="s">
        <v>33</v>
      </c>
      <c r="I17" s="161">
        <f>PRODUCT(C15,61.35)</f>
        <v>0</v>
      </c>
      <c r="J17" s="108"/>
      <c r="K17" s="273"/>
      <c r="L17" s="274"/>
      <c r="M17" s="274"/>
      <c r="N17" s="274"/>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row>
    <row r="18" spans="1:58" ht="19.5" customHeight="1" thickBot="1" x14ac:dyDescent="0.25">
      <c r="A18" s="106"/>
      <c r="B18" s="260" t="s">
        <v>138</v>
      </c>
      <c r="C18" s="2">
        <v>0</v>
      </c>
      <c r="D18" s="100"/>
      <c r="E18" s="41"/>
      <c r="G18" s="80" t="s">
        <v>21</v>
      </c>
      <c r="H18" s="164" t="s">
        <v>33</v>
      </c>
      <c r="I18" s="161">
        <f>PRODUCT(C16,61.35)</f>
        <v>0</v>
      </c>
      <c r="J18" s="108"/>
      <c r="K18" s="273"/>
      <c r="L18" s="274"/>
      <c r="M18" s="274"/>
      <c r="N18" s="274"/>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row>
    <row r="19" spans="1:58" ht="19.5" customHeight="1" x14ac:dyDescent="0.2">
      <c r="A19" s="106"/>
      <c r="B19" s="134" t="s">
        <v>185</v>
      </c>
      <c r="C19" s="228">
        <v>0</v>
      </c>
      <c r="D19" s="100"/>
      <c r="E19" s="41"/>
      <c r="G19" s="259" t="s">
        <v>189</v>
      </c>
      <c r="H19" s="164" t="s">
        <v>69</v>
      </c>
      <c r="I19" s="161">
        <f>PRODUCT(C17,40.35)</f>
        <v>0</v>
      </c>
      <c r="J19" s="108"/>
      <c r="K19" s="273"/>
      <c r="L19" s="274"/>
      <c r="M19" s="274"/>
      <c r="N19" s="274"/>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row>
    <row r="20" spans="1:58" ht="19.5" customHeight="1" thickBot="1" x14ac:dyDescent="0.25">
      <c r="A20" s="106"/>
      <c r="B20" s="134" t="s">
        <v>188</v>
      </c>
      <c r="C20" s="228">
        <v>0</v>
      </c>
      <c r="D20" s="100"/>
      <c r="E20" s="41"/>
      <c r="G20" s="259" t="s">
        <v>108</v>
      </c>
      <c r="H20" s="35" t="s">
        <v>70</v>
      </c>
      <c r="I20" s="161">
        <f>PRODUCT(SUM(C18,-C19,-C20),25)</f>
        <v>0</v>
      </c>
      <c r="J20" s="108"/>
      <c r="K20" s="273"/>
      <c r="L20" s="274"/>
      <c r="M20" s="274"/>
      <c r="N20" s="274"/>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row>
    <row r="21" spans="1:58" ht="19.5" customHeight="1" thickBot="1" x14ac:dyDescent="0.25">
      <c r="A21" s="106"/>
      <c r="B21" s="132" t="s">
        <v>8</v>
      </c>
      <c r="C21" s="2">
        <v>0</v>
      </c>
      <c r="D21" s="100"/>
      <c r="E21" s="41"/>
      <c r="G21" s="259" t="s">
        <v>182</v>
      </c>
      <c r="H21" s="35" t="s">
        <v>123</v>
      </c>
      <c r="I21" s="161">
        <f>PRODUCT(C19,10)</f>
        <v>0</v>
      </c>
      <c r="J21" s="108"/>
      <c r="K21" s="273"/>
      <c r="L21" s="274"/>
      <c r="M21" s="274"/>
      <c r="N21" s="274"/>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row>
    <row r="22" spans="1:58" ht="19.5" customHeight="1" x14ac:dyDescent="0.2">
      <c r="A22" s="106"/>
      <c r="B22" s="133" t="s">
        <v>18</v>
      </c>
      <c r="C22" s="228">
        <v>0</v>
      </c>
      <c r="D22" s="100"/>
      <c r="E22" s="41"/>
      <c r="G22" s="259" t="s">
        <v>191</v>
      </c>
      <c r="H22" s="35" t="s">
        <v>124</v>
      </c>
      <c r="I22" s="161">
        <f>PRODUCT(C20,4)</f>
        <v>0</v>
      </c>
      <c r="J22" s="108"/>
      <c r="K22" s="273"/>
      <c r="L22" s="274"/>
      <c r="M22" s="274"/>
      <c r="N22" s="27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row>
    <row r="23" spans="1:58" ht="19.5" customHeight="1" x14ac:dyDescent="0.2">
      <c r="A23" s="106"/>
      <c r="B23" s="134" t="s">
        <v>19</v>
      </c>
      <c r="C23" s="228">
        <v>0</v>
      </c>
      <c r="D23" s="100"/>
      <c r="E23" s="41"/>
      <c r="G23" s="159" t="s">
        <v>25</v>
      </c>
      <c r="H23" s="167" t="s">
        <v>56</v>
      </c>
      <c r="I23" s="162">
        <f>PRODUCT(SUM(C21,-C22,-C23,-C24,-C25),1.38)</f>
        <v>0</v>
      </c>
      <c r="J23" s="108"/>
      <c r="K23" s="273"/>
      <c r="L23" s="274"/>
      <c r="M23" s="274"/>
      <c r="N23" s="274"/>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row>
    <row r="24" spans="1:58" ht="18" customHeight="1" x14ac:dyDescent="0.2">
      <c r="A24" s="106"/>
      <c r="B24" s="134" t="s">
        <v>184</v>
      </c>
      <c r="C24" s="228">
        <v>0</v>
      </c>
      <c r="D24" s="100"/>
      <c r="E24" s="41"/>
      <c r="G24" s="80" t="s">
        <v>22</v>
      </c>
      <c r="H24" s="164" t="s">
        <v>34</v>
      </c>
      <c r="I24" s="161">
        <f>PRODUCT(C22,5.5)</f>
        <v>0</v>
      </c>
      <c r="J24" s="108"/>
      <c r="K24" s="273"/>
      <c r="L24" s="274"/>
      <c r="M24" s="274"/>
      <c r="N24" s="274"/>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row>
    <row r="25" spans="1:58" ht="18" customHeight="1" thickBot="1" x14ac:dyDescent="0.25">
      <c r="A25" s="106"/>
      <c r="B25" s="134" t="s">
        <v>187</v>
      </c>
      <c r="C25" s="228">
        <v>0</v>
      </c>
      <c r="D25" s="100"/>
      <c r="E25" s="41"/>
      <c r="G25" s="80" t="s">
        <v>23</v>
      </c>
      <c r="H25" s="164" t="s">
        <v>34</v>
      </c>
      <c r="I25" s="161">
        <f>PRODUCT(C23,5.5)</f>
        <v>0</v>
      </c>
      <c r="J25" s="108"/>
      <c r="K25" s="273"/>
      <c r="L25" s="274"/>
      <c r="M25" s="274"/>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row>
    <row r="26" spans="1:58" ht="18" customHeight="1" thickBot="1" x14ac:dyDescent="0.25">
      <c r="A26" s="106"/>
      <c r="B26" s="132" t="s">
        <v>9</v>
      </c>
      <c r="C26" s="182">
        <v>0</v>
      </c>
      <c r="D26" s="100"/>
      <c r="E26" s="41"/>
      <c r="G26" s="259" t="s">
        <v>193</v>
      </c>
      <c r="H26" s="164" t="s">
        <v>73</v>
      </c>
      <c r="I26" s="161">
        <f>PRODUCT(C24,4.96)</f>
        <v>0</v>
      </c>
      <c r="J26" s="108"/>
      <c r="K26" s="273"/>
      <c r="L26" s="274"/>
      <c r="M26" s="274"/>
      <c r="N26" s="274"/>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row>
    <row r="27" spans="1:58" ht="18" customHeight="1" x14ac:dyDescent="0.2">
      <c r="A27" s="106"/>
      <c r="B27" s="133" t="s">
        <v>18</v>
      </c>
      <c r="C27" s="228">
        <v>0</v>
      </c>
      <c r="D27" s="100"/>
      <c r="E27" s="41"/>
      <c r="G27" s="259" t="s">
        <v>194</v>
      </c>
      <c r="H27" s="164" t="s">
        <v>80</v>
      </c>
      <c r="I27" s="161">
        <f>PRODUCT(C25,4.42)</f>
        <v>0</v>
      </c>
      <c r="J27" s="108"/>
      <c r="K27" s="273"/>
      <c r="L27" s="274"/>
      <c r="M27" s="274"/>
      <c r="N27" s="274"/>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row>
    <row r="28" spans="1:58" ht="18" customHeight="1" x14ac:dyDescent="0.2">
      <c r="A28" s="106"/>
      <c r="B28" s="134" t="s">
        <v>19</v>
      </c>
      <c r="C28" s="228">
        <v>0</v>
      </c>
      <c r="D28" s="100"/>
      <c r="E28" s="41"/>
      <c r="G28" s="159" t="s">
        <v>26</v>
      </c>
      <c r="H28" s="167" t="s">
        <v>57</v>
      </c>
      <c r="I28" s="162">
        <f>PRODUCT(SUM(C26,-C27,-C28,-C29,-C30),15.15)</f>
        <v>0</v>
      </c>
      <c r="J28" s="108"/>
      <c r="K28" s="273"/>
      <c r="L28" s="274"/>
      <c r="M28" s="274"/>
      <c r="N28" s="274"/>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row>
    <row r="29" spans="1:58" ht="18" customHeight="1" x14ac:dyDescent="0.2">
      <c r="A29" s="106"/>
      <c r="B29" s="134" t="s">
        <v>181</v>
      </c>
      <c r="C29" s="228">
        <v>0</v>
      </c>
      <c r="D29" s="100"/>
      <c r="E29" s="41"/>
      <c r="G29" s="80" t="s">
        <v>27</v>
      </c>
      <c r="H29" s="164" t="s">
        <v>35</v>
      </c>
      <c r="I29" s="161">
        <f>PRODUCT(C27,60.6)</f>
        <v>0</v>
      </c>
      <c r="J29" s="108"/>
      <c r="K29" s="273"/>
      <c r="L29" s="274"/>
      <c r="M29" s="274"/>
      <c r="N29" s="274"/>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row>
    <row r="30" spans="1:58" ht="18" customHeight="1" thickBot="1" x14ac:dyDescent="0.25">
      <c r="A30" s="106"/>
      <c r="B30" s="137" t="s">
        <v>188</v>
      </c>
      <c r="C30" s="272">
        <v>0</v>
      </c>
      <c r="D30" s="100"/>
      <c r="E30" s="8"/>
      <c r="F30" s="8"/>
      <c r="G30" s="80" t="s">
        <v>28</v>
      </c>
      <c r="H30" s="164" t="s">
        <v>35</v>
      </c>
      <c r="I30" s="161">
        <f>PRODUCT(C28,60.6)</f>
        <v>0</v>
      </c>
      <c r="J30" s="108"/>
      <c r="K30" s="273"/>
      <c r="L30" s="274"/>
      <c r="M30" s="274"/>
      <c r="N30" s="274"/>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row>
    <row r="31" spans="1:58" ht="18" customHeight="1" x14ac:dyDescent="0.2">
      <c r="A31" s="106"/>
      <c r="B31" s="100"/>
      <c r="C31" s="100"/>
      <c r="D31" s="100"/>
      <c r="E31" s="41"/>
      <c r="G31" s="259" t="s">
        <v>196</v>
      </c>
      <c r="H31" s="164" t="s">
        <v>35</v>
      </c>
      <c r="I31" s="161">
        <f>PRODUCT(C29,60.6)</f>
        <v>0</v>
      </c>
      <c r="J31" s="108"/>
      <c r="K31" s="273"/>
      <c r="L31" s="274"/>
      <c r="M31" s="274"/>
      <c r="N31" s="274"/>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row>
    <row r="32" spans="1:58" ht="18" customHeight="1" x14ac:dyDescent="0.2">
      <c r="A32" s="106"/>
      <c r="B32" s="100"/>
      <c r="C32" s="100"/>
      <c r="D32" s="100"/>
      <c r="E32" s="41"/>
      <c r="G32" s="259" t="s">
        <v>197</v>
      </c>
      <c r="H32" s="164" t="s">
        <v>77</v>
      </c>
      <c r="I32" s="161">
        <f>PRODUCT(C30,19.6)</f>
        <v>0</v>
      </c>
      <c r="J32" s="108"/>
      <c r="K32" s="273"/>
      <c r="L32" s="274"/>
      <c r="M32" s="274"/>
      <c r="N32" s="274"/>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row>
    <row r="33" spans="1:58" ht="18" customHeight="1" thickBot="1" x14ac:dyDescent="0.25">
      <c r="A33" s="106"/>
      <c r="B33" s="100"/>
      <c r="C33" s="100"/>
      <c r="D33" s="100"/>
      <c r="E33" s="41"/>
      <c r="G33" s="160" t="s">
        <v>5</v>
      </c>
      <c r="H33" s="165"/>
      <c r="I33" s="163">
        <v>-250</v>
      </c>
      <c r="J33" s="125"/>
      <c r="K33" s="273"/>
      <c r="L33" s="274"/>
      <c r="M33" s="274"/>
      <c r="N33" s="274"/>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row>
    <row r="34" spans="1:58" ht="18" customHeight="1" thickBot="1" x14ac:dyDescent="0.3">
      <c r="A34" s="106"/>
      <c r="B34" s="348" t="s">
        <v>119</v>
      </c>
      <c r="C34" s="349"/>
      <c r="D34" s="100"/>
      <c r="E34" s="41"/>
      <c r="G34" s="168" t="s">
        <v>86</v>
      </c>
      <c r="H34" s="156"/>
      <c r="I34" s="157">
        <f>IF(SUM(I16,I23,I28)&gt;250,SUM(I16:I33),SUM(I17:I22,I24:I27,I29:I32))</f>
        <v>0</v>
      </c>
      <c r="J34" s="125"/>
      <c r="K34" s="273"/>
      <c r="L34" s="274"/>
      <c r="M34" s="274"/>
      <c r="N34" s="274"/>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row>
    <row r="35" spans="1:58" ht="27" customHeight="1" thickBot="1" x14ac:dyDescent="0.25">
      <c r="A35" s="106"/>
      <c r="B35" s="350" t="s">
        <v>211</v>
      </c>
      <c r="C35" s="283" t="s">
        <v>4</v>
      </c>
      <c r="D35" s="282"/>
      <c r="E35" s="8"/>
      <c r="F35" s="8"/>
      <c r="G35" s="281"/>
      <c r="H35" s="100"/>
      <c r="I35" s="108"/>
      <c r="J35" s="108"/>
      <c r="K35" s="273"/>
      <c r="L35" s="274"/>
      <c r="M35" s="274"/>
      <c r="N35" s="274"/>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row>
    <row r="36" spans="1:58" ht="21" customHeight="1" thickBot="1" x14ac:dyDescent="0.3">
      <c r="A36" s="106"/>
      <c r="B36" s="351"/>
      <c r="C36" s="232">
        <f>SUM(C38:C40)</f>
        <v>0</v>
      </c>
      <c r="D36" s="100"/>
      <c r="E36" s="41"/>
      <c r="F36" s="41"/>
      <c r="G36" s="83" t="s">
        <v>115</v>
      </c>
      <c r="H36" s="236"/>
      <c r="I36" s="71">
        <f>IF(SUM(C38*(669.8-61.35),C39*(654.5-61.35),C40*(721-61.35))&lt;50,0,SUM(C38*(669.8-61.35),C39*(654.5-61.35),C40*(721-61.35)))</f>
        <v>0</v>
      </c>
      <c r="J36" s="108"/>
      <c r="K36" s="276"/>
      <c r="L36" s="276"/>
      <c r="M36" s="276"/>
      <c r="N36" s="274"/>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row>
    <row r="37" spans="1:58" ht="27" customHeight="1" thickBot="1" x14ac:dyDescent="0.25">
      <c r="A37" s="106"/>
      <c r="B37" s="352" t="s">
        <v>218</v>
      </c>
      <c r="C37" s="353"/>
      <c r="D37" s="100"/>
      <c r="E37" s="41"/>
      <c r="G37" s="281"/>
      <c r="H37" s="100"/>
      <c r="I37" s="108"/>
      <c r="J37" s="108"/>
      <c r="K37" s="278"/>
      <c r="L37" s="278"/>
      <c r="M37" s="278"/>
      <c r="N37" s="274"/>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row>
    <row r="38" spans="1:58" ht="18" customHeight="1" thickBot="1" x14ac:dyDescent="0.25">
      <c r="A38" s="106"/>
      <c r="B38" s="150" t="s">
        <v>110</v>
      </c>
      <c r="C38" s="225">
        <v>0</v>
      </c>
      <c r="D38" s="100"/>
      <c r="E38" s="41"/>
      <c r="G38" s="175" t="s">
        <v>31</v>
      </c>
      <c r="H38" s="138"/>
      <c r="I38" s="189">
        <f>SUM(I9,I11,I12,I34,I36)</f>
        <v>0</v>
      </c>
      <c r="J38" s="108"/>
      <c r="K38" s="278"/>
      <c r="L38" s="278"/>
      <c r="M38" s="278"/>
      <c r="N38" s="277"/>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4"/>
      <c r="BD38" s="184"/>
      <c r="BE38" s="85"/>
      <c r="BF38" s="85"/>
    </row>
    <row r="39" spans="1:58" s="6" customFormat="1" ht="20.25" customHeight="1" x14ac:dyDescent="0.2">
      <c r="A39" s="111"/>
      <c r="B39" s="134" t="s">
        <v>111</v>
      </c>
      <c r="C39" s="226">
        <v>0</v>
      </c>
      <c r="D39" s="101"/>
      <c r="E39" s="5"/>
      <c r="F39" s="5"/>
      <c r="G39" s="265" t="s">
        <v>224</v>
      </c>
      <c r="H39" s="280"/>
      <c r="I39" s="129">
        <f>SUM(C7*20.5,C14*61.35,C18*25,C21*5.5,C26*60.6)</f>
        <v>0</v>
      </c>
      <c r="J39" s="112"/>
      <c r="K39" s="278"/>
      <c r="L39" s="278"/>
      <c r="M39" s="278"/>
      <c r="N39" s="274"/>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02"/>
      <c r="BF39" s="85"/>
    </row>
    <row r="40" spans="1:58" s="6" customFormat="1" ht="21" customHeight="1" thickBot="1" x14ac:dyDescent="0.25">
      <c r="A40" s="111"/>
      <c r="B40" s="137" t="s">
        <v>112</v>
      </c>
      <c r="C40" s="227">
        <v>0</v>
      </c>
      <c r="D40" s="100"/>
      <c r="E40" s="5"/>
      <c r="F40" s="5"/>
      <c r="G40" s="320" t="s">
        <v>225</v>
      </c>
      <c r="H40" s="321"/>
      <c r="I40" s="89">
        <f>I39-I38+I36</f>
        <v>0</v>
      </c>
      <c r="J40" s="112"/>
      <c r="K40" s="278"/>
      <c r="L40" s="278"/>
      <c r="M40" s="278"/>
      <c r="N40" s="278"/>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87"/>
      <c r="BF40" s="87"/>
    </row>
    <row r="41" spans="1:58" s="6" customFormat="1" ht="20.25" customHeight="1" thickBot="1" x14ac:dyDescent="0.25">
      <c r="A41" s="111"/>
      <c r="B41" s="100"/>
      <c r="C41" s="100"/>
      <c r="D41" s="282"/>
      <c r="E41" s="282"/>
      <c r="F41" s="282"/>
      <c r="G41" s="282"/>
      <c r="H41" s="282"/>
      <c r="I41" s="282"/>
      <c r="J41" s="112"/>
      <c r="K41" s="278"/>
      <c r="L41" s="278"/>
      <c r="M41" s="278"/>
      <c r="N41" s="278"/>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87"/>
      <c r="BF41" s="87"/>
    </row>
    <row r="42" spans="1:58" s="6" customFormat="1" ht="24" customHeight="1" x14ac:dyDescent="0.2">
      <c r="A42" s="111"/>
      <c r="B42" s="322" t="s">
        <v>232</v>
      </c>
      <c r="C42" s="323"/>
      <c r="D42" s="282"/>
      <c r="E42" s="282"/>
      <c r="F42" s="100"/>
      <c r="G42" s="328" t="s">
        <v>230</v>
      </c>
      <c r="H42" s="329"/>
      <c r="I42" s="330"/>
      <c r="J42" s="112"/>
      <c r="K42" s="279"/>
      <c r="L42" s="279"/>
      <c r="M42" s="279"/>
      <c r="N42" s="279"/>
    </row>
    <row r="43" spans="1:58" s="6" customFormat="1" ht="21" customHeight="1" x14ac:dyDescent="0.2">
      <c r="A43" s="111"/>
      <c r="B43" s="324"/>
      <c r="C43" s="325"/>
      <c r="D43" s="282"/>
      <c r="E43" s="282"/>
      <c r="F43" s="100"/>
      <c r="G43" s="331"/>
      <c r="H43" s="332"/>
      <c r="I43" s="333"/>
      <c r="J43" s="112"/>
      <c r="K43" s="279"/>
      <c r="L43" s="279"/>
      <c r="M43" s="279"/>
      <c r="N43" s="279"/>
    </row>
    <row r="44" spans="1:58" s="6" customFormat="1" ht="24.75" customHeight="1" thickBot="1" x14ac:dyDescent="0.25">
      <c r="A44" s="111"/>
      <c r="B44" s="324"/>
      <c r="C44" s="325"/>
      <c r="D44" s="101"/>
      <c r="E44" s="101"/>
      <c r="F44" s="101"/>
      <c r="G44" s="334"/>
      <c r="H44" s="335"/>
      <c r="I44" s="336"/>
      <c r="J44" s="112"/>
      <c r="K44" s="279"/>
      <c r="L44" s="279"/>
      <c r="M44" s="279"/>
      <c r="N44" s="279"/>
    </row>
    <row r="45" spans="1:58" s="6" customFormat="1" ht="24.75" customHeight="1" x14ac:dyDescent="0.25">
      <c r="A45" s="111"/>
      <c r="B45" s="324"/>
      <c r="C45" s="325"/>
      <c r="D45" s="101"/>
      <c r="E45" s="101"/>
      <c r="F45" s="101"/>
      <c r="G45" s="308" t="s">
        <v>235</v>
      </c>
      <c r="H45" s="282"/>
      <c r="I45" s="282"/>
      <c r="J45" s="112"/>
      <c r="K45" s="279"/>
      <c r="L45" s="279"/>
      <c r="M45" s="279"/>
      <c r="N45" s="279"/>
    </row>
    <row r="46" spans="1:58" s="6" customFormat="1" ht="15" customHeight="1" x14ac:dyDescent="0.2">
      <c r="A46" s="111"/>
      <c r="B46" s="324"/>
      <c r="C46" s="325"/>
      <c r="D46" s="101"/>
      <c r="E46" s="101"/>
      <c r="F46" s="101"/>
      <c r="G46" s="305" t="s">
        <v>234</v>
      </c>
      <c r="H46" s="305"/>
      <c r="I46" s="305"/>
      <c r="J46" s="112"/>
      <c r="K46" s="279"/>
      <c r="L46" s="279"/>
      <c r="M46" s="279"/>
      <c r="N46" s="279"/>
    </row>
    <row r="47" spans="1:58" s="6" customFormat="1" ht="18" customHeight="1" thickBot="1" x14ac:dyDescent="0.25">
      <c r="A47" s="111"/>
      <c r="B47" s="358"/>
      <c r="C47" s="359"/>
      <c r="D47" s="101"/>
      <c r="E47" s="101"/>
      <c r="F47" s="101"/>
      <c r="G47" s="307" t="s">
        <v>233</v>
      </c>
      <c r="H47" s="306"/>
      <c r="I47" s="306"/>
      <c r="J47" s="112"/>
      <c r="K47" s="279"/>
      <c r="L47" s="279"/>
      <c r="M47" s="279"/>
      <c r="N47" s="279"/>
    </row>
    <row r="48" spans="1:58" s="6" customFormat="1" ht="199.5" customHeight="1" thickBot="1" x14ac:dyDescent="0.25">
      <c r="A48" s="111"/>
      <c r="B48" s="339"/>
      <c r="C48" s="340"/>
      <c r="D48" s="101"/>
      <c r="G48" s="341" t="s">
        <v>229</v>
      </c>
      <c r="H48" s="342"/>
      <c r="I48" s="343"/>
      <c r="J48" s="112"/>
      <c r="K48" s="279"/>
      <c r="L48" s="279"/>
      <c r="M48" s="279"/>
      <c r="N48" s="279"/>
    </row>
    <row r="49" spans="1:14" s="8" customFormat="1" ht="13.5" thickBot="1" x14ac:dyDescent="0.25">
      <c r="A49" s="113"/>
      <c r="B49" s="115"/>
      <c r="C49" s="115"/>
      <c r="D49" s="287"/>
      <c r="E49" s="126"/>
      <c r="F49" s="126"/>
      <c r="G49" s="281"/>
      <c r="H49" s="114"/>
      <c r="I49" s="114"/>
      <c r="J49" s="116"/>
      <c r="K49" s="278"/>
      <c r="L49" s="278"/>
      <c r="M49" s="278"/>
      <c r="N49" s="278"/>
    </row>
    <row r="50" spans="1:14" s="6" customFormat="1" ht="6.75" customHeight="1" x14ac:dyDescent="0.2">
      <c r="A50" s="9"/>
      <c r="B50" s="151"/>
      <c r="C50" s="152"/>
      <c r="D50" s="9"/>
      <c r="E50" s="7"/>
      <c r="F50" s="7"/>
      <c r="G50" s="7"/>
      <c r="H50" s="7"/>
      <c r="I50" s="7"/>
      <c r="J50" s="9"/>
      <c r="K50" s="279"/>
      <c r="L50" s="279"/>
      <c r="M50" s="279"/>
      <c r="N50" s="279"/>
    </row>
    <row r="51" spans="1:14" s="6" customFormat="1" x14ac:dyDescent="0.2">
      <c r="A51" s="9"/>
      <c r="B51" s="152"/>
      <c r="C51" s="152"/>
      <c r="D51" s="9"/>
      <c r="E51" s="7"/>
      <c r="F51" s="7"/>
      <c r="G51" s="7"/>
      <c r="H51" s="7"/>
      <c r="I51" s="7"/>
      <c r="J51" s="9"/>
      <c r="K51" s="279"/>
      <c r="L51" s="279"/>
      <c r="M51" s="279"/>
      <c r="N51" s="279"/>
    </row>
    <row r="52" spans="1:14" s="6" customFormat="1" ht="17.25" customHeight="1" x14ac:dyDescent="0.2">
      <c r="A52" s="9"/>
      <c r="B52" s="264"/>
      <c r="C52" s="152"/>
      <c r="D52" s="9"/>
      <c r="E52" s="7"/>
      <c r="F52" s="7"/>
      <c r="G52" s="7"/>
      <c r="H52" s="7"/>
      <c r="I52" s="7"/>
      <c r="J52" s="9"/>
      <c r="K52" s="279"/>
      <c r="L52" s="279"/>
      <c r="M52" s="279"/>
      <c r="N52" s="279"/>
    </row>
    <row r="53" spans="1:14" s="6" customFormat="1" x14ac:dyDescent="0.2">
      <c r="A53" s="9"/>
      <c r="B53" s="152"/>
      <c r="C53" s="152"/>
      <c r="D53" s="9"/>
      <c r="E53" s="7"/>
      <c r="F53" s="7"/>
      <c r="G53" s="7"/>
      <c r="H53" s="7"/>
      <c r="I53" s="7"/>
      <c r="J53" s="9"/>
      <c r="K53" s="279"/>
      <c r="L53" s="279"/>
      <c r="M53" s="279"/>
      <c r="N53" s="279"/>
    </row>
    <row r="54" spans="1:14" s="6" customFormat="1" x14ac:dyDescent="0.2">
      <c r="A54" s="9"/>
      <c r="B54" s="152"/>
      <c r="C54" s="152"/>
      <c r="D54" s="9"/>
      <c r="E54" s="7"/>
      <c r="F54" s="7"/>
      <c r="G54" s="309"/>
      <c r="H54" s="310"/>
      <c r="I54" s="310"/>
      <c r="J54" s="9"/>
      <c r="K54" s="279"/>
      <c r="L54" s="279"/>
      <c r="M54" s="279"/>
      <c r="N54" s="279"/>
    </row>
    <row r="55" spans="1:14" s="6" customFormat="1" x14ac:dyDescent="0.2">
      <c r="A55" s="9"/>
      <c r="B55" s="152"/>
      <c r="C55" s="152"/>
      <c r="D55" s="9"/>
      <c r="E55" s="7"/>
      <c r="F55" s="7"/>
      <c r="G55" s="310"/>
      <c r="H55" s="310"/>
      <c r="I55" s="310"/>
      <c r="J55" s="9"/>
      <c r="K55" s="279"/>
      <c r="L55" s="279"/>
      <c r="M55" s="279"/>
      <c r="N55" s="279"/>
    </row>
    <row r="56" spans="1:14" s="6" customFormat="1" x14ac:dyDescent="0.2">
      <c r="A56" s="8"/>
      <c r="B56" s="152"/>
      <c r="C56" s="152"/>
      <c r="D56" s="8"/>
      <c r="G56" s="310"/>
      <c r="H56" s="310"/>
      <c r="I56" s="310"/>
      <c r="K56" s="279"/>
      <c r="L56" s="279"/>
      <c r="M56" s="279"/>
      <c r="N56" s="279"/>
    </row>
    <row r="57" spans="1:14" s="6" customFormat="1" x14ac:dyDescent="0.2">
      <c r="G57" s="310"/>
      <c r="H57" s="310"/>
      <c r="I57" s="310"/>
      <c r="K57" s="279"/>
      <c r="L57" s="279"/>
      <c r="M57" s="279"/>
      <c r="N57" s="279"/>
    </row>
    <row r="58" spans="1:14" s="6" customFormat="1" x14ac:dyDescent="0.2">
      <c r="G58" s="310"/>
      <c r="H58" s="310"/>
      <c r="I58" s="310"/>
      <c r="K58" s="279"/>
      <c r="L58" s="279"/>
      <c r="M58" s="279"/>
      <c r="N58" s="279"/>
    </row>
    <row r="59" spans="1:14" s="6" customFormat="1" x14ac:dyDescent="0.2">
      <c r="G59" s="310"/>
      <c r="H59" s="310"/>
      <c r="I59" s="310"/>
      <c r="K59" s="279"/>
      <c r="L59" s="279"/>
      <c r="M59" s="279"/>
      <c r="N59" s="279"/>
    </row>
    <row r="60" spans="1:14" s="6" customFormat="1" x14ac:dyDescent="0.2">
      <c r="G60" s="310"/>
      <c r="H60" s="310"/>
      <c r="I60" s="310"/>
      <c r="K60" s="279"/>
      <c r="L60" s="279"/>
      <c r="M60" s="279"/>
      <c r="N60" s="279"/>
    </row>
    <row r="61" spans="1:14" s="6" customFormat="1" x14ac:dyDescent="0.2">
      <c r="G61" s="310"/>
      <c r="H61" s="310"/>
      <c r="I61" s="310"/>
      <c r="K61" s="279"/>
      <c r="L61" s="279"/>
      <c r="M61" s="279"/>
      <c r="N61" s="279"/>
    </row>
    <row r="62" spans="1:14" s="6" customFormat="1" x14ac:dyDescent="0.2">
      <c r="G62" s="310"/>
      <c r="H62" s="310"/>
      <c r="I62" s="310"/>
      <c r="K62" s="279"/>
      <c r="L62" s="279"/>
      <c r="M62" s="279"/>
      <c r="N62" s="279"/>
    </row>
    <row r="63" spans="1:14" s="6" customFormat="1" x14ac:dyDescent="0.2">
      <c r="G63" s="310"/>
      <c r="H63" s="310"/>
      <c r="I63" s="310"/>
      <c r="K63" s="279"/>
      <c r="L63" s="279"/>
      <c r="M63" s="279"/>
      <c r="N63" s="279"/>
    </row>
    <row r="64" spans="1:14" s="6" customFormat="1" x14ac:dyDescent="0.2">
      <c r="G64" s="310"/>
      <c r="H64" s="310"/>
      <c r="I64" s="310"/>
      <c r="K64" s="279"/>
      <c r="L64" s="279"/>
      <c r="M64" s="279"/>
      <c r="N64" s="279"/>
    </row>
    <row r="65" spans="7:14" s="6" customFormat="1" x14ac:dyDescent="0.2">
      <c r="G65" s="310"/>
      <c r="H65" s="310"/>
      <c r="I65" s="310"/>
      <c r="K65" s="279"/>
      <c r="L65" s="279"/>
      <c r="M65" s="279"/>
      <c r="N65" s="279"/>
    </row>
    <row r="66" spans="7:14" s="6" customFormat="1" x14ac:dyDescent="0.2">
      <c r="G66" s="310"/>
      <c r="H66" s="310"/>
      <c r="I66" s="310"/>
      <c r="K66" s="279"/>
      <c r="L66" s="279"/>
      <c r="M66" s="279"/>
      <c r="N66" s="279"/>
    </row>
    <row r="67" spans="7:14" s="6" customFormat="1" x14ac:dyDescent="0.2">
      <c r="G67" s="310"/>
      <c r="H67" s="310"/>
      <c r="I67" s="310"/>
      <c r="K67" s="279"/>
      <c r="L67" s="279"/>
      <c r="M67" s="279"/>
      <c r="N67" s="279"/>
    </row>
    <row r="68" spans="7:14" s="6" customFormat="1" x14ac:dyDescent="0.2">
      <c r="G68" s="310"/>
      <c r="H68" s="310"/>
      <c r="I68" s="310"/>
      <c r="K68" s="279"/>
      <c r="L68" s="279"/>
      <c r="M68" s="279"/>
      <c r="N68" s="279"/>
    </row>
    <row r="69" spans="7:14" s="6" customFormat="1" x14ac:dyDescent="0.2">
      <c r="G69" s="310"/>
      <c r="H69" s="310"/>
      <c r="I69" s="310"/>
      <c r="K69" s="279"/>
      <c r="L69" s="279"/>
      <c r="M69" s="279"/>
      <c r="N69" s="279"/>
    </row>
    <row r="70" spans="7:14" s="6" customFormat="1" x14ac:dyDescent="0.2">
      <c r="G70" s="310"/>
      <c r="H70" s="310"/>
      <c r="I70" s="310"/>
      <c r="K70" s="279"/>
      <c r="L70" s="279"/>
      <c r="M70" s="279"/>
      <c r="N70" s="279"/>
    </row>
    <row r="71" spans="7:14" s="6" customFormat="1" x14ac:dyDescent="0.2">
      <c r="K71" s="279"/>
      <c r="L71" s="279"/>
      <c r="M71" s="279"/>
      <c r="N71" s="279"/>
    </row>
    <row r="72" spans="7:14" s="6" customFormat="1" x14ac:dyDescent="0.2">
      <c r="K72" s="279"/>
      <c r="L72" s="279"/>
      <c r="M72" s="279"/>
      <c r="N72" s="279"/>
    </row>
    <row r="73" spans="7:14" s="6" customFormat="1" x14ac:dyDescent="0.2">
      <c r="K73" s="279"/>
      <c r="L73" s="279"/>
      <c r="M73" s="279"/>
      <c r="N73" s="279"/>
    </row>
    <row r="74" spans="7:14" s="6" customFormat="1" x14ac:dyDescent="0.2">
      <c r="K74" s="279"/>
      <c r="L74" s="279"/>
      <c r="M74" s="279"/>
      <c r="N74" s="279"/>
    </row>
    <row r="75" spans="7:14" s="6" customFormat="1" x14ac:dyDescent="0.2">
      <c r="K75" s="279"/>
      <c r="L75" s="279"/>
      <c r="M75" s="279"/>
      <c r="N75" s="279"/>
    </row>
    <row r="76" spans="7:14" s="6" customFormat="1" x14ac:dyDescent="0.2">
      <c r="K76" s="279"/>
      <c r="L76" s="279"/>
      <c r="M76" s="279"/>
      <c r="N76" s="279"/>
    </row>
    <row r="77" spans="7:14" s="6" customFormat="1" x14ac:dyDescent="0.2">
      <c r="K77" s="279"/>
      <c r="L77" s="279"/>
      <c r="M77" s="279"/>
      <c r="N77" s="279"/>
    </row>
    <row r="78" spans="7:14" s="6" customFormat="1" x14ac:dyDescent="0.2">
      <c r="K78" s="279"/>
      <c r="L78" s="279"/>
      <c r="M78" s="279"/>
      <c r="N78" s="279"/>
    </row>
    <row r="79" spans="7:14" s="6" customFormat="1" x14ac:dyDescent="0.2">
      <c r="K79" s="279"/>
      <c r="L79" s="279"/>
      <c r="M79" s="279"/>
      <c r="N79" s="279"/>
    </row>
    <row r="80" spans="7:14" s="6" customFormat="1" x14ac:dyDescent="0.2">
      <c r="K80" s="279"/>
      <c r="L80" s="279"/>
      <c r="M80" s="279"/>
      <c r="N80" s="279"/>
    </row>
    <row r="81" spans="11:14" s="6" customFormat="1" x14ac:dyDescent="0.2">
      <c r="K81" s="279"/>
      <c r="L81" s="279"/>
      <c r="M81" s="279"/>
      <c r="N81" s="279"/>
    </row>
    <row r="82" spans="11:14" s="6" customFormat="1" x14ac:dyDescent="0.2">
      <c r="K82" s="279"/>
      <c r="L82" s="279"/>
      <c r="M82" s="279"/>
      <c r="N82" s="279"/>
    </row>
    <row r="83" spans="11:14" s="6" customFormat="1" x14ac:dyDescent="0.2">
      <c r="K83" s="279"/>
      <c r="L83" s="279"/>
      <c r="M83" s="279"/>
      <c r="N83" s="279"/>
    </row>
    <row r="84" spans="11:14" s="6" customFormat="1" x14ac:dyDescent="0.2">
      <c r="K84" s="279"/>
      <c r="L84" s="279"/>
      <c r="M84" s="279"/>
      <c r="N84" s="279"/>
    </row>
    <row r="85" spans="11:14" s="6" customFormat="1" x14ac:dyDescent="0.2">
      <c r="K85" s="279"/>
      <c r="L85" s="279"/>
      <c r="M85" s="279"/>
      <c r="N85" s="279"/>
    </row>
    <row r="86" spans="11:14" s="6" customFormat="1" x14ac:dyDescent="0.2">
      <c r="K86" s="279"/>
      <c r="L86" s="279"/>
      <c r="M86" s="279"/>
      <c r="N86" s="279"/>
    </row>
    <row r="87" spans="11:14" s="6" customFormat="1" x14ac:dyDescent="0.2">
      <c r="K87" s="279"/>
      <c r="L87" s="279"/>
      <c r="M87" s="279"/>
      <c r="N87" s="279"/>
    </row>
    <row r="88" spans="11:14" s="6" customFormat="1" x14ac:dyDescent="0.2">
      <c r="K88" s="279"/>
      <c r="L88" s="279"/>
      <c r="M88" s="279"/>
      <c r="N88" s="279"/>
    </row>
    <row r="89" spans="11:14" s="6" customFormat="1" x14ac:dyDescent="0.2">
      <c r="K89" s="279"/>
      <c r="L89" s="279"/>
      <c r="M89" s="279"/>
      <c r="N89" s="279"/>
    </row>
    <row r="90" spans="11:14" s="6" customFormat="1" x14ac:dyDescent="0.2">
      <c r="K90" s="279"/>
      <c r="L90" s="279"/>
      <c r="M90" s="279"/>
      <c r="N90" s="279"/>
    </row>
    <row r="91" spans="11:14" s="6" customFormat="1" x14ac:dyDescent="0.2">
      <c r="K91" s="279"/>
      <c r="L91" s="279"/>
      <c r="M91" s="279"/>
      <c r="N91" s="279"/>
    </row>
    <row r="92" spans="11:14" s="6" customFormat="1" x14ac:dyDescent="0.2">
      <c r="K92" s="279"/>
      <c r="L92" s="279"/>
      <c r="M92" s="279"/>
      <c r="N92" s="279"/>
    </row>
    <row r="93" spans="11:14" s="6" customFormat="1" x14ac:dyDescent="0.2">
      <c r="K93" s="279"/>
      <c r="L93" s="279"/>
      <c r="M93" s="279"/>
      <c r="N93" s="279"/>
    </row>
    <row r="94" spans="11:14" s="6" customFormat="1" x14ac:dyDescent="0.2">
      <c r="K94" s="279"/>
      <c r="L94" s="279"/>
      <c r="M94" s="279"/>
      <c r="N94" s="279"/>
    </row>
    <row r="95" spans="11:14" s="6" customFormat="1" x14ac:dyDescent="0.2">
      <c r="K95" s="279"/>
      <c r="L95" s="279"/>
      <c r="M95" s="279"/>
      <c r="N95" s="279"/>
    </row>
    <row r="96" spans="11:14" s="6" customFormat="1" x14ac:dyDescent="0.2">
      <c r="K96" s="279"/>
      <c r="L96" s="279"/>
      <c r="M96" s="279"/>
      <c r="N96" s="279"/>
    </row>
    <row r="97" spans="11:14" s="6" customFormat="1" x14ac:dyDescent="0.2">
      <c r="K97" s="279"/>
      <c r="L97" s="279"/>
      <c r="M97" s="279"/>
      <c r="N97" s="279"/>
    </row>
    <row r="98" spans="11:14" s="6" customFormat="1" x14ac:dyDescent="0.2">
      <c r="K98" s="279"/>
      <c r="L98" s="279"/>
      <c r="M98" s="279"/>
      <c r="N98" s="279"/>
    </row>
    <row r="99" spans="11:14" s="6" customFormat="1" x14ac:dyDescent="0.2">
      <c r="K99" s="279"/>
      <c r="L99" s="279"/>
      <c r="M99" s="279"/>
      <c r="N99" s="279"/>
    </row>
    <row r="100" spans="11:14" s="6" customFormat="1" x14ac:dyDescent="0.2">
      <c r="K100" s="279"/>
      <c r="L100" s="279"/>
      <c r="M100" s="279"/>
      <c r="N100" s="279"/>
    </row>
    <row r="101" spans="11:14" s="6" customFormat="1" x14ac:dyDescent="0.2">
      <c r="K101" s="279"/>
      <c r="L101" s="279"/>
      <c r="M101" s="279"/>
      <c r="N101" s="279"/>
    </row>
    <row r="102" spans="11:14" s="6" customFormat="1" x14ac:dyDescent="0.2">
      <c r="K102" s="279"/>
      <c r="L102" s="279"/>
      <c r="M102" s="279"/>
      <c r="N102" s="279"/>
    </row>
    <row r="103" spans="11:14" s="6" customFormat="1" x14ac:dyDescent="0.2">
      <c r="K103" s="279"/>
      <c r="L103" s="279"/>
      <c r="M103" s="279"/>
      <c r="N103" s="279"/>
    </row>
    <row r="104" spans="11:14" s="6" customFormat="1" x14ac:dyDescent="0.2">
      <c r="K104" s="279"/>
      <c r="L104" s="279"/>
      <c r="M104" s="279"/>
      <c r="N104" s="279"/>
    </row>
    <row r="105" spans="11:14" s="6" customFormat="1" x14ac:dyDescent="0.2">
      <c r="K105" s="279"/>
      <c r="L105" s="279"/>
      <c r="M105" s="279"/>
      <c r="N105" s="279"/>
    </row>
    <row r="106" spans="11:14" s="6" customFormat="1" x14ac:dyDescent="0.2">
      <c r="K106" s="279"/>
      <c r="L106" s="279"/>
      <c r="M106" s="279"/>
      <c r="N106" s="279"/>
    </row>
    <row r="107" spans="11:14" s="6" customFormat="1" x14ac:dyDescent="0.2">
      <c r="K107" s="279"/>
      <c r="L107" s="279"/>
      <c r="M107" s="279"/>
      <c r="N107" s="279"/>
    </row>
    <row r="108" spans="11:14" s="6" customFormat="1" x14ac:dyDescent="0.2">
      <c r="K108" s="279"/>
      <c r="L108" s="279"/>
      <c r="M108" s="279"/>
      <c r="N108" s="279"/>
    </row>
    <row r="109" spans="11:14" s="6" customFormat="1" x14ac:dyDescent="0.2">
      <c r="K109" s="279"/>
      <c r="L109" s="279"/>
      <c r="M109" s="279"/>
      <c r="N109" s="279"/>
    </row>
    <row r="110" spans="11:14" s="6" customFormat="1" x14ac:dyDescent="0.2">
      <c r="K110" s="279"/>
      <c r="L110" s="279"/>
      <c r="M110" s="279"/>
      <c r="N110" s="279"/>
    </row>
    <row r="111" spans="11:14" s="6" customFormat="1" x14ac:dyDescent="0.2">
      <c r="K111" s="279"/>
      <c r="L111" s="279"/>
      <c r="M111" s="279"/>
      <c r="N111" s="279"/>
    </row>
    <row r="112" spans="11:14" s="6" customFormat="1" x14ac:dyDescent="0.2">
      <c r="K112" s="279"/>
      <c r="L112" s="279"/>
      <c r="M112" s="279"/>
      <c r="N112" s="279"/>
    </row>
    <row r="113" spans="11:14" s="6" customFormat="1" x14ac:dyDescent="0.2">
      <c r="K113" s="279"/>
      <c r="L113" s="279"/>
      <c r="M113" s="279"/>
      <c r="N113" s="279"/>
    </row>
    <row r="114" spans="11:14" s="6" customFormat="1" x14ac:dyDescent="0.2">
      <c r="K114" s="279"/>
      <c r="L114" s="279"/>
      <c r="M114" s="279"/>
      <c r="N114" s="279"/>
    </row>
    <row r="115" spans="11:14" s="6" customFormat="1" x14ac:dyDescent="0.2">
      <c r="K115" s="279"/>
      <c r="L115" s="279"/>
      <c r="M115" s="279"/>
      <c r="N115" s="279"/>
    </row>
    <row r="116" spans="11:14" s="6" customFormat="1" x14ac:dyDescent="0.2">
      <c r="K116" s="279"/>
      <c r="L116" s="279"/>
      <c r="M116" s="279"/>
      <c r="N116" s="279"/>
    </row>
    <row r="117" spans="11:14" s="6" customFormat="1" x14ac:dyDescent="0.2">
      <c r="K117" s="279"/>
      <c r="L117" s="279"/>
      <c r="M117" s="279"/>
      <c r="N117" s="279"/>
    </row>
    <row r="118" spans="11:14" s="6" customFormat="1" x14ac:dyDescent="0.2">
      <c r="K118" s="279"/>
      <c r="L118" s="279"/>
      <c r="M118" s="279"/>
      <c r="N118" s="279"/>
    </row>
    <row r="119" spans="11:14" s="6" customFormat="1" x14ac:dyDescent="0.2">
      <c r="K119" s="279"/>
      <c r="L119" s="279"/>
      <c r="M119" s="279"/>
      <c r="N119" s="279"/>
    </row>
    <row r="120" spans="11:14" s="6" customFormat="1" x14ac:dyDescent="0.2">
      <c r="K120" s="279"/>
      <c r="L120" s="279"/>
      <c r="M120" s="279"/>
      <c r="N120" s="279"/>
    </row>
    <row r="121" spans="11:14" s="6" customFormat="1" x14ac:dyDescent="0.2">
      <c r="K121" s="279"/>
      <c r="L121" s="279"/>
      <c r="M121" s="279"/>
      <c r="N121" s="279"/>
    </row>
    <row r="122" spans="11:14" s="6" customFormat="1" x14ac:dyDescent="0.2">
      <c r="K122" s="279"/>
      <c r="L122" s="279"/>
      <c r="M122" s="279"/>
      <c r="N122" s="279"/>
    </row>
    <row r="123" spans="11:14" s="6" customFormat="1" x14ac:dyDescent="0.2">
      <c r="K123" s="279"/>
      <c r="L123" s="279"/>
      <c r="M123" s="279"/>
      <c r="N123" s="279"/>
    </row>
    <row r="124" spans="11:14" s="6" customFormat="1" x14ac:dyDescent="0.2">
      <c r="K124" s="279"/>
      <c r="L124" s="279"/>
      <c r="M124" s="279"/>
      <c r="N124" s="279"/>
    </row>
    <row r="125" spans="11:14" s="6" customFormat="1" x14ac:dyDescent="0.2">
      <c r="K125" s="279"/>
      <c r="L125" s="279"/>
      <c r="M125" s="279"/>
      <c r="N125" s="279"/>
    </row>
    <row r="126" spans="11:14" s="6" customFormat="1" x14ac:dyDescent="0.2">
      <c r="K126" s="279"/>
      <c r="L126" s="279"/>
      <c r="M126" s="279"/>
      <c r="N126" s="279"/>
    </row>
    <row r="127" spans="11:14" s="6" customFormat="1" x14ac:dyDescent="0.2">
      <c r="K127" s="279"/>
      <c r="L127" s="279"/>
      <c r="M127" s="279"/>
      <c r="N127" s="279"/>
    </row>
    <row r="128" spans="11:14" s="6" customFormat="1" x14ac:dyDescent="0.2">
      <c r="K128" s="279"/>
      <c r="L128" s="279"/>
      <c r="M128" s="279"/>
      <c r="N128" s="279"/>
    </row>
    <row r="129" spans="11:14" s="6" customFormat="1" x14ac:dyDescent="0.2">
      <c r="K129" s="279"/>
      <c r="L129" s="279"/>
      <c r="M129" s="279"/>
      <c r="N129" s="279"/>
    </row>
    <row r="130" spans="11:14" s="6" customFormat="1" x14ac:dyDescent="0.2">
      <c r="K130" s="279"/>
      <c r="L130" s="279"/>
      <c r="M130" s="279"/>
      <c r="N130" s="279"/>
    </row>
    <row r="131" spans="11:14" s="6" customFormat="1" x14ac:dyDescent="0.2">
      <c r="K131" s="279"/>
      <c r="L131" s="279"/>
      <c r="M131" s="279"/>
      <c r="N131" s="279"/>
    </row>
    <row r="132" spans="11:14" s="6" customFormat="1" x14ac:dyDescent="0.2">
      <c r="K132" s="279"/>
      <c r="L132" s="279"/>
      <c r="M132" s="279"/>
      <c r="N132" s="279"/>
    </row>
    <row r="133" spans="11:14" s="6" customFormat="1" x14ac:dyDescent="0.2">
      <c r="K133" s="279"/>
      <c r="L133" s="279"/>
      <c r="M133" s="279"/>
      <c r="N133" s="279"/>
    </row>
    <row r="134" spans="11:14" s="6" customFormat="1" x14ac:dyDescent="0.2">
      <c r="K134" s="279"/>
      <c r="L134" s="279"/>
      <c r="M134" s="279"/>
      <c r="N134" s="279"/>
    </row>
    <row r="135" spans="11:14" s="6" customFormat="1" x14ac:dyDescent="0.2">
      <c r="K135" s="279"/>
      <c r="L135" s="279"/>
      <c r="M135" s="279"/>
      <c r="N135" s="279"/>
    </row>
    <row r="136" spans="11:14" s="6" customFormat="1" x14ac:dyDescent="0.2">
      <c r="K136" s="279"/>
      <c r="L136" s="279"/>
      <c r="M136" s="279"/>
      <c r="N136" s="279"/>
    </row>
    <row r="137" spans="11:14" s="6" customFormat="1" x14ac:dyDescent="0.2">
      <c r="K137" s="279"/>
      <c r="L137" s="279"/>
      <c r="M137" s="279"/>
      <c r="N137" s="279"/>
    </row>
    <row r="138" spans="11:14" s="6" customFormat="1" x14ac:dyDescent="0.2">
      <c r="K138" s="279"/>
      <c r="L138" s="279"/>
      <c r="M138" s="279"/>
      <c r="N138" s="279"/>
    </row>
    <row r="139" spans="11:14" s="6" customFormat="1" x14ac:dyDescent="0.2">
      <c r="K139" s="279"/>
      <c r="L139" s="279"/>
      <c r="M139" s="279"/>
      <c r="N139" s="279"/>
    </row>
    <row r="140" spans="11:14" s="6" customFormat="1" x14ac:dyDescent="0.2">
      <c r="K140" s="279"/>
      <c r="L140" s="279"/>
      <c r="M140" s="279"/>
      <c r="N140" s="279"/>
    </row>
    <row r="141" spans="11:14" s="6" customFormat="1" x14ac:dyDescent="0.2">
      <c r="K141" s="279"/>
      <c r="L141" s="279"/>
      <c r="M141" s="279"/>
      <c r="N141" s="279"/>
    </row>
    <row r="142" spans="11:14" s="6" customFormat="1" x14ac:dyDescent="0.2">
      <c r="K142" s="279"/>
      <c r="L142" s="279"/>
      <c r="M142" s="279"/>
      <c r="N142" s="279"/>
    </row>
    <row r="143" spans="11:14" s="6" customFormat="1" x14ac:dyDescent="0.2">
      <c r="K143" s="279"/>
      <c r="L143" s="279"/>
      <c r="M143" s="279"/>
      <c r="N143" s="279"/>
    </row>
    <row r="144" spans="11:14" s="6" customFormat="1" x14ac:dyDescent="0.2">
      <c r="K144" s="279"/>
      <c r="L144" s="279"/>
      <c r="M144" s="279"/>
      <c r="N144" s="279"/>
    </row>
    <row r="145" spans="11:14" s="6" customFormat="1" x14ac:dyDescent="0.2">
      <c r="K145" s="279"/>
      <c r="L145" s="279"/>
      <c r="M145" s="279"/>
      <c r="N145" s="279"/>
    </row>
    <row r="146" spans="11:14" s="6" customFormat="1" x14ac:dyDescent="0.2">
      <c r="K146" s="279"/>
      <c r="L146" s="279"/>
      <c r="M146" s="279"/>
      <c r="N146" s="279"/>
    </row>
    <row r="147" spans="11:14" s="6" customFormat="1" x14ac:dyDescent="0.2">
      <c r="K147" s="279"/>
      <c r="L147" s="279"/>
      <c r="M147" s="279"/>
      <c r="N147" s="279"/>
    </row>
    <row r="148" spans="11:14" s="6" customFormat="1" x14ac:dyDescent="0.2">
      <c r="K148" s="279"/>
      <c r="L148" s="279"/>
      <c r="M148" s="279"/>
      <c r="N148" s="279"/>
    </row>
    <row r="149" spans="11:14" s="6" customFormat="1" x14ac:dyDescent="0.2">
      <c r="K149" s="279"/>
      <c r="L149" s="279"/>
      <c r="M149" s="279"/>
      <c r="N149" s="279"/>
    </row>
    <row r="150" spans="11:14" s="6" customFormat="1" x14ac:dyDescent="0.2">
      <c r="K150" s="279"/>
      <c r="L150" s="279"/>
      <c r="M150" s="279"/>
      <c r="N150" s="279"/>
    </row>
    <row r="151" spans="11:14" s="6" customFormat="1" x14ac:dyDescent="0.2">
      <c r="K151" s="279"/>
      <c r="L151" s="279"/>
      <c r="M151" s="279"/>
      <c r="N151" s="279"/>
    </row>
    <row r="152" spans="11:14" s="6" customFormat="1" x14ac:dyDescent="0.2">
      <c r="K152" s="279"/>
      <c r="L152" s="279"/>
      <c r="M152" s="279"/>
      <c r="N152" s="279"/>
    </row>
    <row r="153" spans="11:14" s="6" customFormat="1" x14ac:dyDescent="0.2">
      <c r="K153" s="279"/>
      <c r="L153" s="279"/>
      <c r="M153" s="279"/>
      <c r="N153" s="279"/>
    </row>
    <row r="154" spans="11:14" s="6" customFormat="1" x14ac:dyDescent="0.2">
      <c r="K154" s="279"/>
      <c r="L154" s="279"/>
      <c r="M154" s="279"/>
      <c r="N154" s="279"/>
    </row>
    <row r="155" spans="11:14" s="6" customFormat="1" x14ac:dyDescent="0.2">
      <c r="K155" s="279"/>
      <c r="L155" s="279"/>
      <c r="M155" s="279"/>
      <c r="N155" s="279"/>
    </row>
    <row r="156" spans="11:14" s="6" customFormat="1" x14ac:dyDescent="0.2">
      <c r="K156" s="279"/>
      <c r="L156" s="279"/>
      <c r="M156" s="279"/>
      <c r="N156" s="279"/>
    </row>
    <row r="157" spans="11:14" s="6" customFormat="1" x14ac:dyDescent="0.2">
      <c r="K157" s="279"/>
      <c r="L157" s="279"/>
      <c r="M157" s="279"/>
      <c r="N157" s="279"/>
    </row>
    <row r="158" spans="11:14" s="6" customFormat="1" x14ac:dyDescent="0.2">
      <c r="K158" s="279"/>
      <c r="L158" s="279"/>
      <c r="M158" s="279"/>
      <c r="N158" s="279"/>
    </row>
    <row r="159" spans="11:14" s="6" customFormat="1" x14ac:dyDescent="0.2">
      <c r="K159" s="279"/>
      <c r="L159" s="279"/>
      <c r="M159" s="279"/>
      <c r="N159" s="279"/>
    </row>
    <row r="160" spans="11:14" s="6" customFormat="1" x14ac:dyDescent="0.2">
      <c r="K160" s="279"/>
      <c r="L160" s="279"/>
      <c r="M160" s="279"/>
      <c r="N160" s="279"/>
    </row>
    <row r="161" spans="11:14" s="6" customFormat="1" x14ac:dyDescent="0.2">
      <c r="K161" s="279"/>
      <c r="L161" s="279"/>
      <c r="M161" s="279"/>
      <c r="N161" s="279"/>
    </row>
    <row r="162" spans="11:14" s="6" customFormat="1" x14ac:dyDescent="0.2">
      <c r="K162" s="279"/>
      <c r="L162" s="279"/>
      <c r="M162" s="279"/>
      <c r="N162" s="279"/>
    </row>
    <row r="163" spans="11:14" s="6" customFormat="1" x14ac:dyDescent="0.2">
      <c r="K163" s="279"/>
      <c r="L163" s="279"/>
      <c r="M163" s="279"/>
      <c r="N163" s="279"/>
    </row>
    <row r="164" spans="11:14" s="6" customFormat="1" x14ac:dyDescent="0.2">
      <c r="K164" s="279"/>
      <c r="L164" s="279"/>
      <c r="M164" s="279"/>
      <c r="N164" s="279"/>
    </row>
    <row r="165" spans="11:14" s="6" customFormat="1" x14ac:dyDescent="0.2">
      <c r="K165" s="279"/>
      <c r="L165" s="279"/>
      <c r="M165" s="279"/>
      <c r="N165" s="279"/>
    </row>
    <row r="166" spans="11:14" s="6" customFormat="1" x14ac:dyDescent="0.2">
      <c r="K166" s="279"/>
      <c r="L166" s="279"/>
      <c r="M166" s="279"/>
      <c r="N166" s="279"/>
    </row>
    <row r="167" spans="11:14" s="6" customFormat="1" x14ac:dyDescent="0.2">
      <c r="K167" s="279"/>
      <c r="L167" s="279"/>
      <c r="M167" s="279"/>
      <c r="N167" s="279"/>
    </row>
    <row r="168" spans="11:14" s="6" customFormat="1" x14ac:dyDescent="0.2">
      <c r="K168" s="279"/>
      <c r="L168" s="279"/>
      <c r="M168" s="279"/>
      <c r="N168" s="279"/>
    </row>
    <row r="169" spans="11:14" s="6" customFormat="1" x14ac:dyDescent="0.2">
      <c r="K169" s="279"/>
      <c r="L169" s="279"/>
      <c r="M169" s="279"/>
      <c r="N169" s="279"/>
    </row>
    <row r="170" spans="11:14" s="6" customFormat="1" x14ac:dyDescent="0.2">
      <c r="K170" s="279"/>
      <c r="L170" s="279"/>
      <c r="M170" s="279"/>
      <c r="N170" s="279"/>
    </row>
    <row r="171" spans="11:14" s="6" customFormat="1" x14ac:dyDescent="0.2">
      <c r="K171" s="279"/>
      <c r="L171" s="279"/>
      <c r="M171" s="279"/>
      <c r="N171" s="279"/>
    </row>
    <row r="172" spans="11:14" s="6" customFormat="1" x14ac:dyDescent="0.2">
      <c r="K172" s="279"/>
      <c r="L172" s="279"/>
      <c r="M172" s="279"/>
      <c r="N172" s="279"/>
    </row>
    <row r="173" spans="11:14" s="6" customFormat="1" x14ac:dyDescent="0.2">
      <c r="K173" s="279"/>
      <c r="L173" s="279"/>
      <c r="M173" s="279"/>
      <c r="N173" s="279"/>
    </row>
    <row r="174" spans="11:14" s="6" customFormat="1" x14ac:dyDescent="0.2">
      <c r="K174" s="279"/>
      <c r="L174" s="279"/>
      <c r="M174" s="279"/>
      <c r="N174" s="279"/>
    </row>
    <row r="175" spans="11:14" s="6" customFormat="1" x14ac:dyDescent="0.2">
      <c r="K175" s="279"/>
      <c r="L175" s="279"/>
      <c r="M175" s="279"/>
      <c r="N175" s="279"/>
    </row>
    <row r="176" spans="11:14" s="6" customFormat="1" x14ac:dyDescent="0.2">
      <c r="K176" s="279"/>
      <c r="L176" s="279"/>
      <c r="M176" s="279"/>
      <c r="N176" s="279"/>
    </row>
    <row r="177" spans="11:14" s="6" customFormat="1" x14ac:dyDescent="0.2">
      <c r="K177" s="279"/>
      <c r="L177" s="279"/>
      <c r="M177" s="279"/>
      <c r="N177" s="279"/>
    </row>
    <row r="178" spans="11:14" s="6" customFormat="1" x14ac:dyDescent="0.2">
      <c r="K178" s="279"/>
      <c r="L178" s="279"/>
      <c r="M178" s="279"/>
      <c r="N178" s="279"/>
    </row>
    <row r="179" spans="11:14" s="6" customFormat="1" x14ac:dyDescent="0.2">
      <c r="K179" s="279"/>
      <c r="L179" s="279"/>
      <c r="M179" s="279"/>
      <c r="N179" s="279"/>
    </row>
    <row r="180" spans="11:14" s="6" customFormat="1" x14ac:dyDescent="0.2">
      <c r="K180" s="279"/>
      <c r="L180" s="279"/>
      <c r="M180" s="279"/>
      <c r="N180" s="279"/>
    </row>
    <row r="181" spans="11:14" s="6" customFormat="1" x14ac:dyDescent="0.2">
      <c r="K181" s="279"/>
      <c r="L181" s="279"/>
      <c r="M181" s="279"/>
      <c r="N181" s="279"/>
    </row>
    <row r="182" spans="11:14" s="6" customFormat="1" x14ac:dyDescent="0.2">
      <c r="K182" s="279"/>
      <c r="L182" s="279"/>
      <c r="M182" s="279"/>
      <c r="N182" s="279"/>
    </row>
    <row r="183" spans="11:14" s="6" customFormat="1" x14ac:dyDescent="0.2">
      <c r="K183" s="279"/>
      <c r="L183" s="279"/>
      <c r="M183" s="279"/>
      <c r="N183" s="279"/>
    </row>
    <row r="184" spans="11:14" s="6" customFormat="1" x14ac:dyDescent="0.2">
      <c r="K184" s="279"/>
      <c r="L184" s="279"/>
      <c r="M184" s="279"/>
      <c r="N184" s="279"/>
    </row>
    <row r="185" spans="11:14" s="6" customFormat="1" x14ac:dyDescent="0.2">
      <c r="K185" s="279"/>
      <c r="L185" s="279"/>
      <c r="M185" s="279"/>
      <c r="N185" s="279"/>
    </row>
    <row r="186" spans="11:14" s="6" customFormat="1" x14ac:dyDescent="0.2">
      <c r="K186" s="279"/>
      <c r="L186" s="279"/>
      <c r="M186" s="279"/>
      <c r="N186" s="279"/>
    </row>
    <row r="187" spans="11:14" s="6" customFormat="1" x14ac:dyDescent="0.2">
      <c r="K187" s="279"/>
      <c r="L187" s="279"/>
      <c r="M187" s="279"/>
      <c r="N187" s="279"/>
    </row>
    <row r="188" spans="11:14" s="6" customFormat="1" x14ac:dyDescent="0.2">
      <c r="K188" s="279"/>
      <c r="L188" s="279"/>
      <c r="M188" s="279"/>
      <c r="N188" s="279"/>
    </row>
    <row r="189" spans="11:14" s="6" customFormat="1" x14ac:dyDescent="0.2">
      <c r="K189" s="279"/>
      <c r="L189" s="279"/>
      <c r="M189" s="279"/>
      <c r="N189" s="279"/>
    </row>
    <row r="190" spans="11:14" s="6" customFormat="1" x14ac:dyDescent="0.2">
      <c r="K190" s="279"/>
      <c r="L190" s="279"/>
      <c r="M190" s="279"/>
      <c r="N190" s="279"/>
    </row>
    <row r="191" spans="11:14" s="6" customFormat="1" x14ac:dyDescent="0.2">
      <c r="K191" s="279"/>
      <c r="L191" s="279"/>
      <c r="M191" s="279"/>
      <c r="N191" s="279"/>
    </row>
    <row r="192" spans="11:14" s="6" customFormat="1" x14ac:dyDescent="0.2">
      <c r="K192" s="279"/>
      <c r="L192" s="279"/>
      <c r="M192" s="279"/>
      <c r="N192" s="279"/>
    </row>
    <row r="193" spans="11:14" s="6" customFormat="1" x14ac:dyDescent="0.2">
      <c r="K193" s="279"/>
      <c r="L193" s="279"/>
      <c r="M193" s="279"/>
      <c r="N193" s="279"/>
    </row>
    <row r="194" spans="11:14" s="6" customFormat="1" x14ac:dyDescent="0.2">
      <c r="K194" s="279"/>
      <c r="L194" s="279"/>
      <c r="M194" s="279"/>
      <c r="N194" s="279"/>
    </row>
    <row r="195" spans="11:14" s="6" customFormat="1" x14ac:dyDescent="0.2">
      <c r="K195" s="279"/>
      <c r="L195" s="279"/>
      <c r="M195" s="279"/>
      <c r="N195" s="279"/>
    </row>
    <row r="196" spans="11:14" s="6" customFormat="1" x14ac:dyDescent="0.2">
      <c r="K196" s="279"/>
      <c r="L196" s="279"/>
      <c r="M196" s="279"/>
      <c r="N196" s="279"/>
    </row>
    <row r="197" spans="11:14" s="6" customFormat="1" x14ac:dyDescent="0.2">
      <c r="K197" s="279"/>
      <c r="L197" s="279"/>
      <c r="M197" s="279"/>
      <c r="N197" s="279"/>
    </row>
    <row r="198" spans="11:14" s="6" customFormat="1" x14ac:dyDescent="0.2">
      <c r="K198" s="279"/>
      <c r="L198" s="279"/>
      <c r="M198" s="279"/>
      <c r="N198" s="279"/>
    </row>
    <row r="199" spans="11:14" s="6" customFormat="1" x14ac:dyDescent="0.2">
      <c r="K199" s="279"/>
      <c r="L199" s="279"/>
      <c r="M199" s="279"/>
      <c r="N199" s="279"/>
    </row>
    <row r="200" spans="11:14" s="6" customFormat="1" x14ac:dyDescent="0.2">
      <c r="K200" s="279"/>
      <c r="L200" s="279"/>
      <c r="M200" s="279"/>
      <c r="N200" s="279"/>
    </row>
    <row r="201" spans="11:14" s="6" customFormat="1" x14ac:dyDescent="0.2">
      <c r="K201" s="279"/>
      <c r="L201" s="279"/>
      <c r="M201" s="279"/>
      <c r="N201" s="279"/>
    </row>
    <row r="202" spans="11:14" s="6" customFormat="1" x14ac:dyDescent="0.2">
      <c r="K202" s="279"/>
      <c r="L202" s="279"/>
      <c r="M202" s="279"/>
      <c r="N202" s="279"/>
    </row>
    <row r="203" spans="11:14" s="6" customFormat="1" x14ac:dyDescent="0.2">
      <c r="K203" s="279"/>
      <c r="L203" s="279"/>
      <c r="M203" s="279"/>
      <c r="N203" s="279"/>
    </row>
    <row r="204" spans="11:14" s="6" customFormat="1" x14ac:dyDescent="0.2">
      <c r="K204" s="279"/>
      <c r="L204" s="279"/>
      <c r="M204" s="279"/>
      <c r="N204" s="279"/>
    </row>
    <row r="205" spans="11:14" s="6" customFormat="1" x14ac:dyDescent="0.2">
      <c r="K205" s="279"/>
      <c r="L205" s="279"/>
      <c r="M205" s="279"/>
      <c r="N205" s="279"/>
    </row>
    <row r="206" spans="11:14" s="6" customFormat="1" x14ac:dyDescent="0.2">
      <c r="K206" s="279"/>
      <c r="L206" s="279"/>
      <c r="M206" s="279"/>
      <c r="N206" s="279"/>
    </row>
    <row r="207" spans="11:14" s="6" customFormat="1" x14ac:dyDescent="0.2">
      <c r="K207" s="279"/>
      <c r="L207" s="279"/>
      <c r="M207" s="279"/>
      <c r="N207" s="279"/>
    </row>
    <row r="208" spans="11:14" s="6" customFormat="1" x14ac:dyDescent="0.2">
      <c r="K208" s="279"/>
      <c r="L208" s="279"/>
      <c r="M208" s="279"/>
      <c r="N208" s="279"/>
    </row>
    <row r="209" spans="11:14" s="6" customFormat="1" x14ac:dyDescent="0.2">
      <c r="K209" s="279"/>
      <c r="L209" s="279"/>
      <c r="M209" s="279"/>
      <c r="N209" s="279"/>
    </row>
    <row r="210" spans="11:14" s="6" customFormat="1" x14ac:dyDescent="0.2">
      <c r="K210" s="279"/>
      <c r="L210" s="279"/>
      <c r="M210" s="279"/>
      <c r="N210" s="279"/>
    </row>
    <row r="211" spans="11:14" s="6" customFormat="1" x14ac:dyDescent="0.2">
      <c r="K211" s="279"/>
      <c r="L211" s="279"/>
      <c r="M211" s="279"/>
      <c r="N211" s="279"/>
    </row>
    <row r="212" spans="11:14" s="6" customFormat="1" x14ac:dyDescent="0.2">
      <c r="K212" s="279"/>
      <c r="L212" s="279"/>
      <c r="M212" s="279"/>
      <c r="N212" s="279"/>
    </row>
    <row r="213" spans="11:14" s="6" customFormat="1" x14ac:dyDescent="0.2">
      <c r="K213" s="279"/>
      <c r="L213" s="279"/>
      <c r="M213" s="279"/>
      <c r="N213" s="279"/>
    </row>
    <row r="214" spans="11:14" s="6" customFormat="1" x14ac:dyDescent="0.2">
      <c r="K214" s="279"/>
      <c r="L214" s="279"/>
      <c r="M214" s="279"/>
      <c r="N214" s="279"/>
    </row>
    <row r="215" spans="11:14" s="6" customFormat="1" x14ac:dyDescent="0.2">
      <c r="K215" s="279"/>
      <c r="L215" s="279"/>
      <c r="M215" s="279"/>
      <c r="N215" s="279"/>
    </row>
    <row r="216" spans="11:14" s="6" customFormat="1" x14ac:dyDescent="0.2">
      <c r="K216" s="279"/>
      <c r="L216" s="279"/>
      <c r="M216" s="279"/>
      <c r="N216" s="279"/>
    </row>
    <row r="217" spans="11:14" s="6" customFormat="1" x14ac:dyDescent="0.2">
      <c r="K217" s="279"/>
      <c r="L217" s="279"/>
      <c r="M217" s="279"/>
      <c r="N217" s="279"/>
    </row>
    <row r="218" spans="11:14" s="6" customFormat="1" x14ac:dyDescent="0.2">
      <c r="K218" s="279"/>
      <c r="L218" s="279"/>
      <c r="M218" s="279"/>
      <c r="N218" s="279"/>
    </row>
    <row r="219" spans="11:14" s="6" customFormat="1" x14ac:dyDescent="0.2">
      <c r="K219" s="279"/>
      <c r="L219" s="279"/>
      <c r="M219" s="279"/>
      <c r="N219" s="279"/>
    </row>
    <row r="220" spans="11:14" s="6" customFormat="1" x14ac:dyDescent="0.2">
      <c r="K220" s="279"/>
      <c r="L220" s="279"/>
      <c r="M220" s="279"/>
      <c r="N220" s="279"/>
    </row>
    <row r="221" spans="11:14" s="6" customFormat="1" x14ac:dyDescent="0.2">
      <c r="K221" s="279"/>
      <c r="L221" s="279"/>
      <c r="M221" s="279"/>
      <c r="N221" s="279"/>
    </row>
    <row r="222" spans="11:14" s="6" customFormat="1" x14ac:dyDescent="0.2">
      <c r="K222" s="279"/>
      <c r="L222" s="279"/>
      <c r="M222" s="279"/>
      <c r="N222" s="279"/>
    </row>
    <row r="223" spans="11:14" s="6" customFormat="1" x14ac:dyDescent="0.2">
      <c r="K223" s="279"/>
      <c r="L223" s="279"/>
      <c r="M223" s="279"/>
      <c r="N223" s="279"/>
    </row>
    <row r="224" spans="11:14" s="6" customFormat="1" x14ac:dyDescent="0.2">
      <c r="K224" s="279"/>
      <c r="L224" s="279"/>
      <c r="M224" s="279"/>
      <c r="N224" s="279"/>
    </row>
    <row r="225" spans="11:14" s="6" customFormat="1" x14ac:dyDescent="0.2">
      <c r="K225" s="279"/>
      <c r="L225" s="279"/>
      <c r="M225" s="279"/>
      <c r="N225" s="279"/>
    </row>
    <row r="226" spans="11:14" s="6" customFormat="1" x14ac:dyDescent="0.2">
      <c r="K226" s="279"/>
      <c r="L226" s="279"/>
      <c r="M226" s="279"/>
      <c r="N226" s="279"/>
    </row>
    <row r="227" spans="11:14" s="6" customFormat="1" x14ac:dyDescent="0.2">
      <c r="K227" s="279"/>
      <c r="L227" s="279"/>
      <c r="M227" s="279"/>
      <c r="N227" s="279"/>
    </row>
    <row r="228" spans="11:14" s="6" customFormat="1" x14ac:dyDescent="0.2">
      <c r="K228" s="279"/>
      <c r="L228" s="279"/>
      <c r="M228" s="279"/>
      <c r="N228" s="279"/>
    </row>
    <row r="229" spans="11:14" s="6" customFormat="1" x14ac:dyDescent="0.2">
      <c r="K229" s="279"/>
      <c r="L229" s="279"/>
      <c r="M229" s="279"/>
      <c r="N229" s="279"/>
    </row>
    <row r="230" spans="11:14" s="6" customFormat="1" x14ac:dyDescent="0.2">
      <c r="K230" s="279"/>
      <c r="L230" s="279"/>
      <c r="M230" s="279"/>
      <c r="N230" s="279"/>
    </row>
    <row r="231" spans="11:14" s="6" customFormat="1" x14ac:dyDescent="0.2">
      <c r="K231" s="279"/>
      <c r="L231" s="279"/>
      <c r="M231" s="279"/>
      <c r="N231" s="279"/>
    </row>
    <row r="232" spans="11:14" s="6" customFormat="1" x14ac:dyDescent="0.2">
      <c r="K232" s="279"/>
      <c r="L232" s="279"/>
      <c r="M232" s="279"/>
      <c r="N232" s="279"/>
    </row>
    <row r="233" spans="11:14" s="6" customFormat="1" x14ac:dyDescent="0.2">
      <c r="K233" s="279"/>
      <c r="L233" s="279"/>
      <c r="M233" s="279"/>
      <c r="N233" s="279"/>
    </row>
    <row r="234" spans="11:14" s="6" customFormat="1" x14ac:dyDescent="0.2">
      <c r="K234" s="279"/>
      <c r="L234" s="279"/>
      <c r="M234" s="279"/>
      <c r="N234" s="279"/>
    </row>
    <row r="235" spans="11:14" s="6" customFormat="1" x14ac:dyDescent="0.2">
      <c r="K235" s="279"/>
      <c r="L235" s="279"/>
      <c r="M235" s="279"/>
      <c r="N235" s="279"/>
    </row>
    <row r="236" spans="11:14" s="6" customFormat="1" x14ac:dyDescent="0.2">
      <c r="K236" s="279"/>
      <c r="L236" s="279"/>
      <c r="M236" s="279"/>
      <c r="N236" s="279"/>
    </row>
    <row r="237" spans="11:14" s="6" customFormat="1" x14ac:dyDescent="0.2">
      <c r="K237" s="279"/>
      <c r="L237" s="279"/>
      <c r="M237" s="279"/>
      <c r="N237" s="279"/>
    </row>
    <row r="238" spans="11:14" s="6" customFormat="1" x14ac:dyDescent="0.2">
      <c r="K238" s="279"/>
      <c r="L238" s="279"/>
      <c r="M238" s="279"/>
      <c r="N238" s="279"/>
    </row>
    <row r="239" spans="11:14" s="6" customFormat="1" x14ac:dyDescent="0.2">
      <c r="K239" s="279"/>
      <c r="L239" s="279"/>
      <c r="M239" s="279"/>
      <c r="N239" s="279"/>
    </row>
    <row r="240" spans="11:14" s="6" customFormat="1" x14ac:dyDescent="0.2">
      <c r="K240" s="279"/>
      <c r="L240" s="279"/>
      <c r="M240" s="279"/>
      <c r="N240" s="279"/>
    </row>
    <row r="241" spans="11:14" s="6" customFormat="1" x14ac:dyDescent="0.2">
      <c r="K241" s="279"/>
      <c r="L241" s="279"/>
      <c r="M241" s="279"/>
      <c r="N241" s="279"/>
    </row>
    <row r="242" spans="11:14" s="6" customFormat="1" x14ac:dyDescent="0.2">
      <c r="K242" s="279"/>
      <c r="L242" s="279"/>
      <c r="M242" s="279"/>
      <c r="N242" s="279"/>
    </row>
    <row r="243" spans="11:14" s="6" customFormat="1" x14ac:dyDescent="0.2">
      <c r="K243" s="279"/>
      <c r="L243" s="279"/>
      <c r="M243" s="279"/>
      <c r="N243" s="279"/>
    </row>
    <row r="244" spans="11:14" s="6" customFormat="1" x14ac:dyDescent="0.2">
      <c r="K244" s="279"/>
      <c r="L244" s="279"/>
      <c r="M244" s="279"/>
      <c r="N244" s="279"/>
    </row>
    <row r="245" spans="11:14" s="6" customFormat="1" x14ac:dyDescent="0.2">
      <c r="K245" s="279"/>
      <c r="L245" s="279"/>
      <c r="M245" s="279"/>
      <c r="N245" s="279"/>
    </row>
    <row r="246" spans="11:14" s="6" customFormat="1" x14ac:dyDescent="0.2">
      <c r="K246" s="279"/>
      <c r="L246" s="279"/>
      <c r="M246" s="279"/>
      <c r="N246" s="279"/>
    </row>
    <row r="247" spans="11:14" s="6" customFormat="1" x14ac:dyDescent="0.2">
      <c r="K247" s="279"/>
      <c r="L247" s="279"/>
      <c r="M247" s="279"/>
      <c r="N247" s="279"/>
    </row>
    <row r="248" spans="11:14" s="6" customFormat="1" x14ac:dyDescent="0.2">
      <c r="K248" s="279"/>
      <c r="L248" s="279"/>
      <c r="M248" s="279"/>
      <c r="N248" s="279"/>
    </row>
    <row r="249" spans="11:14" s="6" customFormat="1" x14ac:dyDescent="0.2">
      <c r="K249" s="279"/>
      <c r="L249" s="279"/>
      <c r="M249" s="279"/>
      <c r="N249" s="279"/>
    </row>
    <row r="250" spans="11:14" s="6" customFormat="1" x14ac:dyDescent="0.2">
      <c r="K250" s="279"/>
      <c r="L250" s="279"/>
      <c r="M250" s="279"/>
      <c r="N250" s="279"/>
    </row>
    <row r="251" spans="11:14" s="6" customFormat="1" x14ac:dyDescent="0.2">
      <c r="K251" s="279"/>
      <c r="L251" s="279"/>
      <c r="M251" s="279"/>
      <c r="N251" s="279"/>
    </row>
    <row r="252" spans="11:14" s="6" customFormat="1" x14ac:dyDescent="0.2">
      <c r="K252" s="279"/>
      <c r="L252" s="279"/>
      <c r="M252" s="279"/>
      <c r="N252" s="279"/>
    </row>
    <row r="253" spans="11:14" s="6" customFormat="1" x14ac:dyDescent="0.2">
      <c r="K253" s="279"/>
      <c r="L253" s="279"/>
      <c r="M253" s="279"/>
      <c r="N253" s="279"/>
    </row>
  </sheetData>
  <sheetProtection algorithmName="SHA-512" hashValue="7aPe2LCGG59/5SMAI5CVEq40L0oPxeo4aI0J7VgDXzcL8VqYXieYUyupEsvZlPBNBDMGQ0HzugKP9TGX2z00TA==" saltValue="SNKSXvjKw4ycVWe3PD2ZRA==" spinCount="100000" sheet="1" formatCells="0" formatColumns="0" formatRows="0" insertColumns="0" insertRows="0" insertHyperlinks="0" deleteColumns="0" deleteRows="0" sort="0" autoFilter="0" pivotTables="0"/>
  <mergeCells count="12">
    <mergeCell ref="B48:C48"/>
    <mergeCell ref="G48:I48"/>
    <mergeCell ref="G54:I70"/>
    <mergeCell ref="B2:I2"/>
    <mergeCell ref="B5:B6"/>
    <mergeCell ref="C5:C6"/>
    <mergeCell ref="B34:C34"/>
    <mergeCell ref="B35:B36"/>
    <mergeCell ref="B37:C37"/>
    <mergeCell ref="G42:I44"/>
    <mergeCell ref="G40:H40"/>
    <mergeCell ref="B42:C47"/>
  </mergeCells>
  <hyperlinks>
    <hyperlink ref="G47" r:id="rId1" xr:uid="{5B318195-599F-481F-B63A-94499BE11C2B}"/>
  </hyperlinks>
  <pageMargins left="0.43307086614173229" right="0.43307086614173229" top="0.98425196850393704" bottom="0.98425196850393704" header="0.51181102362204722" footer="0.51181102362204722"/>
  <pageSetup paperSize="9" scale="70" orientation="portrait" r:id="rId2"/>
  <headerFooter alignWithMargins="0"/>
  <drawing r:id="rId3"/>
  <legacyDrawing r:id="rId4"/>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D9289B-0953-49F8-AD4E-9E73ABD6F8EB}">
  <sheetPr>
    <tabColor theme="3" tint="0.79998168889431442"/>
  </sheetPr>
  <dimension ref="A1:BF252"/>
  <sheetViews>
    <sheetView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2.85546875" style="8" customWidth="1"/>
    <col min="5" max="5" width="11.42578125" hidden="1" customWidth="1"/>
    <col min="6" max="6" width="0.28515625" customWidth="1"/>
    <col min="7" max="7" width="87.28515625" customWidth="1"/>
    <col min="8" max="8" width="30.42578125" customWidth="1"/>
    <col min="9" max="9" width="19.7109375" customWidth="1"/>
    <col min="10" max="10" width="3.140625" style="8" customWidth="1"/>
    <col min="11" max="14" width="11.42578125" style="275"/>
  </cols>
  <sheetData>
    <row r="1" spans="1:58" ht="58.5" customHeight="1" thickBot="1" x14ac:dyDescent="0.35">
      <c r="A1" s="117"/>
      <c r="B1" s="118"/>
      <c r="C1" s="119"/>
      <c r="D1" s="119"/>
      <c r="E1" s="119"/>
      <c r="F1" s="119"/>
      <c r="G1" s="119"/>
      <c r="H1" s="127"/>
      <c r="I1" s="127"/>
      <c r="J1" s="128"/>
      <c r="K1" s="273"/>
      <c r="L1" s="274"/>
      <c r="M1" s="274"/>
      <c r="N1" s="274"/>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row>
    <row r="2" spans="1:58" ht="196.5" customHeight="1" thickBot="1" x14ac:dyDescent="0.25">
      <c r="A2" s="104"/>
      <c r="B2" s="354" t="s">
        <v>237</v>
      </c>
      <c r="C2" s="355"/>
      <c r="D2" s="356"/>
      <c r="E2" s="356"/>
      <c r="F2" s="356"/>
      <c r="G2" s="356"/>
      <c r="H2" s="356"/>
      <c r="I2" s="357"/>
      <c r="J2" s="105"/>
      <c r="K2" s="273"/>
      <c r="L2" s="274"/>
      <c r="M2" s="274"/>
      <c r="N2" s="274"/>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row>
    <row r="3" spans="1:58" ht="18" x14ac:dyDescent="0.25">
      <c r="A3" s="106"/>
      <c r="B3" s="91" t="s">
        <v>2</v>
      </c>
      <c r="C3" s="92"/>
      <c r="D3" s="100"/>
      <c r="E3" s="41"/>
      <c r="F3" s="107"/>
      <c r="G3" s="94" t="s">
        <v>32</v>
      </c>
      <c r="H3" s="95"/>
      <c r="I3" s="96"/>
      <c r="J3" s="108"/>
      <c r="K3" s="273"/>
      <c r="L3" s="274"/>
      <c r="M3" s="274"/>
      <c r="N3" s="274"/>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row>
    <row r="4" spans="1:58" ht="35.25" customHeight="1" thickBot="1" x14ac:dyDescent="0.3">
      <c r="A4" s="106"/>
      <c r="B4" s="10" t="s">
        <v>13</v>
      </c>
      <c r="C4" s="11"/>
      <c r="D4" s="100"/>
      <c r="E4" s="41"/>
      <c r="F4" s="107"/>
      <c r="G4" s="46"/>
      <c r="H4" s="47"/>
      <c r="I4" s="48"/>
      <c r="J4" s="108"/>
      <c r="K4" s="273"/>
      <c r="L4" s="274"/>
      <c r="M4" s="274"/>
      <c r="N4" s="274"/>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row>
    <row r="5" spans="1:58" ht="17.25" customHeight="1" thickBot="1" x14ac:dyDescent="0.3">
      <c r="A5" s="106"/>
      <c r="B5" s="344" t="s">
        <v>3</v>
      </c>
      <c r="C5" s="346" t="s">
        <v>4</v>
      </c>
      <c r="D5" s="100"/>
      <c r="E5" s="41"/>
      <c r="G5" s="40" t="s">
        <v>17</v>
      </c>
      <c r="H5" s="41"/>
      <c r="I5" s="42"/>
      <c r="J5" s="108"/>
      <c r="K5" s="273"/>
      <c r="L5" s="274"/>
      <c r="M5" s="274"/>
      <c r="N5" s="274"/>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row>
    <row r="6" spans="1:58" ht="20.25" customHeight="1" thickBot="1" x14ac:dyDescent="0.25">
      <c r="A6" s="106"/>
      <c r="B6" s="345"/>
      <c r="C6" s="347"/>
      <c r="D6" s="100"/>
      <c r="E6" s="41"/>
      <c r="F6" s="109"/>
      <c r="G6" s="43" t="s">
        <v>3</v>
      </c>
      <c r="H6" s="44" t="s">
        <v>7</v>
      </c>
      <c r="I6" s="45" t="s">
        <v>6</v>
      </c>
      <c r="J6" s="108"/>
      <c r="K6" s="273"/>
      <c r="L6" s="274"/>
      <c r="M6" s="274"/>
      <c r="N6" s="274"/>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row>
    <row r="7" spans="1:58" ht="19.5" customHeight="1" thickBot="1" x14ac:dyDescent="0.25">
      <c r="A7" s="106"/>
      <c r="B7" s="17" t="s">
        <v>10</v>
      </c>
      <c r="C7" s="290">
        <v>0</v>
      </c>
      <c r="D7" s="100"/>
      <c r="E7" s="41"/>
      <c r="G7" s="78" t="s">
        <v>43</v>
      </c>
      <c r="H7" s="270" t="s">
        <v>220</v>
      </c>
      <c r="I7" s="24">
        <f>PRODUCT($C$10,20)</f>
        <v>0</v>
      </c>
      <c r="J7" s="108"/>
      <c r="K7" s="273"/>
      <c r="L7" s="274"/>
      <c r="M7" s="274"/>
      <c r="N7" s="274"/>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row>
    <row r="8" spans="1:58" ht="19.5" customHeight="1" thickBot="1" x14ac:dyDescent="0.25">
      <c r="A8" s="106"/>
      <c r="B8" s="18" t="s">
        <v>29</v>
      </c>
      <c r="C8" s="1">
        <v>0</v>
      </c>
      <c r="D8" s="100"/>
      <c r="E8" s="41"/>
      <c r="G8" s="80" t="s">
        <v>58</v>
      </c>
      <c r="H8" s="271"/>
      <c r="I8" s="25">
        <v>0</v>
      </c>
      <c r="J8" s="108"/>
      <c r="K8" s="273"/>
      <c r="L8" s="274"/>
      <c r="M8" s="274"/>
      <c r="N8" s="274"/>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row>
    <row r="9" spans="1:58" ht="19.5" customHeight="1" thickBot="1" x14ac:dyDescent="0.3">
      <c r="A9" s="106"/>
      <c r="B9" s="18" t="s">
        <v>87</v>
      </c>
      <c r="C9" s="1">
        <v>0</v>
      </c>
      <c r="D9" s="100"/>
      <c r="E9" s="41"/>
      <c r="G9" s="81" t="s">
        <v>45</v>
      </c>
      <c r="H9" s="50"/>
      <c r="I9" s="71">
        <f>I7</f>
        <v>0</v>
      </c>
      <c r="J9" s="110"/>
      <c r="K9" s="273"/>
      <c r="L9" s="274"/>
      <c r="M9" s="274"/>
      <c r="N9" s="274"/>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row>
    <row r="10" spans="1:58" ht="19.5" customHeight="1" thickBot="1" x14ac:dyDescent="0.25">
      <c r="A10" s="106"/>
      <c r="B10" s="79" t="s">
        <v>50</v>
      </c>
      <c r="C10" s="19">
        <f>C7-C8-C9</f>
        <v>0</v>
      </c>
      <c r="D10" s="100"/>
      <c r="E10" s="41"/>
      <c r="G10" s="269" t="s">
        <v>219</v>
      </c>
      <c r="H10" s="77"/>
      <c r="I10" s="24">
        <f>IF($C$10&lt;12.19512195,PRODUCT($C$10,20.5),(PRODUCT($C$10,20.5)-I9))</f>
        <v>0</v>
      </c>
      <c r="J10" s="110"/>
      <c r="K10" s="273"/>
      <c r="L10" s="274"/>
      <c r="M10" s="274"/>
      <c r="N10" s="274"/>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row>
    <row r="11" spans="1:58" ht="19.5" customHeight="1" thickBot="1" x14ac:dyDescent="0.3">
      <c r="A11" s="106"/>
      <c r="B11" s="100"/>
      <c r="C11" s="100"/>
      <c r="D11" s="100"/>
      <c r="E11" s="41"/>
      <c r="F11" s="41"/>
      <c r="G11" s="49" t="s">
        <v>30</v>
      </c>
      <c r="H11" s="51"/>
      <c r="I11" s="71">
        <f>C8*20.5</f>
        <v>0</v>
      </c>
      <c r="J11" s="110"/>
      <c r="K11" s="273"/>
      <c r="L11" s="274"/>
      <c r="M11" s="274"/>
      <c r="N11" s="274"/>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row>
    <row r="12" spans="1:58" ht="19.5" customHeight="1" thickBot="1" x14ac:dyDescent="0.3">
      <c r="A12" s="106"/>
      <c r="B12" s="100"/>
      <c r="C12" s="100"/>
      <c r="D12" s="100"/>
      <c r="E12" s="41"/>
      <c r="G12" s="81" t="s">
        <v>88</v>
      </c>
      <c r="H12" s="51"/>
      <c r="I12" s="71">
        <f>C9*20.5</f>
        <v>0</v>
      </c>
      <c r="J12" s="110"/>
      <c r="K12" s="273"/>
      <c r="L12" s="274"/>
      <c r="M12" s="274"/>
      <c r="N12" s="274"/>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row>
    <row r="13" spans="1:58" ht="19.5" customHeight="1" thickBot="1" x14ac:dyDescent="0.25">
      <c r="A13" s="106"/>
      <c r="B13" s="100"/>
      <c r="C13" s="100"/>
      <c r="D13" s="100"/>
      <c r="E13" s="41"/>
      <c r="G13" s="281"/>
      <c r="H13" s="100"/>
      <c r="I13" s="100"/>
      <c r="J13" s="110"/>
      <c r="K13" s="273"/>
      <c r="L13" s="274"/>
      <c r="M13" s="274"/>
      <c r="N13" s="274"/>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row>
    <row r="14" spans="1:58" ht="19.5" customHeight="1" thickBot="1" x14ac:dyDescent="0.3">
      <c r="A14" s="106"/>
      <c r="B14" s="132" t="s">
        <v>36</v>
      </c>
      <c r="C14" s="2">
        <v>0</v>
      </c>
      <c r="D14" s="100"/>
      <c r="E14" s="41"/>
      <c r="F14" s="41"/>
      <c r="G14" s="52" t="s">
        <v>84</v>
      </c>
      <c r="H14" s="53"/>
      <c r="I14" s="54"/>
      <c r="J14" s="108"/>
      <c r="K14" s="273"/>
      <c r="L14" s="274"/>
      <c r="M14" s="274"/>
      <c r="N14" s="274"/>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row>
    <row r="15" spans="1:58" ht="19.5" customHeight="1" thickBot="1" x14ac:dyDescent="0.3">
      <c r="A15" s="106"/>
      <c r="B15" s="133" t="s">
        <v>18</v>
      </c>
      <c r="C15" s="228">
        <v>0</v>
      </c>
      <c r="D15" s="100"/>
      <c r="E15" s="41"/>
      <c r="F15" s="107"/>
      <c r="G15" s="153"/>
      <c r="H15" s="154"/>
      <c r="I15" s="155"/>
      <c r="J15" s="108"/>
      <c r="K15" s="273"/>
      <c r="L15" s="274"/>
      <c r="M15" s="274"/>
      <c r="N15" s="274"/>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row>
    <row r="16" spans="1:58" ht="19.5" customHeight="1" x14ac:dyDescent="0.2">
      <c r="A16" s="106"/>
      <c r="B16" s="134" t="s">
        <v>19</v>
      </c>
      <c r="C16" s="228">
        <v>0</v>
      </c>
      <c r="D16" s="100"/>
      <c r="E16" s="41"/>
      <c r="G16" s="158" t="s">
        <v>24</v>
      </c>
      <c r="H16" s="166" t="s">
        <v>55</v>
      </c>
      <c r="I16" s="23">
        <f>PRODUCT(SUM(C14,-C15,-C16,-C17),15.34)</f>
        <v>0</v>
      </c>
      <c r="J16" s="108"/>
      <c r="K16" s="273"/>
      <c r="L16" s="274"/>
      <c r="M16" s="274"/>
      <c r="N16" s="274"/>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row>
    <row r="17" spans="1:58" ht="19.5" customHeight="1" thickBot="1" x14ac:dyDescent="0.25">
      <c r="A17" s="106"/>
      <c r="B17" s="134" t="s">
        <v>187</v>
      </c>
      <c r="C17" s="228">
        <v>0</v>
      </c>
      <c r="D17" s="100"/>
      <c r="E17" s="41"/>
      <c r="G17" s="80" t="s">
        <v>20</v>
      </c>
      <c r="H17" s="164" t="s">
        <v>33</v>
      </c>
      <c r="I17" s="161">
        <f>PRODUCT(C15,61.35)</f>
        <v>0</v>
      </c>
      <c r="J17" s="108"/>
      <c r="K17" s="273"/>
      <c r="L17" s="274"/>
      <c r="M17" s="274"/>
      <c r="N17" s="274"/>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row>
    <row r="18" spans="1:58" ht="19.5" customHeight="1" thickBot="1" x14ac:dyDescent="0.25">
      <c r="A18" s="106"/>
      <c r="B18" s="260" t="s">
        <v>138</v>
      </c>
      <c r="C18" s="2">
        <v>0</v>
      </c>
      <c r="D18" s="100"/>
      <c r="E18" s="41"/>
      <c r="G18" s="80" t="s">
        <v>21</v>
      </c>
      <c r="H18" s="164" t="s">
        <v>33</v>
      </c>
      <c r="I18" s="161">
        <f>PRODUCT(C16,61.35)</f>
        <v>0</v>
      </c>
      <c r="J18" s="108"/>
      <c r="K18" s="273"/>
      <c r="L18" s="274"/>
      <c r="M18" s="274"/>
      <c r="N18" s="274"/>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row>
    <row r="19" spans="1:58" ht="19.5" customHeight="1" x14ac:dyDescent="0.2">
      <c r="A19" s="106"/>
      <c r="B19" s="134" t="s">
        <v>185</v>
      </c>
      <c r="C19" s="228">
        <v>0</v>
      </c>
      <c r="D19" s="100"/>
      <c r="E19" s="41"/>
      <c r="G19" s="259" t="s">
        <v>189</v>
      </c>
      <c r="H19" s="164" t="s">
        <v>69</v>
      </c>
      <c r="I19" s="161">
        <f>PRODUCT(C17,40.35)</f>
        <v>0</v>
      </c>
      <c r="J19" s="108"/>
      <c r="K19" s="273"/>
      <c r="L19" s="274"/>
      <c r="M19" s="274"/>
      <c r="N19" s="274"/>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row>
    <row r="20" spans="1:58" ht="19.5" customHeight="1" thickBot="1" x14ac:dyDescent="0.25">
      <c r="A20" s="106"/>
      <c r="B20" s="134" t="s">
        <v>188</v>
      </c>
      <c r="C20" s="228">
        <v>0</v>
      </c>
      <c r="D20" s="100"/>
      <c r="E20" s="41"/>
      <c r="G20" s="259" t="s">
        <v>108</v>
      </c>
      <c r="H20" s="35" t="s">
        <v>70</v>
      </c>
      <c r="I20" s="161">
        <f>PRODUCT(SUM(C18,-C19,-C20),25)</f>
        <v>0</v>
      </c>
      <c r="J20" s="108"/>
      <c r="K20" s="273"/>
      <c r="L20" s="274"/>
      <c r="M20" s="274"/>
      <c r="N20" s="274"/>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row>
    <row r="21" spans="1:58" ht="19.5" customHeight="1" thickBot="1" x14ac:dyDescent="0.25">
      <c r="A21" s="106"/>
      <c r="B21" s="132" t="s">
        <v>8</v>
      </c>
      <c r="C21" s="2">
        <v>0</v>
      </c>
      <c r="D21" s="100"/>
      <c r="E21" s="41"/>
      <c r="G21" s="259" t="s">
        <v>182</v>
      </c>
      <c r="H21" s="35" t="s">
        <v>123</v>
      </c>
      <c r="I21" s="161">
        <f>PRODUCT(C19,10)</f>
        <v>0</v>
      </c>
      <c r="J21" s="108"/>
      <c r="K21" s="273"/>
      <c r="L21" s="274"/>
      <c r="M21" s="274"/>
      <c r="N21" s="274"/>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row>
    <row r="22" spans="1:58" ht="19.5" customHeight="1" x14ac:dyDescent="0.2">
      <c r="A22" s="106"/>
      <c r="B22" s="133" t="s">
        <v>18</v>
      </c>
      <c r="C22" s="228">
        <v>0</v>
      </c>
      <c r="D22" s="100"/>
      <c r="E22" s="41"/>
      <c r="G22" s="259" t="s">
        <v>191</v>
      </c>
      <c r="H22" s="35" t="s">
        <v>124</v>
      </c>
      <c r="I22" s="161">
        <f>PRODUCT(C20,4)</f>
        <v>0</v>
      </c>
      <c r="J22" s="108"/>
      <c r="K22" s="273"/>
      <c r="L22" s="274"/>
      <c r="M22" s="274"/>
      <c r="N22" s="274"/>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row>
    <row r="23" spans="1:58" ht="19.5" customHeight="1" x14ac:dyDescent="0.2">
      <c r="A23" s="106"/>
      <c r="B23" s="134" t="s">
        <v>19</v>
      </c>
      <c r="C23" s="228">
        <v>0</v>
      </c>
      <c r="D23" s="100"/>
      <c r="E23" s="41"/>
      <c r="G23" s="159" t="s">
        <v>25</v>
      </c>
      <c r="H23" s="167" t="s">
        <v>56</v>
      </c>
      <c r="I23" s="162">
        <f>PRODUCT(SUM(C21,-C22,-C23,-C24,-C25),1.38)</f>
        <v>0</v>
      </c>
      <c r="J23" s="108"/>
      <c r="K23" s="273"/>
      <c r="L23" s="274"/>
      <c r="M23" s="274"/>
      <c r="N23" s="274"/>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row>
    <row r="24" spans="1:58" ht="18" customHeight="1" x14ac:dyDescent="0.2">
      <c r="A24" s="106"/>
      <c r="B24" s="134" t="s">
        <v>184</v>
      </c>
      <c r="C24" s="228">
        <v>0</v>
      </c>
      <c r="D24" s="100"/>
      <c r="E24" s="41"/>
      <c r="G24" s="80" t="s">
        <v>22</v>
      </c>
      <c r="H24" s="164" t="s">
        <v>34</v>
      </c>
      <c r="I24" s="161">
        <f>PRODUCT(C22,5.5)</f>
        <v>0</v>
      </c>
      <c r="J24" s="108"/>
      <c r="K24" s="273"/>
      <c r="L24" s="274"/>
      <c r="M24" s="274"/>
      <c r="N24" s="274"/>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row>
    <row r="25" spans="1:58" ht="18" customHeight="1" thickBot="1" x14ac:dyDescent="0.25">
      <c r="A25" s="106"/>
      <c r="B25" s="134" t="s">
        <v>187</v>
      </c>
      <c r="C25" s="228">
        <v>0</v>
      </c>
      <c r="D25" s="100"/>
      <c r="E25" s="41"/>
      <c r="G25" s="80" t="s">
        <v>23</v>
      </c>
      <c r="H25" s="164" t="s">
        <v>34</v>
      </c>
      <c r="I25" s="161">
        <f>PRODUCT(C23,5.5)</f>
        <v>0</v>
      </c>
      <c r="J25" s="108"/>
      <c r="K25" s="273"/>
      <c r="L25" s="274"/>
      <c r="M25" s="274"/>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row>
    <row r="26" spans="1:58" ht="18" customHeight="1" thickBot="1" x14ac:dyDescent="0.25">
      <c r="A26" s="106"/>
      <c r="B26" s="132" t="s">
        <v>9</v>
      </c>
      <c r="C26" s="182">
        <v>0</v>
      </c>
      <c r="D26" s="100"/>
      <c r="E26" s="41"/>
      <c r="G26" s="259" t="s">
        <v>193</v>
      </c>
      <c r="H26" s="164" t="s">
        <v>73</v>
      </c>
      <c r="I26" s="161">
        <f>PRODUCT(C24,4.96)</f>
        <v>0</v>
      </c>
      <c r="J26" s="108"/>
      <c r="K26" s="273"/>
      <c r="L26" s="274"/>
      <c r="M26" s="274"/>
      <c r="N26" s="274"/>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row>
    <row r="27" spans="1:58" ht="18" customHeight="1" x14ac:dyDescent="0.2">
      <c r="A27" s="106"/>
      <c r="B27" s="133" t="s">
        <v>18</v>
      </c>
      <c r="C27" s="228">
        <v>0</v>
      </c>
      <c r="D27" s="100"/>
      <c r="E27" s="41"/>
      <c r="G27" s="259" t="s">
        <v>194</v>
      </c>
      <c r="H27" s="164" t="s">
        <v>80</v>
      </c>
      <c r="I27" s="161">
        <f>PRODUCT(C25,4.42)</f>
        <v>0</v>
      </c>
      <c r="J27" s="108"/>
      <c r="K27" s="273"/>
      <c r="L27" s="274"/>
      <c r="M27" s="274"/>
      <c r="N27" s="274"/>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row>
    <row r="28" spans="1:58" ht="18" customHeight="1" x14ac:dyDescent="0.2">
      <c r="A28" s="106"/>
      <c r="B28" s="134" t="s">
        <v>19</v>
      </c>
      <c r="C28" s="228">
        <v>0</v>
      </c>
      <c r="D28" s="100"/>
      <c r="E28" s="41"/>
      <c r="G28" s="159" t="s">
        <v>26</v>
      </c>
      <c r="H28" s="167" t="s">
        <v>57</v>
      </c>
      <c r="I28" s="162">
        <f>PRODUCT(SUM(C26,-C27,-C28,-C29,-C30),15.15)</f>
        <v>0</v>
      </c>
      <c r="J28" s="108"/>
      <c r="K28" s="273"/>
      <c r="L28" s="274"/>
      <c r="M28" s="274"/>
      <c r="N28" s="274"/>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row>
    <row r="29" spans="1:58" ht="18" customHeight="1" x14ac:dyDescent="0.2">
      <c r="A29" s="106"/>
      <c r="B29" s="134" t="s">
        <v>181</v>
      </c>
      <c r="C29" s="228">
        <v>0</v>
      </c>
      <c r="D29" s="100"/>
      <c r="E29" s="41"/>
      <c r="G29" s="80" t="s">
        <v>27</v>
      </c>
      <c r="H29" s="164" t="s">
        <v>35</v>
      </c>
      <c r="I29" s="161">
        <f>PRODUCT(C27,60.6)</f>
        <v>0</v>
      </c>
      <c r="J29" s="108"/>
      <c r="K29" s="273"/>
      <c r="L29" s="274"/>
      <c r="M29" s="274"/>
      <c r="N29" s="274"/>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row>
    <row r="30" spans="1:58" ht="18" customHeight="1" thickBot="1" x14ac:dyDescent="0.25">
      <c r="A30" s="106"/>
      <c r="B30" s="137" t="s">
        <v>188</v>
      </c>
      <c r="C30" s="272">
        <v>0</v>
      </c>
      <c r="D30" s="100"/>
      <c r="E30" s="8"/>
      <c r="F30" s="8"/>
      <c r="G30" s="80" t="s">
        <v>28</v>
      </c>
      <c r="H30" s="164" t="s">
        <v>35</v>
      </c>
      <c r="I30" s="161">
        <f>PRODUCT(C28,60.6)</f>
        <v>0</v>
      </c>
      <c r="J30" s="108"/>
      <c r="K30" s="273"/>
      <c r="L30" s="274"/>
      <c r="M30" s="274"/>
      <c r="N30" s="274"/>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row>
    <row r="31" spans="1:58" ht="18" customHeight="1" x14ac:dyDescent="0.2">
      <c r="A31" s="106"/>
      <c r="B31" s="100"/>
      <c r="C31" s="100"/>
      <c r="D31" s="100"/>
      <c r="E31" s="41"/>
      <c r="G31" s="259" t="s">
        <v>196</v>
      </c>
      <c r="H31" s="164" t="s">
        <v>35</v>
      </c>
      <c r="I31" s="161">
        <f>PRODUCT(C29,60.6)</f>
        <v>0</v>
      </c>
      <c r="J31" s="108"/>
      <c r="K31" s="273"/>
      <c r="L31" s="274"/>
      <c r="M31" s="274"/>
      <c r="N31" s="274"/>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row>
    <row r="32" spans="1:58" ht="18" customHeight="1" x14ac:dyDescent="0.2">
      <c r="A32" s="106"/>
      <c r="B32" s="100"/>
      <c r="C32" s="100"/>
      <c r="D32" s="100"/>
      <c r="E32" s="41"/>
      <c r="G32" s="288" t="s">
        <v>197</v>
      </c>
      <c r="H32" s="164" t="s">
        <v>77</v>
      </c>
      <c r="I32" s="161">
        <f>PRODUCT(C30,19.6)</f>
        <v>0</v>
      </c>
      <c r="J32" s="108"/>
      <c r="K32" s="273"/>
      <c r="L32" s="274"/>
      <c r="M32" s="274"/>
      <c r="N32" s="274"/>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row>
    <row r="33" spans="1:58" ht="18" customHeight="1" thickBot="1" x14ac:dyDescent="0.25">
      <c r="A33" s="106"/>
      <c r="B33" s="100"/>
      <c r="C33" s="100"/>
      <c r="D33" s="100"/>
      <c r="E33" s="41"/>
      <c r="G33" s="289" t="s">
        <v>49</v>
      </c>
      <c r="H33" s="165"/>
      <c r="I33" s="163">
        <v>0</v>
      </c>
      <c r="J33" s="125"/>
      <c r="K33" s="273"/>
      <c r="L33" s="274"/>
      <c r="M33" s="274"/>
      <c r="N33" s="274"/>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row>
    <row r="34" spans="1:58" ht="18" customHeight="1" thickBot="1" x14ac:dyDescent="0.3">
      <c r="A34" s="106"/>
      <c r="B34" s="348" t="s">
        <v>119</v>
      </c>
      <c r="C34" s="349"/>
      <c r="D34" s="100"/>
      <c r="E34" s="41"/>
      <c r="G34" s="168" t="s">
        <v>86</v>
      </c>
      <c r="H34" s="156"/>
      <c r="I34" s="157">
        <f>IF(SUM(I16,I23,I28)&gt;0,SUM(I16:I33),SUM(I17:I22,I24:I27,I29:I32))</f>
        <v>0</v>
      </c>
      <c r="J34" s="125"/>
      <c r="K34" s="273"/>
      <c r="L34" s="274"/>
      <c r="M34" s="274"/>
      <c r="N34" s="274"/>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row>
    <row r="35" spans="1:58" ht="27" customHeight="1" thickBot="1" x14ac:dyDescent="0.25">
      <c r="A35" s="106"/>
      <c r="B35" s="350" t="s">
        <v>211</v>
      </c>
      <c r="C35" s="283" t="s">
        <v>4</v>
      </c>
      <c r="D35" s="282"/>
      <c r="E35" s="8"/>
      <c r="F35" s="8"/>
      <c r="G35" s="281"/>
      <c r="H35" s="100"/>
      <c r="I35" s="108"/>
      <c r="J35" s="108"/>
      <c r="K35" s="273"/>
      <c r="L35" s="274"/>
      <c r="M35" s="274"/>
      <c r="N35" s="274"/>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row>
    <row r="36" spans="1:58" ht="21" customHeight="1" thickBot="1" x14ac:dyDescent="0.3">
      <c r="A36" s="106"/>
      <c r="B36" s="351"/>
      <c r="C36" s="232">
        <f>SUM(C38:C40)</f>
        <v>0</v>
      </c>
      <c r="D36" s="100"/>
      <c r="E36" s="41"/>
      <c r="F36" s="41"/>
      <c r="G36" s="83" t="s">
        <v>115</v>
      </c>
      <c r="H36" s="236"/>
      <c r="I36" s="71">
        <f>IF(SUM(C38*(669.8-61.35),C39*(654.5-61.35),C40*(721-61.35))&lt;50,0,SUM(C38*(669.8-61.35),C39*(654.5-61.35),C40*(721-61.35)))</f>
        <v>0</v>
      </c>
      <c r="J36" s="108"/>
      <c r="K36" s="276"/>
      <c r="L36" s="276"/>
      <c r="M36" s="276"/>
      <c r="N36" s="274"/>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row>
    <row r="37" spans="1:58" ht="27" customHeight="1" thickBot="1" x14ac:dyDescent="0.25">
      <c r="A37" s="106"/>
      <c r="B37" s="352" t="s">
        <v>218</v>
      </c>
      <c r="C37" s="353"/>
      <c r="D37" s="100"/>
      <c r="E37" s="41"/>
      <c r="G37" s="281"/>
      <c r="H37" s="100"/>
      <c r="I37" s="108"/>
      <c r="J37" s="108"/>
      <c r="K37" s="278"/>
      <c r="L37" s="278"/>
      <c r="M37" s="278"/>
      <c r="N37" s="274"/>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row>
    <row r="38" spans="1:58" ht="18" customHeight="1" thickBot="1" x14ac:dyDescent="0.25">
      <c r="A38" s="106"/>
      <c r="B38" s="150" t="s">
        <v>110</v>
      </c>
      <c r="C38" s="225">
        <v>0</v>
      </c>
      <c r="D38" s="100"/>
      <c r="E38" s="41"/>
      <c r="G38" s="175" t="s">
        <v>31</v>
      </c>
      <c r="H38" s="138"/>
      <c r="I38" s="189">
        <f>SUM(I9,I11,I12,I34,I36)</f>
        <v>0</v>
      </c>
      <c r="J38" s="108"/>
      <c r="K38" s="278"/>
      <c r="L38" s="278"/>
      <c r="M38" s="278"/>
      <c r="N38" s="277"/>
      <c r="O38" s="184"/>
      <c r="P38" s="184"/>
      <c r="Q38" s="184"/>
      <c r="R38" s="184"/>
      <c r="S38" s="184"/>
      <c r="T38" s="184"/>
      <c r="U38" s="184"/>
      <c r="V38" s="184"/>
      <c r="W38" s="184"/>
      <c r="X38" s="184"/>
      <c r="Y38" s="184"/>
      <c r="Z38" s="184"/>
      <c r="AA38" s="184"/>
      <c r="AB38" s="184"/>
      <c r="AC38" s="184"/>
      <c r="AD38" s="184"/>
      <c r="AE38" s="184"/>
      <c r="AF38" s="184"/>
      <c r="AG38" s="184"/>
      <c r="AH38" s="184"/>
      <c r="AI38" s="184"/>
      <c r="AJ38" s="184"/>
      <c r="AK38" s="184"/>
      <c r="AL38" s="184"/>
      <c r="AM38" s="184"/>
      <c r="AN38" s="184"/>
      <c r="AO38" s="184"/>
      <c r="AP38" s="184"/>
      <c r="AQ38" s="184"/>
      <c r="AR38" s="184"/>
      <c r="AS38" s="184"/>
      <c r="AT38" s="184"/>
      <c r="AU38" s="184"/>
      <c r="AV38" s="184"/>
      <c r="AW38" s="184"/>
      <c r="AX38" s="184"/>
      <c r="AY38" s="184"/>
      <c r="AZ38" s="184"/>
      <c r="BA38" s="184"/>
      <c r="BB38" s="184"/>
      <c r="BC38" s="184"/>
      <c r="BD38" s="184"/>
      <c r="BE38" s="85"/>
      <c r="BF38" s="85"/>
    </row>
    <row r="39" spans="1:58" s="6" customFormat="1" ht="20.25" customHeight="1" x14ac:dyDescent="0.2">
      <c r="A39" s="111"/>
      <c r="B39" s="134" t="s">
        <v>111</v>
      </c>
      <c r="C39" s="226">
        <v>0</v>
      </c>
      <c r="D39" s="101"/>
      <c r="E39" s="5"/>
      <c r="F39" s="5"/>
      <c r="G39" s="265" t="s">
        <v>224</v>
      </c>
      <c r="H39" s="280"/>
      <c r="I39" s="129">
        <f>SUM(C7*20.5,C14*61.35,C18*25,C21*5.5,C26*60.6)</f>
        <v>0</v>
      </c>
      <c r="J39" s="112"/>
      <c r="K39" s="278"/>
      <c r="L39" s="278"/>
      <c r="M39" s="278"/>
      <c r="N39" s="274"/>
      <c r="O39" s="185"/>
      <c r="P39" s="185"/>
      <c r="Q39" s="185"/>
      <c r="R39" s="185"/>
      <c r="S39" s="185"/>
      <c r="T39" s="185"/>
      <c r="U39" s="185"/>
      <c r="V39" s="185"/>
      <c r="W39" s="185"/>
      <c r="X39" s="185"/>
      <c r="Y39" s="185"/>
      <c r="Z39" s="185"/>
      <c r="AA39" s="185"/>
      <c r="AB39" s="185"/>
      <c r="AC39" s="185"/>
      <c r="AD39" s="185"/>
      <c r="AE39" s="185"/>
      <c r="AF39" s="185"/>
      <c r="AG39" s="185"/>
      <c r="AH39" s="185"/>
      <c r="AI39" s="185"/>
      <c r="AJ39" s="185"/>
      <c r="AK39" s="185"/>
      <c r="AL39" s="185"/>
      <c r="AM39" s="185"/>
      <c r="AN39" s="185"/>
      <c r="AO39" s="185"/>
      <c r="AP39" s="185"/>
      <c r="AQ39" s="185"/>
      <c r="AR39" s="185"/>
      <c r="AS39" s="185"/>
      <c r="AT39" s="185"/>
      <c r="AU39" s="185"/>
      <c r="AV39" s="185"/>
      <c r="AW39" s="185"/>
      <c r="AX39" s="185"/>
      <c r="AY39" s="185"/>
      <c r="AZ39" s="185"/>
      <c r="BA39" s="185"/>
      <c r="BB39" s="185"/>
      <c r="BC39" s="185"/>
      <c r="BD39" s="185"/>
      <c r="BE39" s="102"/>
      <c r="BF39" s="85"/>
    </row>
    <row r="40" spans="1:58" s="6" customFormat="1" ht="21" customHeight="1" thickBot="1" x14ac:dyDescent="0.25">
      <c r="A40" s="111"/>
      <c r="B40" s="137" t="s">
        <v>112</v>
      </c>
      <c r="C40" s="227">
        <v>0</v>
      </c>
      <c r="D40" s="100"/>
      <c r="E40" s="5"/>
      <c r="F40" s="5"/>
      <c r="G40" s="320" t="s">
        <v>225</v>
      </c>
      <c r="H40" s="321"/>
      <c r="I40" s="89">
        <f>I39-I38+I36</f>
        <v>0</v>
      </c>
      <c r="J40" s="112"/>
      <c r="K40" s="278"/>
      <c r="L40" s="278"/>
      <c r="M40" s="278"/>
      <c r="N40" s="278"/>
      <c r="O40" s="185"/>
      <c r="P40" s="185"/>
      <c r="Q40" s="185"/>
      <c r="R40" s="185"/>
      <c r="S40" s="185"/>
      <c r="T40" s="185"/>
      <c r="U40" s="185"/>
      <c r="V40" s="185"/>
      <c r="W40" s="185"/>
      <c r="X40" s="185"/>
      <c r="Y40" s="185"/>
      <c r="Z40" s="185"/>
      <c r="AA40" s="185"/>
      <c r="AB40" s="185"/>
      <c r="AC40" s="185"/>
      <c r="AD40" s="185"/>
      <c r="AE40" s="185"/>
      <c r="AF40" s="185"/>
      <c r="AG40" s="185"/>
      <c r="AH40" s="185"/>
      <c r="AI40" s="185"/>
      <c r="AJ40" s="185"/>
      <c r="AK40" s="185"/>
      <c r="AL40" s="185"/>
      <c r="AM40" s="185"/>
      <c r="AN40" s="185"/>
      <c r="AO40" s="185"/>
      <c r="AP40" s="185"/>
      <c r="AQ40" s="185"/>
      <c r="AR40" s="185"/>
      <c r="AS40" s="185"/>
      <c r="AT40" s="185"/>
      <c r="AU40" s="185"/>
      <c r="AV40" s="185"/>
      <c r="AW40" s="185"/>
      <c r="AX40" s="185"/>
      <c r="AY40" s="185"/>
      <c r="AZ40" s="185"/>
      <c r="BA40" s="185"/>
      <c r="BB40" s="185"/>
      <c r="BC40" s="185"/>
      <c r="BD40" s="185"/>
      <c r="BE40" s="87"/>
      <c r="BF40" s="87"/>
    </row>
    <row r="41" spans="1:58" s="6" customFormat="1" ht="20.25" customHeight="1" thickBot="1" x14ac:dyDescent="0.25">
      <c r="A41" s="111"/>
      <c r="B41" s="100"/>
      <c r="C41" s="100"/>
      <c r="D41" s="282"/>
      <c r="E41" s="282"/>
      <c r="F41" s="282"/>
      <c r="G41" s="282"/>
      <c r="H41" s="282"/>
      <c r="I41" s="282"/>
      <c r="J41" s="112"/>
      <c r="K41" s="278"/>
      <c r="L41" s="278"/>
      <c r="M41" s="278"/>
      <c r="N41" s="278"/>
      <c r="O41" s="185"/>
      <c r="P41" s="185"/>
      <c r="Q41" s="185"/>
      <c r="R41" s="185"/>
      <c r="S41" s="185"/>
      <c r="T41" s="185"/>
      <c r="U41" s="185"/>
      <c r="V41" s="185"/>
      <c r="W41" s="185"/>
      <c r="X41" s="185"/>
      <c r="Y41" s="185"/>
      <c r="Z41" s="185"/>
      <c r="AA41" s="185"/>
      <c r="AB41" s="185"/>
      <c r="AC41" s="185"/>
      <c r="AD41" s="185"/>
      <c r="AE41" s="185"/>
      <c r="AF41" s="185"/>
      <c r="AG41" s="185"/>
      <c r="AH41" s="185"/>
      <c r="AI41" s="185"/>
      <c r="AJ41" s="185"/>
      <c r="AK41" s="185"/>
      <c r="AL41" s="185"/>
      <c r="AM41" s="185"/>
      <c r="AN41" s="185"/>
      <c r="AO41" s="185"/>
      <c r="AP41" s="185"/>
      <c r="AQ41" s="185"/>
      <c r="AR41" s="185"/>
      <c r="AS41" s="185"/>
      <c r="AT41" s="185"/>
      <c r="AU41" s="185"/>
      <c r="AV41" s="185"/>
      <c r="AW41" s="185"/>
      <c r="AX41" s="185"/>
      <c r="AY41" s="185"/>
      <c r="AZ41" s="185"/>
      <c r="BA41" s="185"/>
      <c r="BB41" s="185"/>
      <c r="BC41" s="185"/>
      <c r="BD41" s="185"/>
      <c r="BE41" s="87"/>
      <c r="BF41" s="87"/>
    </row>
    <row r="42" spans="1:58" s="6" customFormat="1" ht="24" customHeight="1" x14ac:dyDescent="0.2">
      <c r="A42" s="111"/>
      <c r="B42" s="322" t="s">
        <v>232</v>
      </c>
      <c r="C42" s="323"/>
      <c r="D42" s="282"/>
      <c r="E42" s="282"/>
      <c r="F42" s="100"/>
      <c r="G42" s="328" t="s">
        <v>230</v>
      </c>
      <c r="H42" s="329"/>
      <c r="I42" s="330"/>
      <c r="J42" s="112"/>
      <c r="K42" s="279"/>
      <c r="L42" s="279"/>
      <c r="M42" s="279"/>
      <c r="N42" s="279"/>
    </row>
    <row r="43" spans="1:58" s="6" customFormat="1" ht="21" customHeight="1" x14ac:dyDescent="0.2">
      <c r="A43" s="111"/>
      <c r="B43" s="324"/>
      <c r="C43" s="325"/>
      <c r="D43" s="282"/>
      <c r="E43" s="282"/>
      <c r="F43" s="100"/>
      <c r="G43" s="331"/>
      <c r="H43" s="332"/>
      <c r="I43" s="333"/>
      <c r="J43" s="112"/>
      <c r="K43" s="279"/>
      <c r="L43" s="279"/>
      <c r="M43" s="279"/>
      <c r="N43" s="279"/>
    </row>
    <row r="44" spans="1:58" s="6" customFormat="1" ht="24.75" customHeight="1" thickBot="1" x14ac:dyDescent="0.25">
      <c r="A44" s="111"/>
      <c r="B44" s="324"/>
      <c r="C44" s="325"/>
      <c r="D44" s="101"/>
      <c r="E44" s="101"/>
      <c r="F44" s="101"/>
      <c r="G44" s="334"/>
      <c r="H44" s="335"/>
      <c r="I44" s="336"/>
      <c r="J44" s="112"/>
      <c r="K44" s="279"/>
      <c r="L44" s="279"/>
      <c r="M44" s="279"/>
      <c r="N44" s="279"/>
    </row>
    <row r="45" spans="1:58" s="6" customFormat="1" ht="24.75" customHeight="1" x14ac:dyDescent="0.25">
      <c r="A45" s="111"/>
      <c r="B45" s="324"/>
      <c r="C45" s="325"/>
      <c r="D45" s="101"/>
      <c r="E45" s="101"/>
      <c r="F45" s="101"/>
      <c r="G45" s="308" t="s">
        <v>235</v>
      </c>
      <c r="H45" s="282"/>
      <c r="I45" s="282"/>
      <c r="J45" s="112"/>
      <c r="K45" s="279"/>
      <c r="L45" s="279"/>
      <c r="M45" s="279"/>
      <c r="N45" s="279"/>
    </row>
    <row r="46" spans="1:58" s="6" customFormat="1" ht="15" customHeight="1" x14ac:dyDescent="0.2">
      <c r="A46" s="111"/>
      <c r="B46" s="324"/>
      <c r="C46" s="325"/>
      <c r="D46" s="101"/>
      <c r="E46" s="101"/>
      <c r="F46" s="101"/>
      <c r="G46" s="305" t="s">
        <v>234</v>
      </c>
      <c r="H46" s="305"/>
      <c r="I46" s="305"/>
      <c r="J46" s="112"/>
      <c r="K46" s="279"/>
      <c r="L46" s="279"/>
      <c r="M46" s="279"/>
      <c r="N46" s="279"/>
    </row>
    <row r="47" spans="1:58" s="6" customFormat="1" ht="18" customHeight="1" thickBot="1" x14ac:dyDescent="0.25">
      <c r="A47" s="111"/>
      <c r="B47" s="358"/>
      <c r="C47" s="359"/>
      <c r="D47" s="101"/>
      <c r="E47" s="101"/>
      <c r="F47" s="101"/>
      <c r="G47" s="307" t="s">
        <v>233</v>
      </c>
      <c r="H47" s="306"/>
      <c r="I47" s="306"/>
      <c r="J47" s="112"/>
      <c r="K47" s="279"/>
      <c r="L47" s="279"/>
      <c r="M47" s="279"/>
      <c r="N47" s="279"/>
    </row>
    <row r="48" spans="1:58" s="6" customFormat="1" ht="199.5" customHeight="1" thickBot="1" x14ac:dyDescent="0.25">
      <c r="A48" s="111"/>
      <c r="B48" s="339"/>
      <c r="C48" s="340"/>
      <c r="D48" s="101"/>
      <c r="G48" s="341" t="s">
        <v>229</v>
      </c>
      <c r="H48" s="342"/>
      <c r="I48" s="343"/>
      <c r="J48" s="112"/>
      <c r="K48" s="279"/>
      <c r="L48" s="279"/>
      <c r="M48" s="279"/>
      <c r="N48" s="279"/>
    </row>
    <row r="49" spans="1:14" s="8" customFormat="1" ht="13.5" thickBot="1" x14ac:dyDescent="0.25">
      <c r="A49" s="113"/>
      <c r="B49" s="115"/>
      <c r="C49" s="115"/>
      <c r="D49" s="287"/>
      <c r="E49" s="126"/>
      <c r="F49" s="126"/>
      <c r="G49" s="281"/>
      <c r="H49" s="114"/>
      <c r="I49" s="114"/>
      <c r="J49" s="116"/>
      <c r="K49" s="278"/>
      <c r="L49" s="278"/>
      <c r="M49" s="278"/>
      <c r="N49" s="278"/>
    </row>
    <row r="50" spans="1:14" s="6" customFormat="1" x14ac:dyDescent="0.2">
      <c r="A50" s="9"/>
      <c r="B50" s="152"/>
      <c r="C50" s="152"/>
      <c r="D50" s="9"/>
      <c r="E50" s="7"/>
      <c r="F50" s="7"/>
      <c r="G50" s="7"/>
      <c r="H50" s="7"/>
      <c r="I50" s="7"/>
      <c r="J50" s="9"/>
      <c r="K50" s="279"/>
      <c r="L50" s="279"/>
      <c r="M50" s="279"/>
      <c r="N50" s="279"/>
    </row>
    <row r="51" spans="1:14" s="6" customFormat="1" ht="17.25" customHeight="1" x14ac:dyDescent="0.2">
      <c r="A51" s="9"/>
      <c r="B51" s="264"/>
      <c r="C51" s="152"/>
      <c r="D51" s="9"/>
      <c r="E51" s="7"/>
      <c r="F51" s="7"/>
      <c r="G51" s="7"/>
      <c r="H51" s="7"/>
      <c r="I51" s="7"/>
      <c r="J51" s="9"/>
      <c r="K51" s="279"/>
      <c r="L51" s="279"/>
      <c r="M51" s="279"/>
      <c r="N51" s="279"/>
    </row>
    <row r="52" spans="1:14" s="6" customFormat="1" x14ac:dyDescent="0.2">
      <c r="A52" s="9"/>
      <c r="B52" s="152"/>
      <c r="C52" s="152"/>
      <c r="D52" s="9"/>
      <c r="E52" s="7"/>
      <c r="F52" s="7"/>
      <c r="G52" s="7"/>
      <c r="H52" s="7"/>
      <c r="I52" s="7"/>
      <c r="J52" s="9"/>
      <c r="K52" s="279"/>
      <c r="L52" s="279"/>
      <c r="M52" s="279"/>
      <c r="N52" s="279"/>
    </row>
    <row r="53" spans="1:14" s="6" customFormat="1" x14ac:dyDescent="0.2">
      <c r="A53" s="9"/>
      <c r="B53" s="152"/>
      <c r="C53" s="152"/>
      <c r="D53" s="9"/>
      <c r="E53" s="7"/>
      <c r="F53" s="7"/>
      <c r="G53" s="309"/>
      <c r="H53" s="310"/>
      <c r="I53" s="310"/>
      <c r="J53" s="9"/>
      <c r="K53" s="279"/>
      <c r="L53" s="279"/>
      <c r="M53" s="279"/>
      <c r="N53" s="279"/>
    </row>
    <row r="54" spans="1:14" s="6" customFormat="1" x14ac:dyDescent="0.2">
      <c r="A54" s="9"/>
      <c r="B54" s="152"/>
      <c r="C54" s="152"/>
      <c r="D54" s="9"/>
      <c r="E54" s="7"/>
      <c r="F54" s="7"/>
      <c r="G54" s="310"/>
      <c r="H54" s="310"/>
      <c r="I54" s="310"/>
      <c r="J54" s="9"/>
      <c r="K54" s="279"/>
      <c r="L54" s="279"/>
      <c r="M54" s="279"/>
      <c r="N54" s="279"/>
    </row>
    <row r="55" spans="1:14" s="6" customFormat="1" x14ac:dyDescent="0.2">
      <c r="A55" s="8"/>
      <c r="B55" s="152"/>
      <c r="C55" s="152"/>
      <c r="D55" s="8"/>
      <c r="G55" s="310"/>
      <c r="H55" s="310"/>
      <c r="I55" s="310"/>
      <c r="K55" s="279"/>
      <c r="L55" s="279"/>
      <c r="M55" s="279"/>
      <c r="N55" s="279"/>
    </row>
    <row r="56" spans="1:14" s="6" customFormat="1" x14ac:dyDescent="0.2">
      <c r="G56" s="310"/>
      <c r="H56" s="310"/>
      <c r="I56" s="310"/>
      <c r="K56" s="279"/>
      <c r="L56" s="279"/>
      <c r="M56" s="279"/>
      <c r="N56" s="279"/>
    </row>
    <row r="57" spans="1:14" s="6" customFormat="1" x14ac:dyDescent="0.2">
      <c r="G57" s="310"/>
      <c r="H57" s="310"/>
      <c r="I57" s="310"/>
      <c r="K57" s="279"/>
      <c r="L57" s="279"/>
      <c r="M57" s="279"/>
      <c r="N57" s="279"/>
    </row>
    <row r="58" spans="1:14" s="6" customFormat="1" x14ac:dyDescent="0.2">
      <c r="G58" s="310"/>
      <c r="H58" s="310"/>
      <c r="I58" s="310"/>
      <c r="K58" s="279"/>
      <c r="L58" s="279"/>
      <c r="M58" s="279"/>
      <c r="N58" s="279"/>
    </row>
    <row r="59" spans="1:14" s="6" customFormat="1" x14ac:dyDescent="0.2">
      <c r="G59" s="310"/>
      <c r="H59" s="310"/>
      <c r="I59" s="310"/>
      <c r="K59" s="279"/>
      <c r="L59" s="279"/>
      <c r="M59" s="279"/>
      <c r="N59" s="279"/>
    </row>
    <row r="60" spans="1:14" s="6" customFormat="1" x14ac:dyDescent="0.2">
      <c r="G60" s="310"/>
      <c r="H60" s="310"/>
      <c r="I60" s="310"/>
      <c r="K60" s="279"/>
      <c r="L60" s="279"/>
      <c r="M60" s="279"/>
      <c r="N60" s="279"/>
    </row>
    <row r="61" spans="1:14" s="6" customFormat="1" x14ac:dyDescent="0.2">
      <c r="G61" s="310"/>
      <c r="H61" s="310"/>
      <c r="I61" s="310"/>
      <c r="K61" s="279"/>
      <c r="L61" s="279"/>
      <c r="M61" s="279"/>
      <c r="N61" s="279"/>
    </row>
    <row r="62" spans="1:14" s="6" customFormat="1" x14ac:dyDescent="0.2">
      <c r="G62" s="310"/>
      <c r="H62" s="310"/>
      <c r="I62" s="310"/>
      <c r="K62" s="279"/>
      <c r="L62" s="279"/>
      <c r="M62" s="279"/>
      <c r="N62" s="279"/>
    </row>
    <row r="63" spans="1:14" s="6" customFormat="1" x14ac:dyDescent="0.2">
      <c r="G63" s="310"/>
      <c r="H63" s="310"/>
      <c r="I63" s="310"/>
      <c r="K63" s="279"/>
      <c r="L63" s="279"/>
      <c r="M63" s="279"/>
      <c r="N63" s="279"/>
    </row>
    <row r="64" spans="1:14" s="6" customFormat="1" x14ac:dyDescent="0.2">
      <c r="G64" s="310"/>
      <c r="H64" s="310"/>
      <c r="I64" s="310"/>
      <c r="K64" s="279"/>
      <c r="L64" s="279"/>
      <c r="M64" s="279"/>
      <c r="N64" s="279"/>
    </row>
    <row r="65" spans="7:14" s="6" customFormat="1" x14ac:dyDescent="0.2">
      <c r="G65" s="310"/>
      <c r="H65" s="310"/>
      <c r="I65" s="310"/>
      <c r="K65" s="279"/>
      <c r="L65" s="279"/>
      <c r="M65" s="279"/>
      <c r="N65" s="279"/>
    </row>
    <row r="66" spans="7:14" s="6" customFormat="1" x14ac:dyDescent="0.2">
      <c r="G66" s="310"/>
      <c r="H66" s="310"/>
      <c r="I66" s="310"/>
      <c r="K66" s="279"/>
      <c r="L66" s="279"/>
      <c r="M66" s="279"/>
      <c r="N66" s="279"/>
    </row>
    <row r="67" spans="7:14" s="6" customFormat="1" x14ac:dyDescent="0.2">
      <c r="G67" s="310"/>
      <c r="H67" s="310"/>
      <c r="I67" s="310"/>
      <c r="K67" s="279"/>
      <c r="L67" s="279"/>
      <c r="M67" s="279"/>
      <c r="N67" s="279"/>
    </row>
    <row r="68" spans="7:14" s="6" customFormat="1" x14ac:dyDescent="0.2">
      <c r="G68" s="310"/>
      <c r="H68" s="310"/>
      <c r="I68" s="310"/>
      <c r="K68" s="279"/>
      <c r="L68" s="279"/>
      <c r="M68" s="279"/>
      <c r="N68" s="279"/>
    </row>
    <row r="69" spans="7:14" s="6" customFormat="1" x14ac:dyDescent="0.2">
      <c r="G69" s="310"/>
      <c r="H69" s="310"/>
      <c r="I69" s="310"/>
      <c r="K69" s="279"/>
      <c r="L69" s="279"/>
      <c r="M69" s="279"/>
      <c r="N69" s="279"/>
    </row>
    <row r="70" spans="7:14" s="6" customFormat="1" x14ac:dyDescent="0.2">
      <c r="K70" s="279"/>
      <c r="L70" s="279"/>
      <c r="M70" s="279"/>
      <c r="N70" s="279"/>
    </row>
    <row r="71" spans="7:14" s="6" customFormat="1" x14ac:dyDescent="0.2">
      <c r="K71" s="279"/>
      <c r="L71" s="279"/>
      <c r="M71" s="279"/>
      <c r="N71" s="279"/>
    </row>
    <row r="72" spans="7:14" s="6" customFormat="1" x14ac:dyDescent="0.2">
      <c r="K72" s="279"/>
      <c r="L72" s="279"/>
      <c r="M72" s="279"/>
      <c r="N72" s="279"/>
    </row>
    <row r="73" spans="7:14" s="6" customFormat="1" x14ac:dyDescent="0.2">
      <c r="K73" s="279"/>
      <c r="L73" s="279"/>
      <c r="M73" s="279"/>
      <c r="N73" s="279"/>
    </row>
    <row r="74" spans="7:14" s="6" customFormat="1" x14ac:dyDescent="0.2">
      <c r="K74" s="279"/>
      <c r="L74" s="279"/>
      <c r="M74" s="279"/>
      <c r="N74" s="279"/>
    </row>
    <row r="75" spans="7:14" s="6" customFormat="1" x14ac:dyDescent="0.2">
      <c r="K75" s="279"/>
      <c r="L75" s="279"/>
      <c r="M75" s="279"/>
      <c r="N75" s="279"/>
    </row>
    <row r="76" spans="7:14" s="6" customFormat="1" x14ac:dyDescent="0.2">
      <c r="K76" s="279"/>
      <c r="L76" s="279"/>
      <c r="M76" s="279"/>
      <c r="N76" s="279"/>
    </row>
    <row r="77" spans="7:14" s="6" customFormat="1" x14ac:dyDescent="0.2">
      <c r="K77" s="279"/>
      <c r="L77" s="279"/>
      <c r="M77" s="279"/>
      <c r="N77" s="279"/>
    </row>
    <row r="78" spans="7:14" s="6" customFormat="1" x14ac:dyDescent="0.2">
      <c r="K78" s="279"/>
      <c r="L78" s="279"/>
      <c r="M78" s="279"/>
      <c r="N78" s="279"/>
    </row>
    <row r="79" spans="7:14" s="6" customFormat="1" x14ac:dyDescent="0.2">
      <c r="K79" s="279"/>
      <c r="L79" s="279"/>
      <c r="M79" s="279"/>
      <c r="N79" s="279"/>
    </row>
    <row r="80" spans="7:14" s="6" customFormat="1" x14ac:dyDescent="0.2">
      <c r="K80" s="279"/>
      <c r="L80" s="279"/>
      <c r="M80" s="279"/>
      <c r="N80" s="279"/>
    </row>
    <row r="81" spans="11:14" s="6" customFormat="1" x14ac:dyDescent="0.2">
      <c r="K81" s="279"/>
      <c r="L81" s="279"/>
      <c r="M81" s="279"/>
      <c r="N81" s="279"/>
    </row>
    <row r="82" spans="11:14" s="6" customFormat="1" x14ac:dyDescent="0.2">
      <c r="K82" s="279"/>
      <c r="L82" s="279"/>
      <c r="M82" s="279"/>
      <c r="N82" s="279"/>
    </row>
    <row r="83" spans="11:14" s="6" customFormat="1" x14ac:dyDescent="0.2">
      <c r="K83" s="279"/>
      <c r="L83" s="279"/>
      <c r="M83" s="279"/>
      <c r="N83" s="279"/>
    </row>
    <row r="84" spans="11:14" s="6" customFormat="1" x14ac:dyDescent="0.2">
      <c r="K84" s="279"/>
      <c r="L84" s="279"/>
      <c r="M84" s="279"/>
      <c r="N84" s="279"/>
    </row>
    <row r="85" spans="11:14" s="6" customFormat="1" x14ac:dyDescent="0.2">
      <c r="K85" s="279"/>
      <c r="L85" s="279"/>
      <c r="M85" s="279"/>
      <c r="N85" s="279"/>
    </row>
    <row r="86" spans="11:14" s="6" customFormat="1" x14ac:dyDescent="0.2">
      <c r="K86" s="279"/>
      <c r="L86" s="279"/>
      <c r="M86" s="279"/>
      <c r="N86" s="279"/>
    </row>
    <row r="87" spans="11:14" s="6" customFormat="1" x14ac:dyDescent="0.2">
      <c r="K87" s="279"/>
      <c r="L87" s="279"/>
      <c r="M87" s="279"/>
      <c r="N87" s="279"/>
    </row>
    <row r="88" spans="11:14" s="6" customFormat="1" x14ac:dyDescent="0.2">
      <c r="K88" s="279"/>
      <c r="L88" s="279"/>
      <c r="M88" s="279"/>
      <c r="N88" s="279"/>
    </row>
    <row r="89" spans="11:14" s="6" customFormat="1" x14ac:dyDescent="0.2">
      <c r="K89" s="279"/>
      <c r="L89" s="279"/>
      <c r="M89" s="279"/>
      <c r="N89" s="279"/>
    </row>
    <row r="90" spans="11:14" s="6" customFormat="1" x14ac:dyDescent="0.2">
      <c r="K90" s="279"/>
      <c r="L90" s="279"/>
      <c r="M90" s="279"/>
      <c r="N90" s="279"/>
    </row>
    <row r="91" spans="11:14" s="6" customFormat="1" x14ac:dyDescent="0.2">
      <c r="K91" s="279"/>
      <c r="L91" s="279"/>
      <c r="M91" s="279"/>
      <c r="N91" s="279"/>
    </row>
    <row r="92" spans="11:14" s="6" customFormat="1" x14ac:dyDescent="0.2">
      <c r="K92" s="279"/>
      <c r="L92" s="279"/>
      <c r="M92" s="279"/>
      <c r="N92" s="279"/>
    </row>
    <row r="93" spans="11:14" s="6" customFormat="1" x14ac:dyDescent="0.2">
      <c r="K93" s="279"/>
      <c r="L93" s="279"/>
      <c r="M93" s="279"/>
      <c r="N93" s="279"/>
    </row>
    <row r="94" spans="11:14" s="6" customFormat="1" x14ac:dyDescent="0.2">
      <c r="K94" s="279"/>
      <c r="L94" s="279"/>
      <c r="M94" s="279"/>
      <c r="N94" s="279"/>
    </row>
    <row r="95" spans="11:14" s="6" customFormat="1" x14ac:dyDescent="0.2">
      <c r="K95" s="279"/>
      <c r="L95" s="279"/>
      <c r="M95" s="279"/>
      <c r="N95" s="279"/>
    </row>
    <row r="96" spans="11:14" s="6" customFormat="1" x14ac:dyDescent="0.2">
      <c r="K96" s="279"/>
      <c r="L96" s="279"/>
      <c r="M96" s="279"/>
      <c r="N96" s="279"/>
    </row>
    <row r="97" spans="11:14" s="6" customFormat="1" x14ac:dyDescent="0.2">
      <c r="K97" s="279"/>
      <c r="L97" s="279"/>
      <c r="M97" s="279"/>
      <c r="N97" s="279"/>
    </row>
    <row r="98" spans="11:14" s="6" customFormat="1" x14ac:dyDescent="0.2">
      <c r="K98" s="279"/>
      <c r="L98" s="279"/>
      <c r="M98" s="279"/>
      <c r="N98" s="279"/>
    </row>
    <row r="99" spans="11:14" s="6" customFormat="1" x14ac:dyDescent="0.2">
      <c r="K99" s="279"/>
      <c r="L99" s="279"/>
      <c r="M99" s="279"/>
      <c r="N99" s="279"/>
    </row>
    <row r="100" spans="11:14" s="6" customFormat="1" x14ac:dyDescent="0.2">
      <c r="K100" s="279"/>
      <c r="L100" s="279"/>
      <c r="M100" s="279"/>
      <c r="N100" s="279"/>
    </row>
    <row r="101" spans="11:14" s="6" customFormat="1" x14ac:dyDescent="0.2">
      <c r="K101" s="279"/>
      <c r="L101" s="279"/>
      <c r="M101" s="279"/>
      <c r="N101" s="279"/>
    </row>
    <row r="102" spans="11:14" s="6" customFormat="1" x14ac:dyDescent="0.2">
      <c r="K102" s="279"/>
      <c r="L102" s="279"/>
      <c r="M102" s="279"/>
      <c r="N102" s="279"/>
    </row>
    <row r="103" spans="11:14" s="6" customFormat="1" x14ac:dyDescent="0.2">
      <c r="K103" s="279"/>
      <c r="L103" s="279"/>
      <c r="M103" s="279"/>
      <c r="N103" s="279"/>
    </row>
    <row r="104" spans="11:14" s="6" customFormat="1" x14ac:dyDescent="0.2">
      <c r="K104" s="279"/>
      <c r="L104" s="279"/>
      <c r="M104" s="279"/>
      <c r="N104" s="279"/>
    </row>
    <row r="105" spans="11:14" s="6" customFormat="1" x14ac:dyDescent="0.2">
      <c r="K105" s="279"/>
      <c r="L105" s="279"/>
      <c r="M105" s="279"/>
      <c r="N105" s="279"/>
    </row>
    <row r="106" spans="11:14" s="6" customFormat="1" x14ac:dyDescent="0.2">
      <c r="K106" s="279"/>
      <c r="L106" s="279"/>
      <c r="M106" s="279"/>
      <c r="N106" s="279"/>
    </row>
    <row r="107" spans="11:14" s="6" customFormat="1" x14ac:dyDescent="0.2">
      <c r="K107" s="279"/>
      <c r="L107" s="279"/>
      <c r="M107" s="279"/>
      <c r="N107" s="279"/>
    </row>
    <row r="108" spans="11:14" s="6" customFormat="1" x14ac:dyDescent="0.2">
      <c r="K108" s="279"/>
      <c r="L108" s="279"/>
      <c r="M108" s="279"/>
      <c r="N108" s="279"/>
    </row>
    <row r="109" spans="11:14" s="6" customFormat="1" x14ac:dyDescent="0.2">
      <c r="K109" s="279"/>
      <c r="L109" s="279"/>
      <c r="M109" s="279"/>
      <c r="N109" s="279"/>
    </row>
    <row r="110" spans="11:14" s="6" customFormat="1" x14ac:dyDescent="0.2">
      <c r="K110" s="279"/>
      <c r="L110" s="279"/>
      <c r="M110" s="279"/>
      <c r="N110" s="279"/>
    </row>
    <row r="111" spans="11:14" s="6" customFormat="1" x14ac:dyDescent="0.2">
      <c r="K111" s="279"/>
      <c r="L111" s="279"/>
      <c r="M111" s="279"/>
      <c r="N111" s="279"/>
    </row>
    <row r="112" spans="11:14" s="6" customFormat="1" x14ac:dyDescent="0.2">
      <c r="K112" s="279"/>
      <c r="L112" s="279"/>
      <c r="M112" s="279"/>
      <c r="N112" s="279"/>
    </row>
    <row r="113" spans="11:14" s="6" customFormat="1" x14ac:dyDescent="0.2">
      <c r="K113" s="279"/>
      <c r="L113" s="279"/>
      <c r="M113" s="279"/>
      <c r="N113" s="279"/>
    </row>
    <row r="114" spans="11:14" s="6" customFormat="1" x14ac:dyDescent="0.2">
      <c r="K114" s="279"/>
      <c r="L114" s="279"/>
      <c r="M114" s="279"/>
      <c r="N114" s="279"/>
    </row>
    <row r="115" spans="11:14" s="6" customFormat="1" x14ac:dyDescent="0.2">
      <c r="K115" s="279"/>
      <c r="L115" s="279"/>
      <c r="M115" s="279"/>
      <c r="N115" s="279"/>
    </row>
    <row r="116" spans="11:14" s="6" customFormat="1" x14ac:dyDescent="0.2">
      <c r="K116" s="279"/>
      <c r="L116" s="279"/>
      <c r="M116" s="279"/>
      <c r="N116" s="279"/>
    </row>
    <row r="117" spans="11:14" s="6" customFormat="1" x14ac:dyDescent="0.2">
      <c r="K117" s="279"/>
      <c r="L117" s="279"/>
      <c r="M117" s="279"/>
      <c r="N117" s="279"/>
    </row>
    <row r="118" spans="11:14" s="6" customFormat="1" x14ac:dyDescent="0.2">
      <c r="K118" s="279"/>
      <c r="L118" s="279"/>
      <c r="M118" s="279"/>
      <c r="N118" s="279"/>
    </row>
    <row r="119" spans="11:14" s="6" customFormat="1" x14ac:dyDescent="0.2">
      <c r="K119" s="279"/>
      <c r="L119" s="279"/>
      <c r="M119" s="279"/>
      <c r="N119" s="279"/>
    </row>
    <row r="120" spans="11:14" s="6" customFormat="1" x14ac:dyDescent="0.2">
      <c r="K120" s="279"/>
      <c r="L120" s="279"/>
      <c r="M120" s="279"/>
      <c r="N120" s="279"/>
    </row>
    <row r="121" spans="11:14" s="6" customFormat="1" x14ac:dyDescent="0.2">
      <c r="K121" s="279"/>
      <c r="L121" s="279"/>
      <c r="M121" s="279"/>
      <c r="N121" s="279"/>
    </row>
    <row r="122" spans="11:14" s="6" customFormat="1" x14ac:dyDescent="0.2">
      <c r="K122" s="279"/>
      <c r="L122" s="279"/>
      <c r="M122" s="279"/>
      <c r="N122" s="279"/>
    </row>
    <row r="123" spans="11:14" s="6" customFormat="1" x14ac:dyDescent="0.2">
      <c r="K123" s="279"/>
      <c r="L123" s="279"/>
      <c r="M123" s="279"/>
      <c r="N123" s="279"/>
    </row>
    <row r="124" spans="11:14" s="6" customFormat="1" x14ac:dyDescent="0.2">
      <c r="K124" s="279"/>
      <c r="L124" s="279"/>
      <c r="M124" s="279"/>
      <c r="N124" s="279"/>
    </row>
    <row r="125" spans="11:14" s="6" customFormat="1" x14ac:dyDescent="0.2">
      <c r="K125" s="279"/>
      <c r="L125" s="279"/>
      <c r="M125" s="279"/>
      <c r="N125" s="279"/>
    </row>
    <row r="126" spans="11:14" s="6" customFormat="1" x14ac:dyDescent="0.2">
      <c r="K126" s="279"/>
      <c r="L126" s="279"/>
      <c r="M126" s="279"/>
      <c r="N126" s="279"/>
    </row>
    <row r="127" spans="11:14" s="6" customFormat="1" x14ac:dyDescent="0.2">
      <c r="K127" s="279"/>
      <c r="L127" s="279"/>
      <c r="M127" s="279"/>
      <c r="N127" s="279"/>
    </row>
    <row r="128" spans="11:14" s="6" customFormat="1" x14ac:dyDescent="0.2">
      <c r="K128" s="279"/>
      <c r="L128" s="279"/>
      <c r="M128" s="279"/>
      <c r="N128" s="279"/>
    </row>
    <row r="129" spans="11:14" s="6" customFormat="1" x14ac:dyDescent="0.2">
      <c r="K129" s="279"/>
      <c r="L129" s="279"/>
      <c r="M129" s="279"/>
      <c r="N129" s="279"/>
    </row>
    <row r="130" spans="11:14" s="6" customFormat="1" x14ac:dyDescent="0.2">
      <c r="K130" s="279"/>
      <c r="L130" s="279"/>
      <c r="M130" s="279"/>
      <c r="N130" s="279"/>
    </row>
    <row r="131" spans="11:14" s="6" customFormat="1" x14ac:dyDescent="0.2">
      <c r="K131" s="279"/>
      <c r="L131" s="279"/>
      <c r="M131" s="279"/>
      <c r="N131" s="279"/>
    </row>
    <row r="132" spans="11:14" s="6" customFormat="1" x14ac:dyDescent="0.2">
      <c r="K132" s="279"/>
      <c r="L132" s="279"/>
      <c r="M132" s="279"/>
      <c r="N132" s="279"/>
    </row>
    <row r="133" spans="11:14" s="6" customFormat="1" x14ac:dyDescent="0.2">
      <c r="K133" s="279"/>
      <c r="L133" s="279"/>
      <c r="M133" s="279"/>
      <c r="N133" s="279"/>
    </row>
    <row r="134" spans="11:14" s="6" customFormat="1" x14ac:dyDescent="0.2">
      <c r="K134" s="279"/>
      <c r="L134" s="279"/>
      <c r="M134" s="279"/>
      <c r="N134" s="279"/>
    </row>
    <row r="135" spans="11:14" s="6" customFormat="1" x14ac:dyDescent="0.2">
      <c r="K135" s="279"/>
      <c r="L135" s="279"/>
      <c r="M135" s="279"/>
      <c r="N135" s="279"/>
    </row>
    <row r="136" spans="11:14" s="6" customFormat="1" x14ac:dyDescent="0.2">
      <c r="K136" s="279"/>
      <c r="L136" s="279"/>
      <c r="M136" s="279"/>
      <c r="N136" s="279"/>
    </row>
    <row r="137" spans="11:14" s="6" customFormat="1" x14ac:dyDescent="0.2">
      <c r="K137" s="279"/>
      <c r="L137" s="279"/>
      <c r="M137" s="279"/>
      <c r="N137" s="279"/>
    </row>
    <row r="138" spans="11:14" s="6" customFormat="1" x14ac:dyDescent="0.2">
      <c r="K138" s="279"/>
      <c r="L138" s="279"/>
      <c r="M138" s="279"/>
      <c r="N138" s="279"/>
    </row>
    <row r="139" spans="11:14" s="6" customFormat="1" x14ac:dyDescent="0.2">
      <c r="K139" s="279"/>
      <c r="L139" s="279"/>
      <c r="M139" s="279"/>
      <c r="N139" s="279"/>
    </row>
    <row r="140" spans="11:14" s="6" customFormat="1" x14ac:dyDescent="0.2">
      <c r="K140" s="279"/>
      <c r="L140" s="279"/>
      <c r="M140" s="279"/>
      <c r="N140" s="279"/>
    </row>
    <row r="141" spans="11:14" s="6" customFormat="1" x14ac:dyDescent="0.2">
      <c r="K141" s="279"/>
      <c r="L141" s="279"/>
      <c r="M141" s="279"/>
      <c r="N141" s="279"/>
    </row>
    <row r="142" spans="11:14" s="6" customFormat="1" x14ac:dyDescent="0.2">
      <c r="K142" s="279"/>
      <c r="L142" s="279"/>
      <c r="M142" s="279"/>
      <c r="N142" s="279"/>
    </row>
    <row r="143" spans="11:14" s="6" customFormat="1" x14ac:dyDescent="0.2">
      <c r="K143" s="279"/>
      <c r="L143" s="279"/>
      <c r="M143" s="279"/>
      <c r="N143" s="279"/>
    </row>
    <row r="144" spans="11:14" s="6" customFormat="1" x14ac:dyDescent="0.2">
      <c r="K144" s="279"/>
      <c r="L144" s="279"/>
      <c r="M144" s="279"/>
      <c r="N144" s="279"/>
    </row>
    <row r="145" spans="11:14" s="6" customFormat="1" x14ac:dyDescent="0.2">
      <c r="K145" s="279"/>
      <c r="L145" s="279"/>
      <c r="M145" s="279"/>
      <c r="N145" s="279"/>
    </row>
    <row r="146" spans="11:14" s="6" customFormat="1" x14ac:dyDescent="0.2">
      <c r="K146" s="279"/>
      <c r="L146" s="279"/>
      <c r="M146" s="279"/>
      <c r="N146" s="279"/>
    </row>
    <row r="147" spans="11:14" s="6" customFormat="1" x14ac:dyDescent="0.2">
      <c r="K147" s="279"/>
      <c r="L147" s="279"/>
      <c r="M147" s="279"/>
      <c r="N147" s="279"/>
    </row>
    <row r="148" spans="11:14" s="6" customFormat="1" x14ac:dyDescent="0.2">
      <c r="K148" s="279"/>
      <c r="L148" s="279"/>
      <c r="M148" s="279"/>
      <c r="N148" s="279"/>
    </row>
    <row r="149" spans="11:14" s="6" customFormat="1" x14ac:dyDescent="0.2">
      <c r="K149" s="279"/>
      <c r="L149" s="279"/>
      <c r="M149" s="279"/>
      <c r="N149" s="279"/>
    </row>
    <row r="150" spans="11:14" s="6" customFormat="1" x14ac:dyDescent="0.2">
      <c r="K150" s="279"/>
      <c r="L150" s="279"/>
      <c r="M150" s="279"/>
      <c r="N150" s="279"/>
    </row>
    <row r="151" spans="11:14" s="6" customFormat="1" x14ac:dyDescent="0.2">
      <c r="K151" s="279"/>
      <c r="L151" s="279"/>
      <c r="M151" s="279"/>
      <c r="N151" s="279"/>
    </row>
    <row r="152" spans="11:14" s="6" customFormat="1" x14ac:dyDescent="0.2">
      <c r="K152" s="279"/>
      <c r="L152" s="279"/>
      <c r="M152" s="279"/>
      <c r="N152" s="279"/>
    </row>
    <row r="153" spans="11:14" s="6" customFormat="1" x14ac:dyDescent="0.2">
      <c r="K153" s="279"/>
      <c r="L153" s="279"/>
      <c r="M153" s="279"/>
      <c r="N153" s="279"/>
    </row>
    <row r="154" spans="11:14" s="6" customFormat="1" x14ac:dyDescent="0.2">
      <c r="K154" s="279"/>
      <c r="L154" s="279"/>
      <c r="M154" s="279"/>
      <c r="N154" s="279"/>
    </row>
    <row r="155" spans="11:14" s="6" customFormat="1" x14ac:dyDescent="0.2">
      <c r="K155" s="279"/>
      <c r="L155" s="279"/>
      <c r="M155" s="279"/>
      <c r="N155" s="279"/>
    </row>
    <row r="156" spans="11:14" s="6" customFormat="1" x14ac:dyDescent="0.2">
      <c r="K156" s="279"/>
      <c r="L156" s="279"/>
      <c r="M156" s="279"/>
      <c r="N156" s="279"/>
    </row>
    <row r="157" spans="11:14" s="6" customFormat="1" x14ac:dyDescent="0.2">
      <c r="K157" s="279"/>
      <c r="L157" s="279"/>
      <c r="M157" s="279"/>
      <c r="N157" s="279"/>
    </row>
    <row r="158" spans="11:14" s="6" customFormat="1" x14ac:dyDescent="0.2">
      <c r="K158" s="279"/>
      <c r="L158" s="279"/>
      <c r="M158" s="279"/>
      <c r="N158" s="279"/>
    </row>
    <row r="159" spans="11:14" s="6" customFormat="1" x14ac:dyDescent="0.2">
      <c r="K159" s="279"/>
      <c r="L159" s="279"/>
      <c r="M159" s="279"/>
      <c r="N159" s="279"/>
    </row>
    <row r="160" spans="11:14" s="6" customFormat="1" x14ac:dyDescent="0.2">
      <c r="K160" s="279"/>
      <c r="L160" s="279"/>
      <c r="M160" s="279"/>
      <c r="N160" s="279"/>
    </row>
    <row r="161" spans="11:14" s="6" customFormat="1" x14ac:dyDescent="0.2">
      <c r="K161" s="279"/>
      <c r="L161" s="279"/>
      <c r="M161" s="279"/>
      <c r="N161" s="279"/>
    </row>
    <row r="162" spans="11:14" s="6" customFormat="1" x14ac:dyDescent="0.2">
      <c r="K162" s="279"/>
      <c r="L162" s="279"/>
      <c r="M162" s="279"/>
      <c r="N162" s="279"/>
    </row>
    <row r="163" spans="11:14" s="6" customFormat="1" x14ac:dyDescent="0.2">
      <c r="K163" s="279"/>
      <c r="L163" s="279"/>
      <c r="M163" s="279"/>
      <c r="N163" s="279"/>
    </row>
    <row r="164" spans="11:14" s="6" customFormat="1" x14ac:dyDescent="0.2">
      <c r="K164" s="279"/>
      <c r="L164" s="279"/>
      <c r="M164" s="279"/>
      <c r="N164" s="279"/>
    </row>
    <row r="165" spans="11:14" s="6" customFormat="1" x14ac:dyDescent="0.2">
      <c r="K165" s="279"/>
      <c r="L165" s="279"/>
      <c r="M165" s="279"/>
      <c r="N165" s="279"/>
    </row>
    <row r="166" spans="11:14" s="6" customFormat="1" x14ac:dyDescent="0.2">
      <c r="K166" s="279"/>
      <c r="L166" s="279"/>
      <c r="M166" s="279"/>
      <c r="N166" s="279"/>
    </row>
    <row r="167" spans="11:14" s="6" customFormat="1" x14ac:dyDescent="0.2">
      <c r="K167" s="279"/>
      <c r="L167" s="279"/>
      <c r="M167" s="279"/>
      <c r="N167" s="279"/>
    </row>
    <row r="168" spans="11:14" s="6" customFormat="1" x14ac:dyDescent="0.2">
      <c r="K168" s="279"/>
      <c r="L168" s="279"/>
      <c r="M168" s="279"/>
      <c r="N168" s="279"/>
    </row>
    <row r="169" spans="11:14" s="6" customFormat="1" x14ac:dyDescent="0.2">
      <c r="K169" s="279"/>
      <c r="L169" s="279"/>
      <c r="M169" s="279"/>
      <c r="N169" s="279"/>
    </row>
    <row r="170" spans="11:14" s="6" customFormat="1" x14ac:dyDescent="0.2">
      <c r="K170" s="279"/>
      <c r="L170" s="279"/>
      <c r="M170" s="279"/>
      <c r="N170" s="279"/>
    </row>
    <row r="171" spans="11:14" s="6" customFormat="1" x14ac:dyDescent="0.2">
      <c r="K171" s="279"/>
      <c r="L171" s="279"/>
      <c r="M171" s="279"/>
      <c r="N171" s="279"/>
    </row>
    <row r="172" spans="11:14" s="6" customFormat="1" x14ac:dyDescent="0.2">
      <c r="K172" s="279"/>
      <c r="L172" s="279"/>
      <c r="M172" s="279"/>
      <c r="N172" s="279"/>
    </row>
    <row r="173" spans="11:14" s="6" customFormat="1" x14ac:dyDescent="0.2">
      <c r="K173" s="279"/>
      <c r="L173" s="279"/>
      <c r="M173" s="279"/>
      <c r="N173" s="279"/>
    </row>
    <row r="174" spans="11:14" s="6" customFormat="1" x14ac:dyDescent="0.2">
      <c r="K174" s="279"/>
      <c r="L174" s="279"/>
      <c r="M174" s="279"/>
      <c r="N174" s="279"/>
    </row>
    <row r="175" spans="11:14" s="6" customFormat="1" x14ac:dyDescent="0.2">
      <c r="K175" s="279"/>
      <c r="L175" s="279"/>
      <c r="M175" s="279"/>
      <c r="N175" s="279"/>
    </row>
    <row r="176" spans="11:14" s="6" customFormat="1" x14ac:dyDescent="0.2">
      <c r="K176" s="279"/>
      <c r="L176" s="279"/>
      <c r="M176" s="279"/>
      <c r="N176" s="279"/>
    </row>
    <row r="177" spans="11:14" s="6" customFormat="1" x14ac:dyDescent="0.2">
      <c r="K177" s="279"/>
      <c r="L177" s="279"/>
      <c r="M177" s="279"/>
      <c r="N177" s="279"/>
    </row>
    <row r="178" spans="11:14" s="6" customFormat="1" x14ac:dyDescent="0.2">
      <c r="K178" s="279"/>
      <c r="L178" s="279"/>
      <c r="M178" s="279"/>
      <c r="N178" s="279"/>
    </row>
    <row r="179" spans="11:14" s="6" customFormat="1" x14ac:dyDescent="0.2">
      <c r="K179" s="279"/>
      <c r="L179" s="279"/>
      <c r="M179" s="279"/>
      <c r="N179" s="279"/>
    </row>
    <row r="180" spans="11:14" s="6" customFormat="1" x14ac:dyDescent="0.2">
      <c r="K180" s="279"/>
      <c r="L180" s="279"/>
      <c r="M180" s="279"/>
      <c r="N180" s="279"/>
    </row>
    <row r="181" spans="11:14" s="6" customFormat="1" x14ac:dyDescent="0.2">
      <c r="K181" s="279"/>
      <c r="L181" s="279"/>
      <c r="M181" s="279"/>
      <c r="N181" s="279"/>
    </row>
    <row r="182" spans="11:14" s="6" customFormat="1" x14ac:dyDescent="0.2">
      <c r="K182" s="279"/>
      <c r="L182" s="279"/>
      <c r="M182" s="279"/>
      <c r="N182" s="279"/>
    </row>
    <row r="183" spans="11:14" s="6" customFormat="1" x14ac:dyDescent="0.2">
      <c r="K183" s="279"/>
      <c r="L183" s="279"/>
      <c r="M183" s="279"/>
      <c r="N183" s="279"/>
    </row>
    <row r="184" spans="11:14" s="6" customFormat="1" x14ac:dyDescent="0.2">
      <c r="K184" s="279"/>
      <c r="L184" s="279"/>
      <c r="M184" s="279"/>
      <c r="N184" s="279"/>
    </row>
    <row r="185" spans="11:14" s="6" customFormat="1" x14ac:dyDescent="0.2">
      <c r="K185" s="279"/>
      <c r="L185" s="279"/>
      <c r="M185" s="279"/>
      <c r="N185" s="279"/>
    </row>
    <row r="186" spans="11:14" s="6" customFormat="1" x14ac:dyDescent="0.2">
      <c r="K186" s="279"/>
      <c r="L186" s="279"/>
      <c r="M186" s="279"/>
      <c r="N186" s="279"/>
    </row>
    <row r="187" spans="11:14" s="6" customFormat="1" x14ac:dyDescent="0.2">
      <c r="K187" s="279"/>
      <c r="L187" s="279"/>
      <c r="M187" s="279"/>
      <c r="N187" s="279"/>
    </row>
    <row r="188" spans="11:14" s="6" customFormat="1" x14ac:dyDescent="0.2">
      <c r="K188" s="279"/>
      <c r="L188" s="279"/>
      <c r="M188" s="279"/>
      <c r="N188" s="279"/>
    </row>
    <row r="189" spans="11:14" s="6" customFormat="1" x14ac:dyDescent="0.2">
      <c r="K189" s="279"/>
      <c r="L189" s="279"/>
      <c r="M189" s="279"/>
      <c r="N189" s="279"/>
    </row>
    <row r="190" spans="11:14" s="6" customFormat="1" x14ac:dyDescent="0.2">
      <c r="K190" s="279"/>
      <c r="L190" s="279"/>
      <c r="M190" s="279"/>
      <c r="N190" s="279"/>
    </row>
    <row r="191" spans="11:14" s="6" customFormat="1" x14ac:dyDescent="0.2">
      <c r="K191" s="279"/>
      <c r="L191" s="279"/>
      <c r="M191" s="279"/>
      <c r="N191" s="279"/>
    </row>
    <row r="192" spans="11:14" s="6" customFormat="1" x14ac:dyDescent="0.2">
      <c r="K192" s="279"/>
      <c r="L192" s="279"/>
      <c r="M192" s="279"/>
      <c r="N192" s="279"/>
    </row>
    <row r="193" spans="11:14" s="6" customFormat="1" x14ac:dyDescent="0.2">
      <c r="K193" s="279"/>
      <c r="L193" s="279"/>
      <c r="M193" s="279"/>
      <c r="N193" s="279"/>
    </row>
    <row r="194" spans="11:14" s="6" customFormat="1" x14ac:dyDescent="0.2">
      <c r="K194" s="279"/>
      <c r="L194" s="279"/>
      <c r="M194" s="279"/>
      <c r="N194" s="279"/>
    </row>
    <row r="195" spans="11:14" s="6" customFormat="1" x14ac:dyDescent="0.2">
      <c r="K195" s="279"/>
      <c r="L195" s="279"/>
      <c r="M195" s="279"/>
      <c r="N195" s="279"/>
    </row>
    <row r="196" spans="11:14" s="6" customFormat="1" x14ac:dyDescent="0.2">
      <c r="K196" s="279"/>
      <c r="L196" s="279"/>
      <c r="M196" s="279"/>
      <c r="N196" s="279"/>
    </row>
    <row r="197" spans="11:14" s="6" customFormat="1" x14ac:dyDescent="0.2">
      <c r="K197" s="279"/>
      <c r="L197" s="279"/>
      <c r="M197" s="279"/>
      <c r="N197" s="279"/>
    </row>
    <row r="198" spans="11:14" s="6" customFormat="1" x14ac:dyDescent="0.2">
      <c r="K198" s="279"/>
      <c r="L198" s="279"/>
      <c r="M198" s="279"/>
      <c r="N198" s="279"/>
    </row>
    <row r="199" spans="11:14" s="6" customFormat="1" x14ac:dyDescent="0.2">
      <c r="K199" s="279"/>
      <c r="L199" s="279"/>
      <c r="M199" s="279"/>
      <c r="N199" s="279"/>
    </row>
    <row r="200" spans="11:14" s="6" customFormat="1" x14ac:dyDescent="0.2">
      <c r="K200" s="279"/>
      <c r="L200" s="279"/>
      <c r="M200" s="279"/>
      <c r="N200" s="279"/>
    </row>
    <row r="201" spans="11:14" s="6" customFormat="1" x14ac:dyDescent="0.2">
      <c r="K201" s="279"/>
      <c r="L201" s="279"/>
      <c r="M201" s="279"/>
      <c r="N201" s="279"/>
    </row>
    <row r="202" spans="11:14" s="6" customFormat="1" x14ac:dyDescent="0.2">
      <c r="K202" s="279"/>
      <c r="L202" s="279"/>
      <c r="M202" s="279"/>
      <c r="N202" s="279"/>
    </row>
    <row r="203" spans="11:14" s="6" customFormat="1" x14ac:dyDescent="0.2">
      <c r="K203" s="279"/>
      <c r="L203" s="279"/>
      <c r="M203" s="279"/>
      <c r="N203" s="279"/>
    </row>
    <row r="204" spans="11:14" s="6" customFormat="1" x14ac:dyDescent="0.2">
      <c r="K204" s="279"/>
      <c r="L204" s="279"/>
      <c r="M204" s="279"/>
      <c r="N204" s="279"/>
    </row>
    <row r="205" spans="11:14" s="6" customFormat="1" x14ac:dyDescent="0.2">
      <c r="K205" s="279"/>
      <c r="L205" s="279"/>
      <c r="M205" s="279"/>
      <c r="N205" s="279"/>
    </row>
    <row r="206" spans="11:14" s="6" customFormat="1" x14ac:dyDescent="0.2">
      <c r="K206" s="279"/>
      <c r="L206" s="279"/>
      <c r="M206" s="279"/>
      <c r="N206" s="279"/>
    </row>
    <row r="207" spans="11:14" s="6" customFormat="1" x14ac:dyDescent="0.2">
      <c r="K207" s="279"/>
      <c r="L207" s="279"/>
      <c r="M207" s="279"/>
      <c r="N207" s="279"/>
    </row>
    <row r="208" spans="11:14" s="6" customFormat="1" x14ac:dyDescent="0.2">
      <c r="K208" s="279"/>
      <c r="L208" s="279"/>
      <c r="M208" s="279"/>
      <c r="N208" s="279"/>
    </row>
    <row r="209" spans="11:14" s="6" customFormat="1" x14ac:dyDescent="0.2">
      <c r="K209" s="279"/>
      <c r="L209" s="279"/>
      <c r="M209" s="279"/>
      <c r="N209" s="279"/>
    </row>
    <row r="210" spans="11:14" s="6" customFormat="1" x14ac:dyDescent="0.2">
      <c r="K210" s="279"/>
      <c r="L210" s="279"/>
      <c r="M210" s="279"/>
      <c r="N210" s="279"/>
    </row>
    <row r="211" spans="11:14" s="6" customFormat="1" x14ac:dyDescent="0.2">
      <c r="K211" s="279"/>
      <c r="L211" s="279"/>
      <c r="M211" s="279"/>
      <c r="N211" s="279"/>
    </row>
    <row r="212" spans="11:14" s="6" customFormat="1" x14ac:dyDescent="0.2">
      <c r="K212" s="279"/>
      <c r="L212" s="279"/>
      <c r="M212" s="279"/>
      <c r="N212" s="279"/>
    </row>
    <row r="213" spans="11:14" s="6" customFormat="1" x14ac:dyDescent="0.2">
      <c r="K213" s="279"/>
      <c r="L213" s="279"/>
      <c r="M213" s="279"/>
      <c r="N213" s="279"/>
    </row>
    <row r="214" spans="11:14" s="6" customFormat="1" x14ac:dyDescent="0.2">
      <c r="K214" s="279"/>
      <c r="L214" s="279"/>
      <c r="M214" s="279"/>
      <c r="N214" s="279"/>
    </row>
    <row r="215" spans="11:14" s="6" customFormat="1" x14ac:dyDescent="0.2">
      <c r="K215" s="279"/>
      <c r="L215" s="279"/>
      <c r="M215" s="279"/>
      <c r="N215" s="279"/>
    </row>
    <row r="216" spans="11:14" s="6" customFormat="1" x14ac:dyDescent="0.2">
      <c r="K216" s="279"/>
      <c r="L216" s="279"/>
      <c r="M216" s="279"/>
      <c r="N216" s="279"/>
    </row>
    <row r="217" spans="11:14" s="6" customFormat="1" x14ac:dyDescent="0.2">
      <c r="K217" s="279"/>
      <c r="L217" s="279"/>
      <c r="M217" s="279"/>
      <c r="N217" s="279"/>
    </row>
    <row r="218" spans="11:14" s="6" customFormat="1" x14ac:dyDescent="0.2">
      <c r="K218" s="279"/>
      <c r="L218" s="279"/>
      <c r="M218" s="279"/>
      <c r="N218" s="279"/>
    </row>
    <row r="219" spans="11:14" s="6" customFormat="1" x14ac:dyDescent="0.2">
      <c r="K219" s="279"/>
      <c r="L219" s="279"/>
      <c r="M219" s="279"/>
      <c r="N219" s="279"/>
    </row>
    <row r="220" spans="11:14" s="6" customFormat="1" x14ac:dyDescent="0.2">
      <c r="K220" s="279"/>
      <c r="L220" s="279"/>
      <c r="M220" s="279"/>
      <c r="N220" s="279"/>
    </row>
    <row r="221" spans="11:14" s="6" customFormat="1" x14ac:dyDescent="0.2">
      <c r="K221" s="279"/>
      <c r="L221" s="279"/>
      <c r="M221" s="279"/>
      <c r="N221" s="279"/>
    </row>
    <row r="222" spans="11:14" s="6" customFormat="1" x14ac:dyDescent="0.2">
      <c r="K222" s="279"/>
      <c r="L222" s="279"/>
      <c r="M222" s="279"/>
      <c r="N222" s="279"/>
    </row>
    <row r="223" spans="11:14" s="6" customFormat="1" x14ac:dyDescent="0.2">
      <c r="K223" s="279"/>
      <c r="L223" s="279"/>
      <c r="M223" s="279"/>
      <c r="N223" s="279"/>
    </row>
    <row r="224" spans="11:14" s="6" customFormat="1" x14ac:dyDescent="0.2">
      <c r="K224" s="279"/>
      <c r="L224" s="279"/>
      <c r="M224" s="279"/>
      <c r="N224" s="279"/>
    </row>
    <row r="225" spans="11:14" s="6" customFormat="1" x14ac:dyDescent="0.2">
      <c r="K225" s="279"/>
      <c r="L225" s="279"/>
      <c r="M225" s="279"/>
      <c r="N225" s="279"/>
    </row>
    <row r="226" spans="11:14" s="6" customFormat="1" x14ac:dyDescent="0.2">
      <c r="K226" s="279"/>
      <c r="L226" s="279"/>
      <c r="M226" s="279"/>
      <c r="N226" s="279"/>
    </row>
    <row r="227" spans="11:14" s="6" customFormat="1" x14ac:dyDescent="0.2">
      <c r="K227" s="279"/>
      <c r="L227" s="279"/>
      <c r="M227" s="279"/>
      <c r="N227" s="279"/>
    </row>
    <row r="228" spans="11:14" s="6" customFormat="1" x14ac:dyDescent="0.2">
      <c r="K228" s="279"/>
      <c r="L228" s="279"/>
      <c r="M228" s="279"/>
      <c r="N228" s="279"/>
    </row>
    <row r="229" spans="11:14" s="6" customFormat="1" x14ac:dyDescent="0.2">
      <c r="K229" s="279"/>
      <c r="L229" s="279"/>
      <c r="M229" s="279"/>
      <c r="N229" s="279"/>
    </row>
    <row r="230" spans="11:14" s="6" customFormat="1" x14ac:dyDescent="0.2">
      <c r="K230" s="279"/>
      <c r="L230" s="279"/>
      <c r="M230" s="279"/>
      <c r="N230" s="279"/>
    </row>
    <row r="231" spans="11:14" s="6" customFormat="1" x14ac:dyDescent="0.2">
      <c r="K231" s="279"/>
      <c r="L231" s="279"/>
      <c r="M231" s="279"/>
      <c r="N231" s="279"/>
    </row>
    <row r="232" spans="11:14" s="6" customFormat="1" x14ac:dyDescent="0.2">
      <c r="K232" s="279"/>
      <c r="L232" s="279"/>
      <c r="M232" s="279"/>
      <c r="N232" s="279"/>
    </row>
    <row r="233" spans="11:14" s="6" customFormat="1" x14ac:dyDescent="0.2">
      <c r="K233" s="279"/>
      <c r="L233" s="279"/>
      <c r="M233" s="279"/>
      <c r="N233" s="279"/>
    </row>
    <row r="234" spans="11:14" s="6" customFormat="1" x14ac:dyDescent="0.2">
      <c r="K234" s="279"/>
      <c r="L234" s="279"/>
      <c r="M234" s="279"/>
      <c r="N234" s="279"/>
    </row>
    <row r="235" spans="11:14" s="6" customFormat="1" x14ac:dyDescent="0.2">
      <c r="K235" s="279"/>
      <c r="L235" s="279"/>
      <c r="M235" s="279"/>
      <c r="N235" s="279"/>
    </row>
    <row r="236" spans="11:14" s="6" customFormat="1" x14ac:dyDescent="0.2">
      <c r="K236" s="279"/>
      <c r="L236" s="279"/>
      <c r="M236" s="279"/>
      <c r="N236" s="279"/>
    </row>
    <row r="237" spans="11:14" s="6" customFormat="1" x14ac:dyDescent="0.2">
      <c r="K237" s="279"/>
      <c r="L237" s="279"/>
      <c r="M237" s="279"/>
      <c r="N237" s="279"/>
    </row>
    <row r="238" spans="11:14" s="6" customFormat="1" x14ac:dyDescent="0.2">
      <c r="K238" s="279"/>
      <c r="L238" s="279"/>
      <c r="M238" s="279"/>
      <c r="N238" s="279"/>
    </row>
    <row r="239" spans="11:14" s="6" customFormat="1" x14ac:dyDescent="0.2">
      <c r="K239" s="279"/>
      <c r="L239" s="279"/>
      <c r="M239" s="279"/>
      <c r="N239" s="279"/>
    </row>
    <row r="240" spans="11:14" s="6" customFormat="1" x14ac:dyDescent="0.2">
      <c r="K240" s="279"/>
      <c r="L240" s="279"/>
      <c r="M240" s="279"/>
      <c r="N240" s="279"/>
    </row>
    <row r="241" spans="11:14" s="6" customFormat="1" x14ac:dyDescent="0.2">
      <c r="K241" s="279"/>
      <c r="L241" s="279"/>
      <c r="M241" s="279"/>
      <c r="N241" s="279"/>
    </row>
    <row r="242" spans="11:14" s="6" customFormat="1" x14ac:dyDescent="0.2">
      <c r="K242" s="279"/>
      <c r="L242" s="279"/>
      <c r="M242" s="279"/>
      <c r="N242" s="279"/>
    </row>
    <row r="243" spans="11:14" s="6" customFormat="1" x14ac:dyDescent="0.2">
      <c r="K243" s="279"/>
      <c r="L243" s="279"/>
      <c r="M243" s="279"/>
      <c r="N243" s="279"/>
    </row>
    <row r="244" spans="11:14" s="6" customFormat="1" x14ac:dyDescent="0.2">
      <c r="K244" s="279"/>
      <c r="L244" s="279"/>
      <c r="M244" s="279"/>
      <c r="N244" s="279"/>
    </row>
    <row r="245" spans="11:14" s="6" customFormat="1" x14ac:dyDescent="0.2">
      <c r="K245" s="279"/>
      <c r="L245" s="279"/>
      <c r="M245" s="279"/>
      <c r="N245" s="279"/>
    </row>
    <row r="246" spans="11:14" s="6" customFormat="1" x14ac:dyDescent="0.2">
      <c r="K246" s="279"/>
      <c r="L246" s="279"/>
      <c r="M246" s="279"/>
      <c r="N246" s="279"/>
    </row>
    <row r="247" spans="11:14" s="6" customFormat="1" x14ac:dyDescent="0.2">
      <c r="K247" s="279"/>
      <c r="L247" s="279"/>
      <c r="M247" s="279"/>
      <c r="N247" s="279"/>
    </row>
    <row r="248" spans="11:14" s="6" customFormat="1" x14ac:dyDescent="0.2">
      <c r="K248" s="279"/>
      <c r="L248" s="279"/>
      <c r="M248" s="279"/>
      <c r="N248" s="279"/>
    </row>
    <row r="249" spans="11:14" s="6" customFormat="1" x14ac:dyDescent="0.2">
      <c r="K249" s="279"/>
      <c r="L249" s="279"/>
      <c r="M249" s="279"/>
      <c r="N249" s="279"/>
    </row>
    <row r="250" spans="11:14" s="6" customFormat="1" x14ac:dyDescent="0.2">
      <c r="K250" s="279"/>
      <c r="L250" s="279"/>
      <c r="M250" s="279"/>
      <c r="N250" s="279"/>
    </row>
    <row r="251" spans="11:14" s="6" customFormat="1" x14ac:dyDescent="0.2">
      <c r="K251" s="279"/>
      <c r="L251" s="279"/>
      <c r="M251" s="279"/>
      <c r="N251" s="279"/>
    </row>
    <row r="252" spans="11:14" s="6" customFormat="1" x14ac:dyDescent="0.2">
      <c r="K252" s="279"/>
      <c r="L252" s="279"/>
      <c r="M252" s="279"/>
      <c r="N252" s="279"/>
    </row>
  </sheetData>
  <sheetProtection algorithmName="SHA-512" hashValue="Qd0I7cABA4LkafCOrsidfX/HO7y6+CC+9kdPoG6bjk837ILPkPmwwszK5odl0H8Tmr3/y2ce4v2LSBXMKwoOuw==" saltValue="IqRss/1wfgUVkGfpsdKNRw==" spinCount="100000" sheet="1" formatCells="0" formatColumns="0" formatRows="0" insertColumns="0" insertRows="0" insertHyperlinks="0" deleteColumns="0" deleteRows="0" sort="0" autoFilter="0" pivotTables="0"/>
  <mergeCells count="12">
    <mergeCell ref="G53:I69"/>
    <mergeCell ref="G40:H40"/>
    <mergeCell ref="G42:I44"/>
    <mergeCell ref="B42:C47"/>
    <mergeCell ref="B48:C48"/>
    <mergeCell ref="G48:I48"/>
    <mergeCell ref="B37:C37"/>
    <mergeCell ref="B2:I2"/>
    <mergeCell ref="B5:B6"/>
    <mergeCell ref="C5:C6"/>
    <mergeCell ref="B34:C34"/>
    <mergeCell ref="B35:B36"/>
  </mergeCells>
  <hyperlinks>
    <hyperlink ref="G47" r:id="rId1" xr:uid="{EDD90F67-0066-43A9-A72D-BFD271A28723}"/>
  </hyperlinks>
  <pageMargins left="0.43307086614173229" right="0.43307086614173229" top="0.98425196850393704" bottom="0.98425196850393704" header="0.51181102362204722" footer="0.51181102362204722"/>
  <pageSetup paperSize="9" scale="70" orientation="portrait" r:id="rId2"/>
  <headerFooter alignWithMargins="0"/>
  <drawing r:id="rId3"/>
  <legacyDrawing r:id="rId4"/>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747B10-E428-45A1-844B-52008D966953}">
  <sheetPr>
    <tabColor theme="4" tint="0.39997558519241921"/>
  </sheetPr>
  <dimension ref="A1:BG265"/>
  <sheetViews>
    <sheetView topLeftCell="B4" zoomScaleNormal="100" workbookViewId="0">
      <selection activeCell="C8" sqref="C8"/>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116.25" customHeight="1" thickBot="1" x14ac:dyDescent="0.25">
      <c r="A2" s="104"/>
      <c r="B2" s="354" t="s">
        <v>215</v>
      </c>
      <c r="C2" s="355"/>
      <c r="D2" s="355"/>
      <c r="E2" s="356"/>
      <c r="F2" s="356"/>
      <c r="G2" s="356"/>
      <c r="H2" s="356"/>
      <c r="I2" s="356"/>
      <c r="J2" s="357"/>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4" t="s">
        <v>3</v>
      </c>
      <c r="C5" s="346" t="s">
        <v>4</v>
      </c>
      <c r="D5" s="387"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5"/>
      <c r="C6" s="347"/>
      <c r="D6" s="317"/>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v>2</v>
      </c>
      <c r="D7" s="20"/>
      <c r="E7" s="100"/>
      <c r="F7" s="41"/>
      <c r="H7" s="78" t="s">
        <v>43</v>
      </c>
      <c r="I7" s="77" t="s">
        <v>52</v>
      </c>
      <c r="J7" s="24">
        <f>PRODUCT($C$10,5.13)</f>
        <v>10.26</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IF(J7&lt;250.01,0,SUM(J7,-J8))</f>
        <v>0</v>
      </c>
      <c r="K9" s="110"/>
      <c r="L9" s="102">
        <f>IF(C13&gt;19.5,19.5,C13)</f>
        <v>18.600000000000001</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2</v>
      </c>
      <c r="D10" s="22"/>
      <c r="E10" s="100"/>
      <c r="F10" s="41"/>
      <c r="H10" s="78" t="s">
        <v>46</v>
      </c>
      <c r="I10" s="77"/>
      <c r="J10" s="24">
        <f>IF($C$10&lt;48.732943,PRODUCT($C$10,20.5),(PRODUCT($C$10,20.5)-J9))</f>
        <v>41</v>
      </c>
      <c r="K10" s="110"/>
      <c r="L10" s="102">
        <f>IF(C16&gt;25.9,25.9,C16)</f>
        <v>24.7</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5000</v>
      </c>
      <c r="D11" s="59">
        <f>(C11*D13)/(C13)</f>
        <v>5000</v>
      </c>
      <c r="E11" s="100"/>
      <c r="F11" s="41"/>
      <c r="H11" s="26" t="s">
        <v>60</v>
      </c>
      <c r="I11" s="27"/>
      <c r="J11" s="28">
        <f>IF(J10&lt;1000,0,SUM(J10,-1000))</f>
        <v>0</v>
      </c>
      <c r="K11" s="110"/>
      <c r="L11" s="102">
        <f>IF(C17&gt;16.15,16.15,C17)</f>
        <v>15.4</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-456.98924731182797</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57" t="s">
        <v>173</v>
      </c>
      <c r="C13" s="58">
        <v>18.600000000000001</v>
      </c>
      <c r="D13" s="61">
        <f>L9</f>
        <v>18.600000000000001</v>
      </c>
      <c r="E13" s="100"/>
      <c r="F13" s="41"/>
      <c r="H13" s="29" t="s">
        <v>11</v>
      </c>
      <c r="I13" s="30"/>
      <c r="J13" s="31">
        <f>J11-D18</f>
        <v>-456.98924731182797</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49"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41</v>
      </c>
      <c r="K15" s="110"/>
      <c r="L15" s="102">
        <f>J13*0.9</f>
        <v>-411.29032258064518</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7" t="s">
        <v>174</v>
      </c>
      <c r="C16" s="90">
        <v>24.7</v>
      </c>
      <c r="D16" s="61">
        <f>L10</f>
        <v>24.7</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57" t="s">
        <v>175</v>
      </c>
      <c r="C17" s="63">
        <v>15.4</v>
      </c>
      <c r="D17" s="62">
        <f>L11</f>
        <v>15.4</v>
      </c>
      <c r="E17" s="100"/>
      <c r="F17" s="41"/>
      <c r="H17" s="49" t="s">
        <v>30</v>
      </c>
      <c r="I17" s="51"/>
      <c r="J17" s="71">
        <f>C8*20.5</f>
        <v>0</v>
      </c>
      <c r="K17" s="110"/>
      <c r="L17" s="102">
        <f>IF(L15&lt;L13,L15,L13)</f>
        <v>-411.29032258064518</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456.98924731182797</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2">
        <v>0</v>
      </c>
      <c r="D19" s="388"/>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9"/>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9"/>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180</v>
      </c>
      <c r="C22" s="144">
        <v>0</v>
      </c>
      <c r="D22" s="389"/>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4" t="s">
        <v>187</v>
      </c>
      <c r="C23" s="144">
        <v>0</v>
      </c>
      <c r="D23" s="389"/>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260" t="s">
        <v>190</v>
      </c>
      <c r="C24" s="169">
        <v>0</v>
      </c>
      <c r="D24" s="389"/>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34" t="s">
        <v>185</v>
      </c>
      <c r="C25" s="144">
        <v>0</v>
      </c>
      <c r="D25" s="389"/>
      <c r="E25" s="100"/>
      <c r="F25" s="41"/>
      <c r="H25" s="259" t="s">
        <v>183</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4" t="s">
        <v>188</v>
      </c>
      <c r="C26" s="144">
        <v>0</v>
      </c>
      <c r="D26" s="389"/>
      <c r="E26" s="100"/>
      <c r="F26" s="41"/>
      <c r="H26" s="259" t="s">
        <v>189</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v>0</v>
      </c>
      <c r="D27" s="389"/>
      <c r="E27" s="100"/>
      <c r="F27" s="41"/>
      <c r="H27" s="259" t="s">
        <v>186</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44">
        <v>0</v>
      </c>
      <c r="D28" s="389"/>
      <c r="E28" s="100"/>
      <c r="F28" s="41"/>
      <c r="H28" s="259" t="s">
        <v>182</v>
      </c>
      <c r="I28" s="35" t="s">
        <v>123</v>
      </c>
      <c r="J28" s="161">
        <f>PRODUCT(C25,10)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4">
        <v>0</v>
      </c>
      <c r="D29" s="389"/>
      <c r="E29" s="100"/>
      <c r="F29" s="41"/>
      <c r="H29" s="259" t="s">
        <v>191</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180</v>
      </c>
      <c r="C30" s="144">
        <v>0</v>
      </c>
      <c r="D30" s="389"/>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4" t="s">
        <v>184</v>
      </c>
      <c r="C31" s="144">
        <v>0</v>
      </c>
      <c r="D31" s="389"/>
      <c r="E31" s="100"/>
      <c r="F31" s="41"/>
      <c r="H31" s="80" t="s">
        <v>22</v>
      </c>
      <c r="I31" s="164" t="s">
        <v>34</v>
      </c>
      <c r="J31" s="161">
        <f>PRODUCT(C28,5.5)</f>
        <v>0</v>
      </c>
      <c r="K31" s="108"/>
      <c r="L31" s="102"/>
      <c r="M31" s="85"/>
      <c r="N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4" t="s">
        <v>187</v>
      </c>
      <c r="C32" s="144">
        <v>0</v>
      </c>
      <c r="D32" s="389"/>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182">
        <v>0</v>
      </c>
      <c r="D33" s="390"/>
      <c r="E33" s="100"/>
      <c r="F33" s="41"/>
      <c r="H33" s="259" t="s">
        <v>192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44">
        <v>0</v>
      </c>
      <c r="D34" s="390"/>
      <c r="E34" s="100"/>
      <c r="F34" s="41"/>
      <c r="H34" s="259" t="s">
        <v>193</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4">
        <v>0</v>
      </c>
      <c r="D35" s="390"/>
      <c r="E35" s="100"/>
      <c r="F35" s="41"/>
      <c r="H35" s="259" t="s">
        <v>194</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180</v>
      </c>
      <c r="C36" s="144">
        <v>0</v>
      </c>
      <c r="D36" s="390"/>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181</v>
      </c>
      <c r="C37" s="144">
        <v>0</v>
      </c>
      <c r="D37" s="390"/>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4" t="s">
        <v>188</v>
      </c>
      <c r="C38" s="144">
        <v>0</v>
      </c>
      <c r="D38" s="359"/>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00"/>
      <c r="C39" s="100"/>
      <c r="D39" s="100"/>
      <c r="E39" s="100"/>
      <c r="F39" s="41"/>
      <c r="H39" s="259" t="s">
        <v>195</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6"/>
      <c r="B40" s="348" t="s">
        <v>119</v>
      </c>
      <c r="C40" s="386"/>
      <c r="D40" s="349"/>
      <c r="E40" s="100"/>
      <c r="F40" s="41"/>
      <c r="H40" s="259" t="s">
        <v>196</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7" customHeight="1" thickBot="1" x14ac:dyDescent="0.25">
      <c r="A41" s="106"/>
      <c r="B41" s="350" t="s">
        <v>211</v>
      </c>
      <c r="C41" s="241" t="s">
        <v>4</v>
      </c>
      <c r="D41" s="240"/>
      <c r="E41" s="100"/>
      <c r="F41" s="8"/>
      <c r="G41" s="8"/>
      <c r="H41" s="259" t="s">
        <v>197</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1" customHeight="1" thickBot="1" x14ac:dyDescent="0.25">
      <c r="A42" s="106"/>
      <c r="B42" s="360"/>
      <c r="C42" s="232">
        <f>SUM(C47:C49)</f>
        <v>0</v>
      </c>
      <c r="D42" s="239" t="s">
        <v>114</v>
      </c>
      <c r="E42" s="100"/>
      <c r="F42" s="41"/>
      <c r="G42" s="41"/>
      <c r="H42" s="160" t="s">
        <v>5</v>
      </c>
      <c r="I42" s="165"/>
      <c r="J42" s="163">
        <v>-250</v>
      </c>
      <c r="K42" s="108"/>
      <c r="L42" s="249">
        <v>51</v>
      </c>
      <c r="M42" s="249">
        <v>53</v>
      </c>
      <c r="N42" s="249">
        <v>54</v>
      </c>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168" t="s">
        <v>86</v>
      </c>
      <c r="I43" s="156"/>
      <c r="J43" s="157">
        <f>IF(SUM(J22,J30,J36)&gt;250,SUM(J22:J42),SUM(J23:J29,J31:J35,J37:J41))</f>
        <v>0</v>
      </c>
      <c r="K43" s="108"/>
      <c r="L43" s="250">
        <f>SUM(J23,J31,J37)</f>
        <v>0</v>
      </c>
      <c r="M43" s="250">
        <f>SUM(J24:J29,J32:J35,J38:J41)</f>
        <v>0</v>
      </c>
      <c r="N43" s="250">
        <f>SUM(J22,J30,J36,J42)</f>
        <v>-250</v>
      </c>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85"/>
      <c r="BG46" s="85"/>
    </row>
    <row r="47" spans="1:59" s="6" customFormat="1" ht="20.25" customHeight="1" thickBot="1" x14ac:dyDescent="0.25">
      <c r="A47" s="111"/>
      <c r="B47" s="150" t="s">
        <v>110</v>
      </c>
      <c r="C47" s="225">
        <v>0</v>
      </c>
      <c r="D47" s="20"/>
      <c r="E47" s="101"/>
      <c r="F47" s="5"/>
      <c r="G47" s="5"/>
      <c r="H47" s="32" t="s">
        <v>47</v>
      </c>
      <c r="I47" s="38"/>
      <c r="J47" s="39">
        <f>IF(SUM(PRODUCT(SUM(C19,-C20,-C21,-C22,-C23),5.11),PRODUCT(SUM(C27,-C28,-C29,-C30,-C31,-C32),2.28),PRODUCT(SUM(C33,-C34,-C35,-C36,-C37,-C38),19.89),-750)&lt;0,0,SUM(PRODUCT(SUM(C19,-C20,-C21,-C22,-C23),5.11),PRODUCT(SUM(C27,-C28,-C29,-C30,-C31,-C32),2.28),PRODUCT(SUM(C33,-C34,-C35,-C36,-C37,-C38),19.89),-750))</f>
        <v>0</v>
      </c>
      <c r="K47" s="112"/>
      <c r="L47" s="185">
        <f>J47*0.9</f>
        <v>0</v>
      </c>
      <c r="M47" s="185"/>
      <c r="N47" s="185"/>
      <c r="O47" s="258"/>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02"/>
      <c r="BG47" s="85"/>
    </row>
    <row r="48" spans="1:59" s="6" customFormat="1" ht="23.25" customHeight="1" thickBot="1" x14ac:dyDescent="0.3">
      <c r="A48" s="111"/>
      <c r="B48" s="134" t="s">
        <v>111</v>
      </c>
      <c r="C48" s="226">
        <v>0</v>
      </c>
      <c r="D48" s="21"/>
      <c r="E48" s="100"/>
      <c r="F48" s="5"/>
      <c r="G48" s="5"/>
      <c r="H48" s="83" t="s">
        <v>121</v>
      </c>
      <c r="I48" s="67"/>
      <c r="J48" s="71">
        <f>IF(L48&gt;L47,IF(L47&lt;0,0,L47),IF(L48&lt;0,0,L48))</f>
        <v>0</v>
      </c>
      <c r="K48" s="112"/>
      <c r="L48" s="185">
        <f>SUM((J11+J47)-D18)*0.9</f>
        <v>-411.29032258064518</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87"/>
      <c r="BG48" s="87"/>
    </row>
    <row r="49" spans="1:59" s="6" customFormat="1" ht="20.25" customHeight="1" thickBot="1" x14ac:dyDescent="0.25">
      <c r="A49" s="111"/>
      <c r="B49" s="137" t="s">
        <v>112</v>
      </c>
      <c r="C49" s="227">
        <v>0</v>
      </c>
      <c r="D49" s="223"/>
      <c r="E49" s="100"/>
      <c r="F49" s="5"/>
      <c r="G49" s="5"/>
      <c r="H49" s="100"/>
      <c r="I49" s="100"/>
      <c r="J49" s="108"/>
      <c r="K49" s="112"/>
      <c r="L49" s="186"/>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87"/>
      <c r="BG49" s="87"/>
    </row>
    <row r="50" spans="1:59" s="6" customFormat="1" ht="18.75" customHeight="1" thickBot="1" x14ac:dyDescent="0.3">
      <c r="A50" s="106"/>
      <c r="B50" s="100"/>
      <c r="C50" s="100"/>
      <c r="D50" s="100"/>
      <c r="E50" s="100"/>
      <c r="H50" s="220" t="s">
        <v>115</v>
      </c>
      <c r="I50" s="221"/>
      <c r="J50" s="71">
        <f>IF(SUM(C47*(669.8-61.35),C48*(654.5-61.35),C49*(721-61.35))&lt;50,0,SUM(C47*(669.8-61.35),C48*(654.5-61.35),C49*(721-61.35)))</f>
        <v>0</v>
      </c>
      <c r="K50" s="112"/>
      <c r="L50" s="186"/>
      <c r="M50" s="186"/>
      <c r="N50" s="186"/>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9" s="6" customFormat="1" ht="24" customHeight="1" thickBot="1" x14ac:dyDescent="0.25">
      <c r="A51" s="111"/>
      <c r="B51" s="361" t="s">
        <v>117</v>
      </c>
      <c r="C51" s="362"/>
      <c r="D51" s="363"/>
      <c r="E51" s="101"/>
      <c r="H51" s="100"/>
      <c r="I51" s="100"/>
      <c r="J51" s="100"/>
      <c r="K51" s="112"/>
    </row>
    <row r="52" spans="1:59" s="6" customFormat="1" ht="18.75" customHeight="1" thickBot="1" x14ac:dyDescent="0.25">
      <c r="A52" s="111"/>
      <c r="B52" s="364"/>
      <c r="C52" s="365"/>
      <c r="D52" s="366"/>
      <c r="E52" s="101"/>
      <c r="H52" s="175" t="s">
        <v>31</v>
      </c>
      <c r="I52" s="138"/>
      <c r="J52" s="189">
        <f>SUM(J9,J14,J17,J18,J43,J48,J50)</f>
        <v>0</v>
      </c>
      <c r="K52" s="112"/>
    </row>
    <row r="53" spans="1:59" s="6" customFormat="1" ht="19.5" customHeight="1" x14ac:dyDescent="0.2">
      <c r="A53" s="111"/>
      <c r="B53" s="364"/>
      <c r="C53" s="365"/>
      <c r="D53" s="366"/>
      <c r="E53" s="101"/>
      <c r="H53" s="370" t="s">
        <v>171</v>
      </c>
      <c r="I53" s="371"/>
      <c r="J53" s="129">
        <f>SUM(C7*20.5,C19*20.45,C24*25,C27*3.66,C33*35.04)</f>
        <v>41</v>
      </c>
      <c r="K53" s="112"/>
    </row>
    <row r="54" spans="1:59" s="6" customFormat="1" ht="19.5" customHeight="1" thickBot="1" x14ac:dyDescent="0.25">
      <c r="A54" s="111"/>
      <c r="B54" s="364"/>
      <c r="C54" s="365"/>
      <c r="D54" s="366"/>
      <c r="E54" s="101"/>
      <c r="H54" s="372" t="s">
        <v>51</v>
      </c>
      <c r="I54" s="373"/>
      <c r="J54" s="89">
        <f>J53-J52+J50</f>
        <v>41</v>
      </c>
      <c r="K54" s="112"/>
    </row>
    <row r="55" spans="1:59" s="6" customFormat="1" ht="21" customHeight="1" thickBot="1" x14ac:dyDescent="0.25">
      <c r="A55" s="111"/>
      <c r="B55" s="364"/>
      <c r="C55" s="365"/>
      <c r="D55" s="366"/>
      <c r="E55" s="101"/>
      <c r="H55" s="101"/>
      <c r="I55" s="101"/>
      <c r="J55" s="101"/>
      <c r="K55" s="112"/>
    </row>
    <row r="56" spans="1:59" s="6" customFormat="1" ht="24.75" customHeight="1" x14ac:dyDescent="0.2">
      <c r="A56" s="111"/>
      <c r="B56" s="364"/>
      <c r="C56" s="365"/>
      <c r="D56" s="366"/>
      <c r="E56" s="101"/>
      <c r="F56" s="101"/>
      <c r="G56" s="101"/>
      <c r="H56" s="374" t="s">
        <v>83</v>
      </c>
      <c r="I56" s="375"/>
      <c r="J56" s="376"/>
      <c r="K56" s="112"/>
    </row>
    <row r="57" spans="1:59" s="6" customFormat="1" ht="24.75" customHeight="1" x14ac:dyDescent="0.2">
      <c r="A57" s="111"/>
      <c r="B57" s="364"/>
      <c r="C57" s="365"/>
      <c r="D57" s="366"/>
      <c r="E57" s="101"/>
      <c r="F57" s="101"/>
      <c r="G57" s="101"/>
      <c r="H57" s="377"/>
      <c r="I57" s="378"/>
      <c r="J57" s="379"/>
      <c r="K57" s="112"/>
    </row>
    <row r="58" spans="1:59" s="6" customFormat="1" ht="24" customHeight="1" thickBot="1" x14ac:dyDescent="0.25">
      <c r="A58" s="111"/>
      <c r="B58" s="367"/>
      <c r="C58" s="368"/>
      <c r="D58" s="369"/>
      <c r="E58" s="101"/>
      <c r="H58" s="380"/>
      <c r="I58" s="381"/>
      <c r="J58" s="382"/>
      <c r="K58" s="112"/>
    </row>
    <row r="59" spans="1:59" s="6" customFormat="1" ht="16.5" customHeight="1" thickBot="1" x14ac:dyDescent="0.25">
      <c r="A59" s="111"/>
      <c r="B59" s="101"/>
      <c r="C59" s="101"/>
      <c r="D59" s="101"/>
      <c r="E59" s="101"/>
      <c r="H59" s="101"/>
      <c r="I59" s="101"/>
      <c r="J59" s="101"/>
      <c r="K59" s="112"/>
    </row>
    <row r="60" spans="1:59" s="6" customFormat="1" ht="243" customHeight="1" thickBot="1" x14ac:dyDescent="0.25">
      <c r="A60" s="111"/>
      <c r="B60" s="383" t="s">
        <v>217</v>
      </c>
      <c r="C60" s="312"/>
      <c r="D60" s="313"/>
      <c r="E60" s="101"/>
      <c r="H60" s="341" t="s">
        <v>213</v>
      </c>
      <c r="I60" s="384"/>
      <c r="J60" s="385"/>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264" t="s">
        <v>212</v>
      </c>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9"/>
      <c r="I66" s="310"/>
      <c r="J66" s="310"/>
      <c r="K66" s="9"/>
    </row>
    <row r="67" spans="1:11" s="6" customFormat="1" x14ac:dyDescent="0.2">
      <c r="A67" s="9"/>
      <c r="B67" s="152"/>
      <c r="C67" s="152"/>
      <c r="D67" s="152"/>
      <c r="E67" s="9"/>
      <c r="F67" s="7"/>
      <c r="G67" s="7"/>
      <c r="H67" s="310"/>
      <c r="I67" s="310"/>
      <c r="J67" s="310"/>
      <c r="K67" s="9"/>
    </row>
    <row r="68" spans="1:11" s="6" customFormat="1" x14ac:dyDescent="0.2">
      <c r="A68" s="8"/>
      <c r="B68" s="152"/>
      <c r="C68" s="152"/>
      <c r="D68" s="152"/>
      <c r="E68" s="8"/>
      <c r="H68" s="310"/>
      <c r="I68" s="310"/>
      <c r="J68" s="310"/>
    </row>
    <row r="69" spans="1:11" s="6" customFormat="1" x14ac:dyDescent="0.2">
      <c r="H69" s="310"/>
      <c r="I69" s="310"/>
      <c r="J69" s="310"/>
    </row>
    <row r="70" spans="1:11" s="6" customFormat="1" x14ac:dyDescent="0.2">
      <c r="H70" s="310"/>
      <c r="I70" s="310"/>
      <c r="J70" s="310"/>
    </row>
    <row r="71" spans="1:11" s="6" customFormat="1" x14ac:dyDescent="0.2">
      <c r="H71" s="310"/>
      <c r="I71" s="310"/>
      <c r="J71" s="310"/>
    </row>
    <row r="72" spans="1:11" s="6" customFormat="1" x14ac:dyDescent="0.2">
      <c r="H72" s="310"/>
      <c r="I72" s="310"/>
      <c r="J72" s="310"/>
    </row>
    <row r="73" spans="1:11" s="6" customFormat="1" x14ac:dyDescent="0.2">
      <c r="H73" s="310"/>
      <c r="I73" s="310"/>
      <c r="J73" s="310"/>
    </row>
    <row r="74" spans="1:11" s="6" customFormat="1" x14ac:dyDescent="0.2">
      <c r="H74" s="310"/>
      <c r="I74" s="310"/>
      <c r="J74" s="310"/>
    </row>
    <row r="75" spans="1:11" s="6" customFormat="1" x14ac:dyDescent="0.2">
      <c r="H75" s="310"/>
      <c r="I75" s="310"/>
      <c r="J75" s="310"/>
    </row>
    <row r="76" spans="1:11" s="6" customFormat="1" x14ac:dyDescent="0.2">
      <c r="H76" s="310"/>
      <c r="I76" s="310"/>
      <c r="J76" s="310"/>
    </row>
    <row r="77" spans="1:11" s="6" customFormat="1" x14ac:dyDescent="0.2">
      <c r="H77" s="310"/>
      <c r="I77" s="310"/>
      <c r="J77" s="310"/>
    </row>
    <row r="78" spans="1:11" s="6" customFormat="1" x14ac:dyDescent="0.2">
      <c r="H78" s="310"/>
      <c r="I78" s="310"/>
      <c r="J78" s="310"/>
    </row>
    <row r="79" spans="1:11" s="6" customFormat="1" x14ac:dyDescent="0.2">
      <c r="H79" s="310"/>
      <c r="I79" s="310"/>
      <c r="J79" s="310"/>
    </row>
    <row r="80" spans="1:11" s="6" customFormat="1" x14ac:dyDescent="0.2">
      <c r="H80" s="310"/>
      <c r="I80" s="310"/>
      <c r="J80" s="310"/>
    </row>
    <row r="81" spans="8:10" s="6" customFormat="1" x14ac:dyDescent="0.2">
      <c r="H81" s="310"/>
      <c r="I81" s="310"/>
      <c r="J81" s="310"/>
    </row>
    <row r="82" spans="8:10" s="6" customFormat="1" x14ac:dyDescent="0.2">
      <c r="H82" s="310"/>
      <c r="I82" s="310"/>
      <c r="J82" s="310"/>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formatCells="0" formatColumns="0" formatRows="0" insertColumns="0" insertRows="0" insertHyperlinks="0" deleteColumns="0" deleteRows="0" sort="0" autoFilter="0" pivotTables="0"/>
  <mergeCells count="14">
    <mergeCell ref="B40:D40"/>
    <mergeCell ref="B2:J2"/>
    <mergeCell ref="B5:B6"/>
    <mergeCell ref="C5:C6"/>
    <mergeCell ref="D5:D6"/>
    <mergeCell ref="D19:D38"/>
    <mergeCell ref="H66:J82"/>
    <mergeCell ref="B41:B42"/>
    <mergeCell ref="B51:D58"/>
    <mergeCell ref="H53:I53"/>
    <mergeCell ref="H54:I54"/>
    <mergeCell ref="H56:J58"/>
    <mergeCell ref="B60:D60"/>
    <mergeCell ref="H60:J60"/>
  </mergeCells>
  <hyperlinks>
    <hyperlink ref="B64" r:id="rId1" xr:uid="{5C854C5E-9173-469F-A3DF-6CB078E96763}"/>
  </hyperlinks>
  <pageMargins left="0.43307086614173229" right="0.43307086614173229" top="0.98425196850393704" bottom="0.98425196850393704" header="0.51181102362204722" footer="0.51181102362204722"/>
  <pageSetup paperSize="9" scale="70" orientation="portrait" r:id="rId2"/>
  <headerFooter alignWithMargins="0"/>
  <drawing r:id="rId3"/>
  <legacyDrawing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5F15F9-C593-4A17-B56B-FB4B8817F784}">
  <sheetPr>
    <tabColor theme="4" tint="0.79998168889431442"/>
  </sheetPr>
  <dimension ref="A1:BG265"/>
  <sheetViews>
    <sheetView topLeftCell="B1" workbookViewId="0">
      <selection activeCell="B2" sqref="B2:J2"/>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133.5" customHeight="1" thickBot="1" x14ac:dyDescent="0.25">
      <c r="A2" s="104"/>
      <c r="B2" s="354" t="s">
        <v>216</v>
      </c>
      <c r="C2" s="311"/>
      <c r="D2" s="311"/>
      <c r="E2" s="311"/>
      <c r="F2" s="311"/>
      <c r="G2" s="311"/>
      <c r="H2" s="311"/>
      <c r="I2" s="311"/>
      <c r="J2" s="397"/>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4" t="s">
        <v>3</v>
      </c>
      <c r="C5" s="346" t="s">
        <v>4</v>
      </c>
      <c r="D5" s="387"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5"/>
      <c r="C6" s="347"/>
      <c r="D6" s="317"/>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v>0</v>
      </c>
      <c r="D7" s="20"/>
      <c r="E7" s="100"/>
      <c r="F7" s="41"/>
      <c r="H7" s="80"/>
      <c r="I7" s="77"/>
      <c r="J7" s="24"/>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58</v>
      </c>
      <c r="I8" s="35"/>
      <c r="J8" s="25"/>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PRODUCT($C$10,5.13)</f>
        <v>0</v>
      </c>
      <c r="K9" s="110"/>
      <c r="L9" s="102">
        <f>IF(C13&gt;19.5,19.5,C13)</f>
        <v>18.600000000000001</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80" t="s">
        <v>59</v>
      </c>
      <c r="I10" s="77"/>
      <c r="J10" s="24"/>
      <c r="K10" s="110"/>
      <c r="L10" s="102">
        <f>IF(C16&gt;25.9,25.9,C16)</f>
        <v>24.7</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78" t="s">
        <v>46</v>
      </c>
      <c r="I11" s="77"/>
      <c r="J11" s="24">
        <f>PRODUCT($C$10,20.5)-J9</f>
        <v>0</v>
      </c>
      <c r="K11" s="110"/>
      <c r="L11" s="102">
        <f>IF(C17&gt;16.15,16.15,C17)</f>
        <v>15.4</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57" t="s">
        <v>173</v>
      </c>
      <c r="C13" s="58">
        <v>18.600000000000001</v>
      </c>
      <c r="D13" s="61">
        <f>L9</f>
        <v>18.600000000000001</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81"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7" t="s">
        <v>174</v>
      </c>
      <c r="C16" s="90">
        <v>24.7</v>
      </c>
      <c r="D16" s="61">
        <f>L10</f>
        <v>24.7</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57" t="s">
        <v>175</v>
      </c>
      <c r="C17" s="63">
        <v>15.4</v>
      </c>
      <c r="D17" s="62">
        <f>L11</f>
        <v>15.4</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2">
        <v>0</v>
      </c>
      <c r="D19" s="388"/>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9"/>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9"/>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180</v>
      </c>
      <c r="C22" s="144">
        <v>0</v>
      </c>
      <c r="D22" s="389"/>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4" t="s">
        <v>187</v>
      </c>
      <c r="C23" s="145">
        <v>0</v>
      </c>
      <c r="D23" s="389"/>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260" t="s">
        <v>190</v>
      </c>
      <c r="C24" s="1">
        <v>0</v>
      </c>
      <c r="D24" s="389"/>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34" t="s">
        <v>185</v>
      </c>
      <c r="C25" s="225">
        <v>0</v>
      </c>
      <c r="D25" s="389"/>
      <c r="E25" s="100"/>
      <c r="F25" s="41"/>
      <c r="H25" s="259" t="s">
        <v>183</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4" t="s">
        <v>188</v>
      </c>
      <c r="C26" s="242">
        <v>0</v>
      </c>
      <c r="D26" s="389"/>
      <c r="E26" s="100"/>
      <c r="F26" s="41"/>
      <c r="H26" s="259" t="s">
        <v>189</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v>0</v>
      </c>
      <c r="D27" s="389"/>
      <c r="E27" s="100"/>
      <c r="F27" s="41"/>
      <c r="H27" s="259" t="s">
        <v>186</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v>0</v>
      </c>
      <c r="D28" s="389"/>
      <c r="E28" s="100"/>
      <c r="F28" s="41"/>
      <c r="H28" s="259" t="s">
        <v>182</v>
      </c>
      <c r="I28" s="35" t="s">
        <v>123</v>
      </c>
      <c r="J28" s="161">
        <f>PRODUCT(C25,110)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v>0</v>
      </c>
      <c r="D29" s="389"/>
      <c r="E29" s="100"/>
      <c r="F29" s="41"/>
      <c r="H29" s="259" t="s">
        <v>191</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180</v>
      </c>
      <c r="C30" s="148">
        <v>0</v>
      </c>
      <c r="D30" s="389"/>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4" t="s">
        <v>184</v>
      </c>
      <c r="C31" s="148">
        <v>0</v>
      </c>
      <c r="D31" s="389"/>
      <c r="E31" s="100"/>
      <c r="F31" s="41"/>
      <c r="H31" s="80" t="s">
        <v>22</v>
      </c>
      <c r="I31" s="164" t="s">
        <v>34</v>
      </c>
      <c r="J31" s="161">
        <f>PRODUCT(C28,5.5)</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4" t="s">
        <v>187</v>
      </c>
      <c r="C32" s="149">
        <v>0</v>
      </c>
      <c r="D32" s="389"/>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182">
        <v>0</v>
      </c>
      <c r="D33" s="390"/>
      <c r="E33" s="100"/>
      <c r="F33" s="41"/>
      <c r="H33" s="259" t="s">
        <v>192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1">
        <v>0</v>
      </c>
      <c r="D34" s="390"/>
      <c r="E34" s="100"/>
      <c r="F34" s="41"/>
      <c r="H34" s="259" t="s">
        <v>193</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6">
        <v>0</v>
      </c>
      <c r="D35" s="390"/>
      <c r="E35" s="100"/>
      <c r="F35" s="41"/>
      <c r="H35" s="259" t="s">
        <v>194</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180</v>
      </c>
      <c r="C36" s="146">
        <v>0</v>
      </c>
      <c r="D36" s="390"/>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181</v>
      </c>
      <c r="C37" s="146">
        <v>0</v>
      </c>
      <c r="D37" s="390"/>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4" t="s">
        <v>188</v>
      </c>
      <c r="C38" s="147">
        <v>0</v>
      </c>
      <c r="D38" s="359"/>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0"/>
      <c r="B39" s="100"/>
      <c r="C39" s="100"/>
      <c r="D39" s="100"/>
      <c r="E39" s="100"/>
      <c r="F39" s="41"/>
      <c r="H39" s="259" t="s">
        <v>195</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0"/>
      <c r="B40" s="348" t="s">
        <v>119</v>
      </c>
      <c r="C40" s="386"/>
      <c r="D40" s="349"/>
      <c r="E40" s="100"/>
      <c r="F40" s="41"/>
      <c r="H40" s="259" t="s">
        <v>196</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1" customHeight="1" thickBot="1" x14ac:dyDescent="0.25">
      <c r="A41" s="100"/>
      <c r="B41" s="350" t="s">
        <v>211</v>
      </c>
      <c r="C41" s="241" t="s">
        <v>4</v>
      </c>
      <c r="D41" s="240"/>
      <c r="E41" s="100"/>
      <c r="F41" s="8"/>
      <c r="G41" s="8"/>
      <c r="H41" s="259" t="s">
        <v>197</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2.5" customHeight="1" thickBot="1" x14ac:dyDescent="0.25">
      <c r="A42" s="100"/>
      <c r="B42" s="360"/>
      <c r="C42" s="232">
        <f>SUM(C47:C49)</f>
        <v>0</v>
      </c>
      <c r="D42" s="239" t="s">
        <v>114</v>
      </c>
      <c r="E42" s="100"/>
      <c r="F42" s="41"/>
      <c r="G42" s="41"/>
      <c r="H42" s="84" t="s">
        <v>48</v>
      </c>
      <c r="I42" s="234"/>
      <c r="J42" s="235">
        <v>0</v>
      </c>
      <c r="K42" s="108"/>
      <c r="L42" s="102"/>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83" t="s">
        <v>86</v>
      </c>
      <c r="I43" s="236"/>
      <c r="J43" s="71">
        <f>IF(SUM(J22,J30,J36)&gt;0,SUM(J22:J42),SUM(J23:J29,J31:J35,J37:J41))</f>
        <v>0</v>
      </c>
      <c r="K43" s="108"/>
      <c r="L43" s="103"/>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03"/>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row>
    <row r="47" spans="1:59" s="6" customFormat="1" ht="23.25" customHeight="1" thickBot="1" x14ac:dyDescent="0.25">
      <c r="A47" s="111"/>
      <c r="B47" s="150" t="s">
        <v>110</v>
      </c>
      <c r="C47" s="225">
        <v>0</v>
      </c>
      <c r="D47" s="20"/>
      <c r="E47" s="101"/>
      <c r="F47" s="5"/>
      <c r="G47" s="5"/>
      <c r="H47" s="32" t="s">
        <v>49</v>
      </c>
      <c r="I47" s="38"/>
      <c r="J47" s="39">
        <f>SUM(PRODUCT(SUM(C19,-C20,-C21,-C22,-C23),5.11),PRODUCT(SUM(C27,-C28,-C29,-C30,-C31,-C32),2.28),PRODUCT(SUM(C33,-C34,-C35,-C36,-C37,-C38),19.89),0)</f>
        <v>0</v>
      </c>
      <c r="K47" s="112"/>
      <c r="L47" s="102">
        <f>J47*0.9</f>
        <v>0</v>
      </c>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85"/>
      <c r="AN47" s="85"/>
      <c r="AO47" s="85"/>
      <c r="AP47" s="85"/>
      <c r="AQ47" s="85"/>
      <c r="AR47" s="85"/>
      <c r="AS47" s="85"/>
      <c r="AT47" s="85"/>
      <c r="AU47" s="85"/>
      <c r="AV47" s="85"/>
      <c r="AW47" s="85"/>
      <c r="AX47" s="85"/>
      <c r="AY47" s="85"/>
      <c r="AZ47" s="85"/>
      <c r="BA47" s="85"/>
      <c r="BB47" s="85"/>
      <c r="BC47" s="85"/>
      <c r="BD47" s="85"/>
      <c r="BE47" s="85"/>
      <c r="BF47" s="85"/>
      <c r="BG47" s="85"/>
    </row>
    <row r="48" spans="1:59" s="6" customFormat="1" ht="23.25" customHeight="1" thickBot="1" x14ac:dyDescent="0.3">
      <c r="A48" s="111"/>
      <c r="B48" s="134" t="s">
        <v>111</v>
      </c>
      <c r="C48" s="226">
        <v>0</v>
      </c>
      <c r="D48" s="21"/>
      <c r="E48" s="101"/>
      <c r="F48" s="5"/>
      <c r="G48" s="5"/>
      <c r="H48" s="83" t="s">
        <v>121</v>
      </c>
      <c r="I48" s="67"/>
      <c r="J48" s="71">
        <f>IF(L48&gt;L47,IF(L47&lt;0,0,L47),IF(L48&lt;0,0,L48))</f>
        <v>0</v>
      </c>
      <c r="K48" s="112"/>
      <c r="L48" s="102">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87"/>
      <c r="AN48" s="87"/>
      <c r="AO48" s="87"/>
      <c r="AP48" s="87"/>
      <c r="AQ48" s="87"/>
      <c r="AR48" s="87"/>
      <c r="AS48" s="87"/>
      <c r="AT48" s="87"/>
      <c r="AU48" s="87"/>
      <c r="AV48" s="87"/>
      <c r="AW48" s="87"/>
      <c r="AX48" s="87"/>
      <c r="AY48" s="87"/>
      <c r="AZ48" s="87"/>
      <c r="BA48" s="87"/>
      <c r="BB48" s="87"/>
      <c r="BC48" s="87"/>
      <c r="BD48" s="87"/>
      <c r="BE48" s="87"/>
      <c r="BF48" s="87"/>
      <c r="BG48" s="87"/>
    </row>
    <row r="49" spans="1:59" s="6" customFormat="1" ht="21" customHeight="1" thickBot="1" x14ac:dyDescent="0.25">
      <c r="A49" s="111"/>
      <c r="B49" s="137" t="s">
        <v>112</v>
      </c>
      <c r="C49" s="227">
        <v>0</v>
      </c>
      <c r="D49" s="223"/>
      <c r="E49" s="101"/>
      <c r="F49" s="5"/>
      <c r="G49" s="5"/>
      <c r="H49" s="100"/>
      <c r="I49" s="100"/>
      <c r="J49" s="100"/>
      <c r="K49" s="112"/>
      <c r="L49" s="87"/>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87"/>
      <c r="AN49" s="87"/>
      <c r="AO49" s="87"/>
      <c r="AP49" s="87"/>
      <c r="AQ49" s="87"/>
      <c r="AR49" s="87"/>
      <c r="AS49" s="87"/>
      <c r="AT49" s="87"/>
      <c r="AU49" s="87"/>
      <c r="AV49" s="87"/>
      <c r="AW49" s="87"/>
      <c r="AX49" s="87"/>
      <c r="AY49" s="87"/>
      <c r="AZ49" s="87"/>
      <c r="BA49" s="87"/>
      <c r="BB49" s="87"/>
      <c r="BC49" s="87"/>
      <c r="BD49" s="87"/>
      <c r="BE49" s="87"/>
      <c r="BF49" s="87"/>
      <c r="BG49" s="87"/>
    </row>
    <row r="50" spans="1:59" s="6" customFormat="1" ht="21.75" customHeight="1" thickBot="1" x14ac:dyDescent="0.3">
      <c r="A50" s="111"/>
      <c r="B50" s="100"/>
      <c r="C50" s="100"/>
      <c r="D50" s="100"/>
      <c r="E50" s="101"/>
      <c r="F50" s="5"/>
      <c r="G50" s="5"/>
      <c r="H50" s="220" t="s">
        <v>115</v>
      </c>
      <c r="I50" s="221"/>
      <c r="J50" s="71">
        <f>IF(SUM(C47*(669.8-61.35),C48*(654.5-61.35),C49*(721-61.35))&lt;50,0,SUM(C47*(669.8-61.35),C48*(654.5-61.35),C49*(721-61.35)))</f>
        <v>0</v>
      </c>
      <c r="K50" s="112"/>
      <c r="L50" s="82"/>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87"/>
      <c r="AN50" s="87"/>
      <c r="AO50" s="87"/>
      <c r="AP50" s="87"/>
      <c r="AQ50" s="87"/>
      <c r="AR50" s="87"/>
      <c r="AS50" s="87"/>
      <c r="AT50" s="87"/>
      <c r="AU50" s="87"/>
      <c r="AV50" s="87"/>
      <c r="AW50" s="87"/>
      <c r="AX50" s="87"/>
      <c r="AY50" s="87"/>
      <c r="AZ50" s="87"/>
      <c r="BA50" s="87"/>
      <c r="BB50" s="87"/>
      <c r="BC50" s="87"/>
      <c r="BD50" s="87"/>
      <c r="BE50" s="87"/>
      <c r="BF50" s="87"/>
      <c r="BG50" s="87"/>
    </row>
    <row r="51" spans="1:59" s="6" customFormat="1" ht="18.75" customHeight="1" thickBot="1" x14ac:dyDescent="0.25">
      <c r="A51" s="111"/>
      <c r="B51" s="361" t="s">
        <v>116</v>
      </c>
      <c r="C51" s="362"/>
      <c r="D51" s="363"/>
      <c r="E51" s="101"/>
      <c r="H51" s="100"/>
      <c r="I51" s="100"/>
      <c r="J51" s="100"/>
      <c r="K51" s="112"/>
      <c r="L51" s="82"/>
      <c r="M51" s="82"/>
      <c r="N51" s="82"/>
    </row>
    <row r="52" spans="1:59" s="6" customFormat="1" ht="19.5" customHeight="1" thickBot="1" x14ac:dyDescent="0.25">
      <c r="A52" s="111"/>
      <c r="B52" s="364"/>
      <c r="C52" s="365"/>
      <c r="D52" s="366"/>
      <c r="E52" s="101"/>
      <c r="H52" s="175" t="s">
        <v>31</v>
      </c>
      <c r="I52" s="138"/>
      <c r="J52" s="189">
        <f>SUM(J9,J14,J17,J18,J43,J48,J50)</f>
        <v>0</v>
      </c>
      <c r="K52" s="112"/>
    </row>
    <row r="53" spans="1:59" s="6" customFormat="1" ht="19.5" customHeight="1" x14ac:dyDescent="0.2">
      <c r="A53" s="111"/>
      <c r="B53" s="364"/>
      <c r="C53" s="365"/>
      <c r="D53" s="366"/>
      <c r="E53" s="101"/>
      <c r="H53" s="370" t="s">
        <v>171</v>
      </c>
      <c r="I53" s="371"/>
      <c r="J53" s="129">
        <f>SUM(C7*20.5,C19*20.45,C24*25,C27*3.66,C33*35.04)</f>
        <v>0</v>
      </c>
      <c r="K53" s="112"/>
    </row>
    <row r="54" spans="1:59" s="6" customFormat="1" ht="19.5" customHeight="1" thickBot="1" x14ac:dyDescent="0.25">
      <c r="A54" s="111"/>
      <c r="B54" s="364"/>
      <c r="C54" s="365"/>
      <c r="D54" s="366"/>
      <c r="E54" s="101"/>
      <c r="H54" s="372" t="s">
        <v>51</v>
      </c>
      <c r="I54" s="373"/>
      <c r="J54" s="89">
        <f>J53-J52+J50</f>
        <v>0</v>
      </c>
      <c r="K54" s="112"/>
    </row>
    <row r="55" spans="1:59" s="6" customFormat="1" ht="18.75" customHeight="1" thickBot="1" x14ac:dyDescent="0.25">
      <c r="A55" s="111"/>
      <c r="B55" s="364"/>
      <c r="C55" s="365"/>
      <c r="D55" s="366"/>
      <c r="E55" s="101"/>
      <c r="H55" s="100"/>
      <c r="I55" s="100"/>
      <c r="J55" s="108"/>
      <c r="K55" s="112"/>
    </row>
    <row r="56" spans="1:59" s="6" customFormat="1" ht="24.75" customHeight="1" x14ac:dyDescent="0.2">
      <c r="A56" s="111"/>
      <c r="B56" s="364"/>
      <c r="C56" s="365"/>
      <c r="D56" s="366"/>
      <c r="E56" s="101"/>
      <c r="H56" s="328" t="s">
        <v>83</v>
      </c>
      <c r="I56" s="329"/>
      <c r="J56" s="330"/>
      <c r="K56" s="112"/>
    </row>
    <row r="57" spans="1:59" s="6" customFormat="1" ht="16.5" customHeight="1" x14ac:dyDescent="0.2">
      <c r="A57" s="111"/>
      <c r="B57" s="364"/>
      <c r="C57" s="365"/>
      <c r="D57" s="366"/>
      <c r="E57" s="101"/>
      <c r="H57" s="391"/>
      <c r="I57" s="392"/>
      <c r="J57" s="393"/>
      <c r="K57" s="112"/>
    </row>
    <row r="58" spans="1:59" s="6" customFormat="1" ht="39" customHeight="1" thickBot="1" x14ac:dyDescent="0.25">
      <c r="A58" s="111"/>
      <c r="B58" s="367"/>
      <c r="C58" s="368"/>
      <c r="D58" s="369"/>
      <c r="E58" s="101"/>
      <c r="H58" s="394"/>
      <c r="I58" s="395"/>
      <c r="J58" s="396"/>
      <c r="K58" s="112"/>
    </row>
    <row r="59" spans="1:59" s="6" customFormat="1" ht="16.5" customHeight="1" thickBot="1" x14ac:dyDescent="0.25">
      <c r="A59" s="111"/>
      <c r="B59" s="101"/>
      <c r="C59" s="101"/>
      <c r="D59" s="101"/>
      <c r="E59" s="101"/>
      <c r="H59" s="101"/>
      <c r="I59" s="101"/>
      <c r="J59" s="101"/>
      <c r="K59" s="112"/>
    </row>
    <row r="60" spans="1:59" s="6" customFormat="1" ht="240.75" customHeight="1" thickBot="1" x14ac:dyDescent="0.25">
      <c r="A60" s="111"/>
      <c r="B60" s="383" t="s">
        <v>217</v>
      </c>
      <c r="C60" s="312"/>
      <c r="D60" s="313"/>
      <c r="E60" s="101"/>
      <c r="H60" s="341" t="s">
        <v>214</v>
      </c>
      <c r="I60" s="384"/>
      <c r="J60" s="385"/>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9"/>
      <c r="I66" s="310"/>
      <c r="J66" s="310"/>
      <c r="K66" s="9"/>
    </row>
    <row r="67" spans="1:11" s="6" customFormat="1" x14ac:dyDescent="0.2">
      <c r="A67" s="9"/>
      <c r="B67" s="152"/>
      <c r="C67" s="152"/>
      <c r="D67" s="152"/>
      <c r="E67" s="9"/>
      <c r="F67" s="7"/>
      <c r="G67" s="7"/>
      <c r="H67" s="310"/>
      <c r="I67" s="310"/>
      <c r="J67" s="310"/>
      <c r="K67" s="9"/>
    </row>
    <row r="68" spans="1:11" s="6" customFormat="1" x14ac:dyDescent="0.2">
      <c r="A68" s="8"/>
      <c r="B68" s="152"/>
      <c r="C68" s="152"/>
      <c r="D68" s="152"/>
      <c r="E68" s="8"/>
      <c r="H68" s="310"/>
      <c r="I68" s="310"/>
      <c r="J68" s="310"/>
    </row>
    <row r="69" spans="1:11" s="6" customFormat="1" x14ac:dyDescent="0.2">
      <c r="H69" s="310"/>
      <c r="I69" s="310"/>
      <c r="J69" s="310"/>
    </row>
    <row r="70" spans="1:11" s="6" customFormat="1" x14ac:dyDescent="0.2">
      <c r="H70" s="310"/>
      <c r="I70" s="310"/>
      <c r="J70" s="310"/>
    </row>
    <row r="71" spans="1:11" s="6" customFormat="1" x14ac:dyDescent="0.2">
      <c r="H71" s="310"/>
      <c r="I71" s="310"/>
      <c r="J71" s="310"/>
    </row>
    <row r="72" spans="1:11" s="6" customFormat="1" x14ac:dyDescent="0.2">
      <c r="H72" s="310"/>
      <c r="I72" s="310"/>
      <c r="J72" s="310"/>
    </row>
    <row r="73" spans="1:11" s="6" customFormat="1" x14ac:dyDescent="0.2">
      <c r="H73" s="310"/>
      <c r="I73" s="310"/>
      <c r="J73" s="310"/>
    </row>
    <row r="74" spans="1:11" s="6" customFormat="1" x14ac:dyDescent="0.2">
      <c r="H74" s="310"/>
      <c r="I74" s="310"/>
      <c r="J74" s="310"/>
    </row>
    <row r="75" spans="1:11" s="6" customFormat="1" x14ac:dyDescent="0.2">
      <c r="H75" s="310"/>
      <c r="I75" s="310"/>
      <c r="J75" s="310"/>
    </row>
    <row r="76" spans="1:11" s="6" customFormat="1" x14ac:dyDescent="0.2">
      <c r="H76" s="310"/>
      <c r="I76" s="310"/>
      <c r="J76" s="310"/>
    </row>
    <row r="77" spans="1:11" s="6" customFormat="1" x14ac:dyDescent="0.2">
      <c r="H77" s="310"/>
      <c r="I77" s="310"/>
      <c r="J77" s="310"/>
    </row>
    <row r="78" spans="1:11" s="6" customFormat="1" x14ac:dyDescent="0.2">
      <c r="H78" s="310"/>
      <c r="I78" s="310"/>
      <c r="J78" s="310"/>
    </row>
    <row r="79" spans="1:11" s="6" customFormat="1" x14ac:dyDescent="0.2">
      <c r="H79" s="310"/>
      <c r="I79" s="310"/>
      <c r="J79" s="310"/>
    </row>
    <row r="80" spans="1:11" s="6" customFormat="1" x14ac:dyDescent="0.2">
      <c r="H80" s="310"/>
      <c r="I80" s="310"/>
      <c r="J80" s="310"/>
    </row>
    <row r="81" spans="8:10" s="6" customFormat="1" x14ac:dyDescent="0.2">
      <c r="H81" s="310"/>
      <c r="I81" s="310"/>
      <c r="J81" s="310"/>
    </row>
    <row r="82" spans="8:10" s="6" customFormat="1" x14ac:dyDescent="0.2">
      <c r="H82" s="310"/>
      <c r="I82" s="310"/>
      <c r="J82" s="310"/>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mergeCells count="14">
    <mergeCell ref="B40:D40"/>
    <mergeCell ref="B2:J2"/>
    <mergeCell ref="B5:B6"/>
    <mergeCell ref="C5:C6"/>
    <mergeCell ref="D5:D6"/>
    <mergeCell ref="D19:D38"/>
    <mergeCell ref="H66:J82"/>
    <mergeCell ref="B41:B42"/>
    <mergeCell ref="B51:D58"/>
    <mergeCell ref="H53:I53"/>
    <mergeCell ref="H54:I54"/>
    <mergeCell ref="H56:J58"/>
    <mergeCell ref="B60:D60"/>
    <mergeCell ref="H60:J60"/>
  </mergeCells>
  <pageMargins left="0.7" right="0.7" top="0.78740157499999996" bottom="0.78740157499999996" header="0.3" footer="0.3"/>
  <pageSetup paperSize="9" orientation="portrait" horizontalDpi="300" verticalDpi="300"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499984740745262"/>
  </sheetPr>
  <dimension ref="A1:BG265"/>
  <sheetViews>
    <sheetView zoomScaleNormal="100" workbookViewId="0">
      <selection activeCell="C7" sqref="C7"/>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104.25" customHeight="1" thickBot="1" x14ac:dyDescent="0.25">
      <c r="A2" s="104"/>
      <c r="B2" s="354" t="s">
        <v>207</v>
      </c>
      <c r="C2" s="355"/>
      <c r="D2" s="355"/>
      <c r="E2" s="356"/>
      <c r="F2" s="356"/>
      <c r="G2" s="356"/>
      <c r="H2" s="356"/>
      <c r="I2" s="356"/>
      <c r="J2" s="357"/>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4" t="s">
        <v>3</v>
      </c>
      <c r="C5" s="346" t="s">
        <v>4</v>
      </c>
      <c r="D5" s="387"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5"/>
      <c r="C6" s="347"/>
      <c r="D6" s="317"/>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c r="D7" s="20"/>
      <c r="E7" s="100"/>
      <c r="F7" s="41"/>
      <c r="H7" s="78" t="s">
        <v>43</v>
      </c>
      <c r="I7" s="77" t="s">
        <v>52</v>
      </c>
      <c r="J7" s="24">
        <f>PRODUCT($C$10,5.13)</f>
        <v>0</v>
      </c>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44</v>
      </c>
      <c r="I8" s="35" t="s">
        <v>53</v>
      </c>
      <c r="J8" s="25">
        <v>250</v>
      </c>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IF(J7&lt;250.01,0,SUM(J7,-J8))</f>
        <v>0</v>
      </c>
      <c r="K9" s="110"/>
      <c r="L9" s="102">
        <f>IF(C13&gt;19.5,19.5,C13)</f>
        <v>18.600000000000001</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78" t="s">
        <v>46</v>
      </c>
      <c r="I10" s="77"/>
      <c r="J10" s="24">
        <f>IF($C$10&lt;48.732943,PRODUCT($C$10,20.5),(PRODUCT($C$10,20.5)-J9))</f>
        <v>0</v>
      </c>
      <c r="K10" s="110"/>
      <c r="L10" s="102">
        <f>IF(C16&gt;25.9,25.9,C16)</f>
        <v>24.7</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26" t="s">
        <v>60</v>
      </c>
      <c r="I11" s="27"/>
      <c r="J11" s="28">
        <f>IF(J10&lt;1000,0,SUM(J10,-1000))</f>
        <v>0</v>
      </c>
      <c r="K11" s="110"/>
      <c r="L11" s="102">
        <f>IF(C17&gt;16.15,16.15,C17)</f>
        <v>15.4</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57" t="s">
        <v>173</v>
      </c>
      <c r="C13" s="58">
        <v>18.600000000000001</v>
      </c>
      <c r="D13" s="61">
        <f>L9</f>
        <v>18.600000000000001</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49"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7" t="s">
        <v>174</v>
      </c>
      <c r="C16" s="90">
        <v>24.7</v>
      </c>
      <c r="D16" s="61">
        <f>L10</f>
        <v>24.7</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57" t="s">
        <v>175</v>
      </c>
      <c r="C17" s="63">
        <v>15.4</v>
      </c>
      <c r="D17" s="62">
        <f>L11</f>
        <v>15.4</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142">
        <v>0</v>
      </c>
      <c r="D19" s="388"/>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9"/>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9"/>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180</v>
      </c>
      <c r="C22" s="144">
        <v>0</v>
      </c>
      <c r="D22" s="389"/>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4" t="s">
        <v>187</v>
      </c>
      <c r="C23" s="145">
        <v>0</v>
      </c>
      <c r="D23" s="389"/>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260" t="s">
        <v>190</v>
      </c>
      <c r="C24" s="169">
        <v>0</v>
      </c>
      <c r="D24" s="389"/>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34" t="s">
        <v>185</v>
      </c>
      <c r="C25" s="225">
        <v>0</v>
      </c>
      <c r="D25" s="389"/>
      <c r="E25" s="100"/>
      <c r="F25" s="41"/>
      <c r="H25" s="259" t="s">
        <v>183</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4" t="s">
        <v>188</v>
      </c>
      <c r="C26" s="242">
        <v>0</v>
      </c>
      <c r="D26" s="389"/>
      <c r="E26" s="100"/>
      <c r="F26" s="41"/>
      <c r="H26" s="259" t="s">
        <v>189</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v>0</v>
      </c>
      <c r="D27" s="389"/>
      <c r="E27" s="100"/>
      <c r="F27" s="41"/>
      <c r="H27" s="259" t="s">
        <v>186</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v>0</v>
      </c>
      <c r="D28" s="389"/>
      <c r="E28" s="100"/>
      <c r="F28" s="41"/>
      <c r="H28" s="259" t="s">
        <v>182</v>
      </c>
      <c r="I28" s="35" t="s">
        <v>123</v>
      </c>
      <c r="J28" s="161">
        <f>PRODUCT(C25,10)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v>0</v>
      </c>
      <c r="D29" s="389"/>
      <c r="E29" s="100"/>
      <c r="F29" s="41"/>
      <c r="H29" s="259" t="s">
        <v>191</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180</v>
      </c>
      <c r="C30" s="148">
        <v>0</v>
      </c>
      <c r="D30" s="389"/>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4" t="s">
        <v>184</v>
      </c>
      <c r="C31" s="148">
        <v>0</v>
      </c>
      <c r="D31" s="389"/>
      <c r="E31" s="100"/>
      <c r="F31" s="41"/>
      <c r="H31" s="80" t="s">
        <v>22</v>
      </c>
      <c r="I31" s="164" t="s">
        <v>34</v>
      </c>
      <c r="J31" s="161">
        <f>PRODUCT(C28,5.5)</f>
        <v>0</v>
      </c>
      <c r="K31" s="108"/>
      <c r="L31" s="102"/>
      <c r="M31" s="85"/>
      <c r="N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4" t="s">
        <v>187</v>
      </c>
      <c r="C32" s="149">
        <v>0</v>
      </c>
      <c r="D32" s="389"/>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182">
        <v>0</v>
      </c>
      <c r="D33" s="390"/>
      <c r="E33" s="100"/>
      <c r="F33" s="41"/>
      <c r="H33" s="259" t="s">
        <v>192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1">
        <v>0</v>
      </c>
      <c r="D34" s="390"/>
      <c r="E34" s="100"/>
      <c r="F34" s="41"/>
      <c r="H34" s="259" t="s">
        <v>193</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6">
        <v>0</v>
      </c>
      <c r="D35" s="390"/>
      <c r="E35" s="100"/>
      <c r="F35" s="41"/>
      <c r="H35" s="259" t="s">
        <v>194</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180</v>
      </c>
      <c r="C36" s="146">
        <v>0</v>
      </c>
      <c r="D36" s="390"/>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181</v>
      </c>
      <c r="C37" s="146">
        <v>0</v>
      </c>
      <c r="D37" s="390"/>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4" t="s">
        <v>188</v>
      </c>
      <c r="C38" s="147">
        <v>0</v>
      </c>
      <c r="D38" s="359"/>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6"/>
      <c r="B39" s="100"/>
      <c r="C39" s="100"/>
      <c r="D39" s="100"/>
      <c r="E39" s="100"/>
      <c r="F39" s="41"/>
      <c r="H39" s="259" t="s">
        <v>195</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6"/>
      <c r="B40" s="348" t="s">
        <v>119</v>
      </c>
      <c r="C40" s="386"/>
      <c r="D40" s="349"/>
      <c r="E40" s="100"/>
      <c r="F40" s="41"/>
      <c r="H40" s="259" t="s">
        <v>196</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7" customHeight="1" thickBot="1" x14ac:dyDescent="0.25">
      <c r="A41" s="106"/>
      <c r="B41" s="350" t="s">
        <v>120</v>
      </c>
      <c r="C41" s="241" t="s">
        <v>4</v>
      </c>
      <c r="D41" s="240"/>
      <c r="E41" s="100"/>
      <c r="F41" s="8"/>
      <c r="G41" s="8"/>
      <c r="H41" s="259" t="s">
        <v>197</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1" customHeight="1" thickBot="1" x14ac:dyDescent="0.25">
      <c r="A42" s="106"/>
      <c r="B42" s="360"/>
      <c r="C42" s="232">
        <f>SUM(C47:C49)</f>
        <v>0</v>
      </c>
      <c r="D42" s="239" t="s">
        <v>114</v>
      </c>
      <c r="E42" s="100"/>
      <c r="F42" s="41"/>
      <c r="G42" s="41"/>
      <c r="H42" s="160" t="s">
        <v>5</v>
      </c>
      <c r="I42" s="165"/>
      <c r="J42" s="163">
        <v>-250</v>
      </c>
      <c r="K42" s="108"/>
      <c r="L42" s="249">
        <v>51</v>
      </c>
      <c r="M42" s="249">
        <v>53</v>
      </c>
      <c r="N42" s="249">
        <v>54</v>
      </c>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168" t="s">
        <v>86</v>
      </c>
      <c r="I43" s="156"/>
      <c r="J43" s="157">
        <f>IF(SUM(J22,J30,J36)&gt;250,SUM(J22:J42),SUM(J23:J29,J31:J35,J37:J41))</f>
        <v>0</v>
      </c>
      <c r="K43" s="108"/>
      <c r="L43" s="250">
        <f>SUM(J23,J31,J37)</f>
        <v>0</v>
      </c>
      <c r="M43" s="250">
        <f>SUM(J24:J29,J32:J35,J38:J41)</f>
        <v>0</v>
      </c>
      <c r="N43" s="250">
        <f>SUM(J22,J30,J36,J42)</f>
        <v>-250</v>
      </c>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83"/>
      <c r="M46" s="184"/>
      <c r="N46" s="184"/>
      <c r="O46" s="184"/>
      <c r="P46" s="184"/>
      <c r="Q46" s="184"/>
      <c r="R46" s="184"/>
      <c r="S46" s="184"/>
      <c r="T46" s="184"/>
      <c r="U46" s="184"/>
      <c r="V46" s="184"/>
      <c r="W46" s="184"/>
      <c r="X46" s="184"/>
      <c r="Y46" s="184"/>
      <c r="Z46" s="184"/>
      <c r="AA46" s="184"/>
      <c r="AB46" s="184"/>
      <c r="AC46" s="184"/>
      <c r="AD46" s="184"/>
      <c r="AE46" s="184"/>
      <c r="AF46" s="184"/>
      <c r="AG46" s="184"/>
      <c r="AH46" s="184"/>
      <c r="AI46" s="184"/>
      <c r="AJ46" s="184"/>
      <c r="AK46" s="184"/>
      <c r="AL46" s="184"/>
      <c r="AM46" s="184"/>
      <c r="AN46" s="184"/>
      <c r="AO46" s="184"/>
      <c r="AP46" s="184"/>
      <c r="AQ46" s="184"/>
      <c r="AR46" s="184"/>
      <c r="AS46" s="184"/>
      <c r="AT46" s="184"/>
      <c r="AU46" s="184"/>
      <c r="AV46" s="184"/>
      <c r="AW46" s="184"/>
      <c r="AX46" s="184"/>
      <c r="AY46" s="184"/>
      <c r="AZ46" s="184"/>
      <c r="BA46" s="184"/>
      <c r="BB46" s="184"/>
      <c r="BC46" s="184"/>
      <c r="BD46" s="184"/>
      <c r="BE46" s="184"/>
      <c r="BF46" s="85"/>
      <c r="BG46" s="85"/>
    </row>
    <row r="47" spans="1:59" s="6" customFormat="1" ht="20.25" customHeight="1" thickBot="1" x14ac:dyDescent="0.25">
      <c r="A47" s="111"/>
      <c r="B47" s="150" t="s">
        <v>110</v>
      </c>
      <c r="C47" s="225">
        <v>0</v>
      </c>
      <c r="D47" s="20"/>
      <c r="E47" s="101"/>
      <c r="F47" s="5"/>
      <c r="G47" s="5"/>
      <c r="H47" s="32" t="s">
        <v>47</v>
      </c>
      <c r="I47" s="38"/>
      <c r="J47" s="39">
        <f>IF(SUM(PRODUCT(SUM(C19,-C20,-C21,-C22,-C23),5.11),PRODUCT(SUM(C27,-C28,-C29,-C30,-C31,-C32),2.28),PRODUCT(SUM(C33,-C34,-C35,-C36,-C37,-C38),19.89),-750)&lt;0,0,SUM(PRODUCT(SUM(C19,-C20,-C21,-C22,-C23),5.11),PRODUCT(SUM(C27,-C28,-C29,-C30,-C31,-C32),2.28),PRODUCT(SUM(C33,-C34,-C35,-C36,-C37,-C38),19.89),-750))</f>
        <v>0</v>
      </c>
      <c r="K47" s="112"/>
      <c r="L47" s="185">
        <f>J47*0.9</f>
        <v>0</v>
      </c>
      <c r="M47" s="185"/>
      <c r="N47" s="185"/>
      <c r="O47" s="258"/>
      <c r="P47" s="185"/>
      <c r="Q47" s="185"/>
      <c r="R47" s="185"/>
      <c r="S47" s="185"/>
      <c r="T47" s="185"/>
      <c r="U47" s="185"/>
      <c r="V47" s="185"/>
      <c r="W47" s="185"/>
      <c r="X47" s="185"/>
      <c r="Y47" s="185"/>
      <c r="Z47" s="185"/>
      <c r="AA47" s="185"/>
      <c r="AB47" s="185"/>
      <c r="AC47" s="185"/>
      <c r="AD47" s="185"/>
      <c r="AE47" s="185"/>
      <c r="AF47" s="185"/>
      <c r="AG47" s="185"/>
      <c r="AH47" s="185"/>
      <c r="AI47" s="185"/>
      <c r="AJ47" s="185"/>
      <c r="AK47" s="185"/>
      <c r="AL47" s="185"/>
      <c r="AM47" s="185"/>
      <c r="AN47" s="185"/>
      <c r="AO47" s="185"/>
      <c r="AP47" s="185"/>
      <c r="AQ47" s="185"/>
      <c r="AR47" s="185"/>
      <c r="AS47" s="185"/>
      <c r="AT47" s="185"/>
      <c r="AU47" s="185"/>
      <c r="AV47" s="185"/>
      <c r="AW47" s="185"/>
      <c r="AX47" s="185"/>
      <c r="AY47" s="185"/>
      <c r="AZ47" s="185"/>
      <c r="BA47" s="185"/>
      <c r="BB47" s="185"/>
      <c r="BC47" s="185"/>
      <c r="BD47" s="185"/>
      <c r="BE47" s="185"/>
      <c r="BF47" s="102"/>
      <c r="BG47" s="85"/>
    </row>
    <row r="48" spans="1:59" s="6" customFormat="1" ht="23.25" customHeight="1" thickBot="1" x14ac:dyDescent="0.3">
      <c r="A48" s="111"/>
      <c r="B48" s="134" t="s">
        <v>111</v>
      </c>
      <c r="C48" s="226">
        <v>0</v>
      </c>
      <c r="D48" s="21"/>
      <c r="E48" s="100"/>
      <c r="F48" s="5"/>
      <c r="G48" s="5"/>
      <c r="H48" s="83" t="s">
        <v>121</v>
      </c>
      <c r="I48" s="67"/>
      <c r="J48" s="71">
        <f>IF(L48&gt;L47,IF(L47&lt;0,0,L47),IF(L48&lt;0,0,L48))</f>
        <v>0</v>
      </c>
      <c r="K48" s="112"/>
      <c r="L48" s="185">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185"/>
      <c r="AN48" s="185"/>
      <c r="AO48" s="185"/>
      <c r="AP48" s="185"/>
      <c r="AQ48" s="185"/>
      <c r="AR48" s="185"/>
      <c r="AS48" s="185"/>
      <c r="AT48" s="185"/>
      <c r="AU48" s="185"/>
      <c r="AV48" s="185"/>
      <c r="AW48" s="185"/>
      <c r="AX48" s="185"/>
      <c r="AY48" s="185"/>
      <c r="AZ48" s="185"/>
      <c r="BA48" s="185"/>
      <c r="BB48" s="185"/>
      <c r="BC48" s="185"/>
      <c r="BD48" s="185"/>
      <c r="BE48" s="185"/>
      <c r="BF48" s="87"/>
      <c r="BG48" s="87"/>
    </row>
    <row r="49" spans="1:59" s="6" customFormat="1" ht="20.25" customHeight="1" thickBot="1" x14ac:dyDescent="0.25">
      <c r="A49" s="111"/>
      <c r="B49" s="137" t="s">
        <v>112</v>
      </c>
      <c r="C49" s="227">
        <v>0</v>
      </c>
      <c r="D49" s="223"/>
      <c r="E49" s="100"/>
      <c r="F49" s="5"/>
      <c r="G49" s="5"/>
      <c r="H49" s="100"/>
      <c r="I49" s="100"/>
      <c r="J49" s="108"/>
      <c r="K49" s="112"/>
      <c r="L49" s="186"/>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185"/>
      <c r="AY49" s="185"/>
      <c r="AZ49" s="185"/>
      <c r="BA49" s="185"/>
      <c r="BB49" s="185"/>
      <c r="BC49" s="185"/>
      <c r="BD49" s="185"/>
      <c r="BE49" s="185"/>
      <c r="BF49" s="87"/>
      <c r="BG49" s="87"/>
    </row>
    <row r="50" spans="1:59" s="6" customFormat="1" ht="18.75" customHeight="1" thickBot="1" x14ac:dyDescent="0.3">
      <c r="A50" s="106"/>
      <c r="B50" s="100"/>
      <c r="C50" s="100"/>
      <c r="D50" s="100"/>
      <c r="E50" s="100"/>
      <c r="H50" s="220" t="s">
        <v>115</v>
      </c>
      <c r="I50" s="221"/>
      <c r="J50" s="71">
        <f>IF(SUM(C47*(669.8-61.35),C48*(654.5-61.35),C49*(721-61.35))&lt;50,0,SUM(C47*(669.8-61.35),C48*(654.5-61.35),C49*(721-61.35)))</f>
        <v>0</v>
      </c>
      <c r="K50" s="112"/>
      <c r="L50" s="186"/>
      <c r="M50" s="186"/>
      <c r="N50" s="186"/>
      <c r="O50" s="8"/>
      <c r="P50" s="8"/>
      <c r="Q50" s="8"/>
      <c r="R50" s="8"/>
      <c r="S50" s="8"/>
      <c r="T50" s="8"/>
      <c r="U50" s="8"/>
      <c r="V50" s="8"/>
      <c r="W50" s="8"/>
      <c r="X50" s="8"/>
      <c r="Y50" s="8"/>
      <c r="Z50" s="8"/>
      <c r="AA50" s="8"/>
      <c r="AB50" s="8"/>
      <c r="AC50" s="8"/>
      <c r="AD50" s="8"/>
      <c r="AE50" s="8"/>
      <c r="AF50" s="8"/>
      <c r="AG50" s="8"/>
      <c r="AH50" s="8"/>
      <c r="AI50" s="8"/>
      <c r="AJ50" s="8"/>
      <c r="AK50" s="8"/>
      <c r="AL50" s="8"/>
      <c r="AM50" s="8"/>
      <c r="AN50" s="8"/>
      <c r="AO50" s="8"/>
      <c r="AP50" s="8"/>
      <c r="AQ50" s="8"/>
      <c r="AR50" s="8"/>
      <c r="AS50" s="8"/>
      <c r="AT50" s="8"/>
      <c r="AU50" s="8"/>
      <c r="AV50" s="8"/>
      <c r="AW50" s="8"/>
      <c r="AX50" s="8"/>
      <c r="AY50" s="8"/>
      <c r="AZ50" s="8"/>
      <c r="BA50" s="8"/>
      <c r="BB50" s="8"/>
      <c r="BC50" s="8"/>
      <c r="BD50" s="8"/>
      <c r="BE50" s="8"/>
    </row>
    <row r="51" spans="1:59" s="6" customFormat="1" ht="24" customHeight="1" thickBot="1" x14ac:dyDescent="0.25">
      <c r="A51" s="111"/>
      <c r="B51" s="361" t="s">
        <v>117</v>
      </c>
      <c r="C51" s="362"/>
      <c r="D51" s="363"/>
      <c r="E51" s="101"/>
      <c r="H51" s="100"/>
      <c r="I51" s="100"/>
      <c r="J51" s="100"/>
      <c r="K51" s="112"/>
    </row>
    <row r="52" spans="1:59" s="6" customFormat="1" ht="18.75" customHeight="1" thickBot="1" x14ac:dyDescent="0.25">
      <c r="A52" s="111"/>
      <c r="B52" s="364"/>
      <c r="C52" s="365"/>
      <c r="D52" s="366"/>
      <c r="E52" s="101"/>
      <c r="H52" s="175" t="s">
        <v>31</v>
      </c>
      <c r="I52" s="138"/>
      <c r="J52" s="189">
        <f>SUM(J9,J14,J17,J18,J43,J48,J50)</f>
        <v>0</v>
      </c>
      <c r="K52" s="112"/>
    </row>
    <row r="53" spans="1:59" s="6" customFormat="1" ht="19.5" customHeight="1" x14ac:dyDescent="0.2">
      <c r="A53" s="111"/>
      <c r="B53" s="364"/>
      <c r="C53" s="365"/>
      <c r="D53" s="366"/>
      <c r="E53" s="101"/>
      <c r="H53" s="370" t="s">
        <v>171</v>
      </c>
      <c r="I53" s="371"/>
      <c r="J53" s="129">
        <f>SUM(C7*20.5,C19*20.45,C24*25,C27*3.66,C33*35.04)</f>
        <v>0</v>
      </c>
      <c r="K53" s="112"/>
    </row>
    <row r="54" spans="1:59" s="6" customFormat="1" ht="19.5" customHeight="1" thickBot="1" x14ac:dyDescent="0.25">
      <c r="A54" s="111"/>
      <c r="B54" s="364"/>
      <c r="C54" s="365"/>
      <c r="D54" s="366"/>
      <c r="E54" s="101"/>
      <c r="H54" s="372" t="s">
        <v>51</v>
      </c>
      <c r="I54" s="373"/>
      <c r="J54" s="89">
        <f>J53-J52+J50</f>
        <v>0</v>
      </c>
      <c r="K54" s="112"/>
    </row>
    <row r="55" spans="1:59" s="6" customFormat="1" ht="21" customHeight="1" thickBot="1" x14ac:dyDescent="0.25">
      <c r="A55" s="111"/>
      <c r="B55" s="364"/>
      <c r="C55" s="365"/>
      <c r="D55" s="366"/>
      <c r="E55" s="101"/>
      <c r="H55" s="101"/>
      <c r="I55" s="101"/>
      <c r="J55" s="101"/>
      <c r="K55" s="112"/>
    </row>
    <row r="56" spans="1:59" s="6" customFormat="1" ht="24.75" customHeight="1" x14ac:dyDescent="0.2">
      <c r="A56" s="111"/>
      <c r="B56" s="364"/>
      <c r="C56" s="365"/>
      <c r="D56" s="366"/>
      <c r="E56" s="101"/>
      <c r="F56" s="101"/>
      <c r="G56" s="101"/>
      <c r="H56" s="374" t="s">
        <v>83</v>
      </c>
      <c r="I56" s="375"/>
      <c r="J56" s="376"/>
      <c r="K56" s="112"/>
    </row>
    <row r="57" spans="1:59" s="6" customFormat="1" ht="24.75" customHeight="1" x14ac:dyDescent="0.2">
      <c r="A57" s="111"/>
      <c r="B57" s="364"/>
      <c r="C57" s="365"/>
      <c r="D57" s="366"/>
      <c r="E57" s="101"/>
      <c r="F57" s="101"/>
      <c r="G57" s="101"/>
      <c r="H57" s="377"/>
      <c r="I57" s="378"/>
      <c r="J57" s="379"/>
      <c r="K57" s="112"/>
    </row>
    <row r="58" spans="1:59" s="6" customFormat="1" ht="24" customHeight="1" thickBot="1" x14ac:dyDescent="0.25">
      <c r="A58" s="111"/>
      <c r="B58" s="367"/>
      <c r="C58" s="368"/>
      <c r="D58" s="369"/>
      <c r="E58" s="101"/>
      <c r="H58" s="380"/>
      <c r="I58" s="381"/>
      <c r="J58" s="382"/>
      <c r="K58" s="112"/>
    </row>
    <row r="59" spans="1:59" s="6" customFormat="1" ht="16.5" customHeight="1" thickBot="1" x14ac:dyDescent="0.25">
      <c r="A59" s="111"/>
      <c r="B59" s="101"/>
      <c r="C59" s="101"/>
      <c r="D59" s="101"/>
      <c r="E59" s="101"/>
      <c r="H59" s="101"/>
      <c r="I59" s="101"/>
      <c r="J59" s="101"/>
      <c r="K59" s="112"/>
    </row>
    <row r="60" spans="1:59" s="6" customFormat="1" ht="183.75" customHeight="1" thickBot="1" x14ac:dyDescent="0.25">
      <c r="A60" s="111"/>
      <c r="B60" s="383" t="s">
        <v>206</v>
      </c>
      <c r="C60" s="312"/>
      <c r="D60" s="313"/>
      <c r="E60" s="101"/>
      <c r="H60" s="341" t="s">
        <v>210</v>
      </c>
      <c r="I60" s="384"/>
      <c r="J60" s="385"/>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9"/>
      <c r="I66" s="310"/>
      <c r="J66" s="310"/>
      <c r="K66" s="9"/>
    </row>
    <row r="67" spans="1:11" s="6" customFormat="1" x14ac:dyDescent="0.2">
      <c r="A67" s="9"/>
      <c r="B67" s="152"/>
      <c r="C67" s="152"/>
      <c r="D67" s="152"/>
      <c r="E67" s="9"/>
      <c r="F67" s="7"/>
      <c r="G67" s="7"/>
      <c r="H67" s="310"/>
      <c r="I67" s="310"/>
      <c r="J67" s="310"/>
      <c r="K67" s="9"/>
    </row>
    <row r="68" spans="1:11" s="6" customFormat="1" x14ac:dyDescent="0.2">
      <c r="A68" s="8"/>
      <c r="B68" s="152"/>
      <c r="C68" s="152"/>
      <c r="D68" s="152"/>
      <c r="E68" s="8"/>
      <c r="H68" s="310"/>
      <c r="I68" s="310"/>
      <c r="J68" s="310"/>
    </row>
    <row r="69" spans="1:11" s="6" customFormat="1" x14ac:dyDescent="0.2">
      <c r="H69" s="310"/>
      <c r="I69" s="310"/>
      <c r="J69" s="310"/>
    </row>
    <row r="70" spans="1:11" s="6" customFormat="1" x14ac:dyDescent="0.2">
      <c r="H70" s="310"/>
      <c r="I70" s="310"/>
      <c r="J70" s="310"/>
    </row>
    <row r="71" spans="1:11" s="6" customFormat="1" x14ac:dyDescent="0.2">
      <c r="H71" s="310"/>
      <c r="I71" s="310"/>
      <c r="J71" s="310"/>
    </row>
    <row r="72" spans="1:11" s="6" customFormat="1" x14ac:dyDescent="0.2">
      <c r="H72" s="310"/>
      <c r="I72" s="310"/>
      <c r="J72" s="310"/>
    </row>
    <row r="73" spans="1:11" s="6" customFormat="1" x14ac:dyDescent="0.2">
      <c r="H73" s="310"/>
      <c r="I73" s="310"/>
      <c r="J73" s="310"/>
    </row>
    <row r="74" spans="1:11" s="6" customFormat="1" x14ac:dyDescent="0.2">
      <c r="H74" s="310"/>
      <c r="I74" s="310"/>
      <c r="J74" s="310"/>
    </row>
    <row r="75" spans="1:11" s="6" customFormat="1" x14ac:dyDescent="0.2">
      <c r="H75" s="310"/>
      <c r="I75" s="310"/>
      <c r="J75" s="310"/>
    </row>
    <row r="76" spans="1:11" s="6" customFormat="1" x14ac:dyDescent="0.2">
      <c r="H76" s="310"/>
      <c r="I76" s="310"/>
      <c r="J76" s="310"/>
    </row>
    <row r="77" spans="1:11" s="6" customFormat="1" x14ac:dyDescent="0.2">
      <c r="H77" s="310"/>
      <c r="I77" s="310"/>
      <c r="J77" s="310"/>
    </row>
    <row r="78" spans="1:11" s="6" customFormat="1" x14ac:dyDescent="0.2">
      <c r="H78" s="310"/>
      <c r="I78" s="310"/>
      <c r="J78" s="310"/>
    </row>
    <row r="79" spans="1:11" s="6" customFormat="1" x14ac:dyDescent="0.2">
      <c r="H79" s="310"/>
      <c r="I79" s="310"/>
      <c r="J79" s="310"/>
    </row>
    <row r="80" spans="1:11" s="6" customFormat="1" x14ac:dyDescent="0.2">
      <c r="H80" s="310"/>
      <c r="I80" s="310"/>
      <c r="J80" s="310"/>
    </row>
    <row r="81" spans="8:10" s="6" customFormat="1" x14ac:dyDescent="0.2">
      <c r="H81" s="310"/>
      <c r="I81" s="310"/>
      <c r="J81" s="310"/>
    </row>
    <row r="82" spans="8:10" s="6" customFormat="1" x14ac:dyDescent="0.2">
      <c r="H82" s="310"/>
      <c r="I82" s="310"/>
      <c r="J82" s="310"/>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algorithmName="SHA-512" hashValue="NJ9OPBZ3Kkvt4XIgFFUM2U259Y3p9KztNQdplTb/LArayMgszc1ZiuHFag1g/PSo1aMEH+eIxJXDKzpSxV5GiA==" saltValue="9gu0YYxRUF9sZxmpnCsZxw==" spinCount="100000" sheet="1" formatCells="0" formatColumns="0" formatRows="0" insertColumns="0" insertRows="0" insertHyperlinks="0" deleteColumns="0" deleteRows="0" sort="0" autoFilter="0" pivotTables="0"/>
  <mergeCells count="14">
    <mergeCell ref="B40:D40"/>
    <mergeCell ref="B2:J2"/>
    <mergeCell ref="B5:B6"/>
    <mergeCell ref="C5:C6"/>
    <mergeCell ref="D5:D6"/>
    <mergeCell ref="D19:D38"/>
    <mergeCell ref="H66:J82"/>
    <mergeCell ref="B41:B42"/>
    <mergeCell ref="B51:D58"/>
    <mergeCell ref="H53:I53"/>
    <mergeCell ref="H54:I54"/>
    <mergeCell ref="H56:J58"/>
    <mergeCell ref="B60:D60"/>
    <mergeCell ref="H60:J60"/>
  </mergeCells>
  <pageMargins left="0.43307086614173229" right="0.43307086614173229" top="0.98425196850393704" bottom="0.98425196850393704" header="0.51181102362204722" footer="0.51181102362204722"/>
  <pageSetup paperSize="9" scale="70" orientation="portrait"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59999389629810485"/>
  </sheetPr>
  <dimension ref="A1:BG265"/>
  <sheetViews>
    <sheetView zoomScaleNormal="100" workbookViewId="0">
      <selection activeCell="B2" sqref="B2:J2"/>
    </sheetView>
  </sheetViews>
  <sheetFormatPr baseColWidth="10" defaultRowHeight="12.75" x14ac:dyDescent="0.2"/>
  <cols>
    <col min="1" max="1" width="2.140625" style="8" customWidth="1"/>
    <col min="2" max="2" width="76" customWidth="1"/>
    <col min="3" max="3" width="18.140625" customWidth="1"/>
    <col min="4" max="4" width="15.85546875" customWidth="1"/>
    <col min="5" max="5" width="2.85546875" style="8" customWidth="1"/>
    <col min="6" max="6" width="11.42578125" hidden="1" customWidth="1"/>
    <col min="7" max="7" width="0.28515625" customWidth="1"/>
    <col min="8" max="8" width="87.28515625" customWidth="1"/>
    <col min="9" max="9" width="30.42578125" customWidth="1"/>
    <col min="10" max="10" width="19.7109375" customWidth="1"/>
    <col min="11" max="11" width="3.140625" style="8" customWidth="1"/>
  </cols>
  <sheetData>
    <row r="1" spans="1:59" ht="58.5" customHeight="1" thickBot="1" x14ac:dyDescent="0.35">
      <c r="A1" s="117"/>
      <c r="B1" s="118"/>
      <c r="C1" s="119"/>
      <c r="D1" s="119"/>
      <c r="E1" s="119"/>
      <c r="F1" s="119"/>
      <c r="G1" s="119"/>
      <c r="H1" s="119"/>
      <c r="I1" s="127"/>
      <c r="J1" s="127"/>
      <c r="K1" s="128"/>
      <c r="L1" s="102"/>
      <c r="M1" s="85"/>
      <c r="N1" s="85"/>
      <c r="O1" s="85"/>
      <c r="P1" s="85"/>
      <c r="Q1" s="85"/>
      <c r="R1" s="85"/>
      <c r="S1" s="85"/>
      <c r="T1" s="85"/>
      <c r="U1" s="85"/>
      <c r="V1" s="85"/>
      <c r="W1" s="85"/>
      <c r="X1" s="85"/>
      <c r="Y1" s="85"/>
      <c r="Z1" s="85"/>
      <c r="AA1" s="85"/>
      <c r="AB1" s="85"/>
      <c r="AC1" s="85"/>
      <c r="AD1" s="85"/>
      <c r="AE1" s="85"/>
      <c r="AF1" s="85"/>
      <c r="AG1" s="85"/>
      <c r="AH1" s="85"/>
      <c r="AI1" s="85"/>
      <c r="AJ1" s="85"/>
      <c r="AK1" s="85"/>
      <c r="AL1" s="85"/>
      <c r="AM1" s="85"/>
      <c r="AN1" s="85"/>
      <c r="AO1" s="85"/>
      <c r="AP1" s="85"/>
      <c r="AQ1" s="85"/>
      <c r="AR1" s="85"/>
      <c r="AS1" s="85"/>
      <c r="AT1" s="85"/>
      <c r="AU1" s="85"/>
      <c r="AV1" s="85"/>
      <c r="AW1" s="85"/>
      <c r="AX1" s="85"/>
      <c r="AY1" s="85"/>
      <c r="AZ1" s="85"/>
      <c r="BA1" s="85"/>
      <c r="BB1" s="85"/>
      <c r="BC1" s="85"/>
      <c r="BD1" s="85"/>
      <c r="BE1" s="85"/>
      <c r="BF1" s="85"/>
      <c r="BG1" s="85"/>
    </row>
    <row r="2" spans="1:59" ht="104.25" customHeight="1" thickBot="1" x14ac:dyDescent="0.25">
      <c r="A2" s="104"/>
      <c r="B2" s="354" t="s">
        <v>208</v>
      </c>
      <c r="C2" s="311"/>
      <c r="D2" s="311"/>
      <c r="E2" s="311"/>
      <c r="F2" s="311"/>
      <c r="G2" s="311"/>
      <c r="H2" s="311"/>
      <c r="I2" s="311"/>
      <c r="J2" s="397"/>
      <c r="K2" s="105"/>
      <c r="L2" s="102"/>
      <c r="M2" s="85"/>
      <c r="N2" s="85"/>
      <c r="O2" s="85"/>
      <c r="P2" s="85"/>
      <c r="Q2" s="85"/>
      <c r="R2" s="85"/>
      <c r="S2" s="85"/>
      <c r="T2" s="85"/>
      <c r="U2" s="85"/>
      <c r="V2" s="85"/>
      <c r="W2" s="85"/>
      <c r="X2" s="85"/>
      <c r="Y2" s="85"/>
      <c r="Z2" s="85"/>
      <c r="AA2" s="85"/>
      <c r="AB2" s="85"/>
      <c r="AC2" s="85"/>
      <c r="AD2" s="85"/>
      <c r="AE2" s="85"/>
      <c r="AF2" s="85"/>
      <c r="AG2" s="85"/>
      <c r="AH2" s="85"/>
      <c r="AI2" s="85"/>
      <c r="AJ2" s="85"/>
      <c r="AK2" s="85"/>
      <c r="AL2" s="85"/>
      <c r="AM2" s="85"/>
      <c r="AN2" s="85"/>
      <c r="AO2" s="85"/>
      <c r="AP2" s="85"/>
      <c r="AQ2" s="85"/>
      <c r="AR2" s="85"/>
      <c r="AS2" s="85"/>
      <c r="AT2" s="85"/>
      <c r="AU2" s="85"/>
      <c r="AV2" s="85"/>
      <c r="AW2" s="85"/>
      <c r="AX2" s="85"/>
      <c r="AY2" s="85"/>
      <c r="AZ2" s="85"/>
      <c r="BA2" s="85"/>
      <c r="BB2" s="85"/>
      <c r="BC2" s="85"/>
      <c r="BD2" s="85"/>
      <c r="BE2" s="85"/>
      <c r="BF2" s="85"/>
      <c r="BG2" s="85"/>
    </row>
    <row r="3" spans="1:59" ht="18" x14ac:dyDescent="0.25">
      <c r="A3" s="106"/>
      <c r="B3" s="91" t="s">
        <v>2</v>
      </c>
      <c r="C3" s="92"/>
      <c r="D3" s="93"/>
      <c r="E3" s="100"/>
      <c r="F3" s="41"/>
      <c r="G3" s="107"/>
      <c r="H3" s="94" t="s">
        <v>32</v>
      </c>
      <c r="I3" s="95"/>
      <c r="J3" s="96"/>
      <c r="K3" s="108"/>
      <c r="L3" s="102"/>
      <c r="M3" s="85"/>
      <c r="N3" s="85"/>
      <c r="O3" s="85"/>
      <c r="P3" s="85"/>
      <c r="Q3" s="85"/>
      <c r="R3" s="85"/>
      <c r="S3" s="85"/>
      <c r="T3" s="85"/>
      <c r="U3" s="85"/>
      <c r="V3" s="85"/>
      <c r="W3" s="85"/>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row>
    <row r="4" spans="1:59" ht="35.25" customHeight="1" thickBot="1" x14ac:dyDescent="0.3">
      <c r="A4" s="106"/>
      <c r="B4" s="10" t="s">
        <v>13</v>
      </c>
      <c r="C4" s="11"/>
      <c r="D4" s="12"/>
      <c r="E4" s="100"/>
      <c r="F4" s="41"/>
      <c r="G4" s="107"/>
      <c r="H4" s="46"/>
      <c r="I4" s="47"/>
      <c r="J4" s="48"/>
      <c r="K4" s="108"/>
      <c r="L4" s="102"/>
      <c r="M4" s="85"/>
      <c r="N4" s="85"/>
      <c r="O4" s="85"/>
      <c r="P4" s="85"/>
      <c r="Q4" s="85"/>
      <c r="R4" s="85"/>
      <c r="S4" s="85"/>
      <c r="T4" s="85"/>
      <c r="U4" s="85"/>
      <c r="V4" s="85"/>
      <c r="W4" s="85"/>
      <c r="X4" s="85"/>
      <c r="Y4" s="85"/>
      <c r="Z4" s="85"/>
      <c r="AA4" s="85"/>
      <c r="AB4" s="85"/>
      <c r="AC4" s="85"/>
      <c r="AD4" s="85"/>
      <c r="AE4" s="85"/>
      <c r="AF4" s="85"/>
      <c r="AG4" s="85"/>
      <c r="AH4" s="85"/>
      <c r="AI4" s="85"/>
      <c r="AJ4" s="85"/>
      <c r="AK4" s="85"/>
      <c r="AL4" s="85"/>
      <c r="AM4" s="85"/>
      <c r="AN4" s="85"/>
      <c r="AO4" s="85"/>
      <c r="AP4" s="85"/>
      <c r="AQ4" s="85"/>
      <c r="AR4" s="85"/>
      <c r="AS4" s="85"/>
      <c r="AT4" s="85"/>
      <c r="AU4" s="85"/>
      <c r="AV4" s="85"/>
      <c r="AW4" s="85"/>
      <c r="AX4" s="85"/>
      <c r="AY4" s="85"/>
      <c r="AZ4" s="85"/>
      <c r="BA4" s="85"/>
      <c r="BB4" s="85"/>
      <c r="BC4" s="85"/>
      <c r="BD4" s="85"/>
      <c r="BE4" s="85"/>
      <c r="BF4" s="85"/>
      <c r="BG4" s="85"/>
    </row>
    <row r="5" spans="1:59" ht="17.25" customHeight="1" thickBot="1" x14ac:dyDescent="0.3">
      <c r="A5" s="106"/>
      <c r="B5" s="344" t="s">
        <v>3</v>
      </c>
      <c r="C5" s="346" t="s">
        <v>4</v>
      </c>
      <c r="D5" s="387" t="s">
        <v>16</v>
      </c>
      <c r="E5" s="100"/>
      <c r="F5" s="41"/>
      <c r="H5" s="40" t="s">
        <v>17</v>
      </c>
      <c r="I5" s="41"/>
      <c r="J5" s="42"/>
      <c r="K5" s="108"/>
      <c r="L5" s="102"/>
      <c r="M5" s="85"/>
      <c r="N5" s="85"/>
      <c r="O5" s="85"/>
      <c r="P5" s="85"/>
      <c r="Q5" s="85"/>
      <c r="R5" s="85"/>
      <c r="S5" s="85"/>
      <c r="T5" s="85"/>
      <c r="U5" s="85"/>
      <c r="V5" s="85"/>
      <c r="W5" s="85"/>
      <c r="X5" s="85"/>
      <c r="Y5" s="85"/>
      <c r="Z5" s="85"/>
      <c r="AA5" s="85"/>
      <c r="AB5" s="85"/>
      <c r="AC5" s="85"/>
      <c r="AD5" s="85"/>
      <c r="AE5" s="85"/>
      <c r="AF5" s="85"/>
      <c r="AG5" s="85"/>
      <c r="AH5" s="85"/>
      <c r="AI5" s="85"/>
      <c r="AJ5" s="85"/>
      <c r="AK5" s="85"/>
      <c r="AL5" s="85"/>
      <c r="AM5" s="85"/>
      <c r="AN5" s="85"/>
      <c r="AO5" s="85"/>
      <c r="AP5" s="85"/>
      <c r="AQ5" s="85"/>
      <c r="AR5" s="85"/>
      <c r="AS5" s="85"/>
      <c r="AT5" s="85"/>
      <c r="AU5" s="85"/>
      <c r="AV5" s="85"/>
      <c r="AW5" s="85"/>
      <c r="AX5" s="85"/>
      <c r="AY5" s="85"/>
      <c r="AZ5" s="85"/>
      <c r="BA5" s="85"/>
      <c r="BB5" s="85"/>
      <c r="BC5" s="85"/>
      <c r="BD5" s="85"/>
      <c r="BE5" s="85"/>
      <c r="BF5" s="85"/>
      <c r="BG5" s="85"/>
    </row>
    <row r="6" spans="1:59" ht="20.25" customHeight="1" thickBot="1" x14ac:dyDescent="0.25">
      <c r="A6" s="106"/>
      <c r="B6" s="345"/>
      <c r="C6" s="347"/>
      <c r="D6" s="317"/>
      <c r="E6" s="100"/>
      <c r="F6" s="41"/>
      <c r="G6" s="109"/>
      <c r="H6" s="43" t="s">
        <v>3</v>
      </c>
      <c r="I6" s="44" t="s">
        <v>7</v>
      </c>
      <c r="J6" s="45" t="s">
        <v>6</v>
      </c>
      <c r="K6" s="108"/>
      <c r="L6" s="102"/>
      <c r="M6" s="85"/>
      <c r="N6" s="85"/>
      <c r="O6" s="85"/>
      <c r="P6" s="85"/>
      <c r="Q6" s="85"/>
      <c r="R6" s="85"/>
      <c r="S6" s="85"/>
      <c r="T6" s="85"/>
      <c r="U6" s="85"/>
      <c r="V6" s="85"/>
      <c r="W6" s="85"/>
      <c r="X6" s="85"/>
      <c r="Y6" s="85"/>
      <c r="Z6" s="85"/>
      <c r="AA6" s="85"/>
      <c r="AB6" s="85"/>
      <c r="AC6" s="85"/>
      <c r="AD6" s="85"/>
      <c r="AE6" s="85"/>
      <c r="AF6" s="85"/>
      <c r="AG6" s="85"/>
      <c r="AH6" s="85"/>
      <c r="AI6" s="85"/>
      <c r="AJ6" s="85"/>
      <c r="AK6" s="85"/>
      <c r="AL6" s="85"/>
      <c r="AM6" s="85"/>
      <c r="AN6" s="85"/>
      <c r="AO6" s="85"/>
      <c r="AP6" s="85"/>
      <c r="AQ6" s="85"/>
      <c r="AR6" s="85"/>
      <c r="AS6" s="85"/>
      <c r="AT6" s="85"/>
      <c r="AU6" s="85"/>
      <c r="AV6" s="85"/>
      <c r="AW6" s="85"/>
      <c r="AX6" s="85"/>
      <c r="AY6" s="85"/>
      <c r="AZ6" s="85"/>
      <c r="BA6" s="85"/>
      <c r="BB6" s="85"/>
      <c r="BC6" s="85"/>
      <c r="BD6" s="85"/>
      <c r="BE6" s="85"/>
      <c r="BF6" s="85"/>
      <c r="BG6" s="85"/>
    </row>
    <row r="7" spans="1:59" ht="19.5" customHeight="1" thickBot="1" x14ac:dyDescent="0.25">
      <c r="A7" s="106"/>
      <c r="B7" s="17" t="s">
        <v>10</v>
      </c>
      <c r="C7" s="2">
        <v>0</v>
      </c>
      <c r="D7" s="20"/>
      <c r="E7" s="100"/>
      <c r="F7" s="41"/>
      <c r="H7" s="80"/>
      <c r="I7" s="77"/>
      <c r="J7" s="24"/>
      <c r="K7" s="108"/>
      <c r="L7" s="102"/>
      <c r="M7" s="85"/>
      <c r="N7" s="85"/>
      <c r="O7" s="85"/>
      <c r="P7" s="85"/>
      <c r="Q7" s="85"/>
      <c r="R7" s="85"/>
      <c r="S7" s="85"/>
      <c r="T7" s="85"/>
      <c r="U7" s="85"/>
      <c r="V7" s="85"/>
      <c r="W7" s="85"/>
      <c r="X7" s="85"/>
      <c r="Y7" s="85"/>
      <c r="Z7" s="85"/>
      <c r="AA7" s="85"/>
      <c r="AB7" s="85"/>
      <c r="AC7" s="85"/>
      <c r="AD7" s="85"/>
      <c r="AE7" s="85"/>
      <c r="AF7" s="85"/>
      <c r="AG7" s="85"/>
      <c r="AH7" s="85"/>
      <c r="AI7" s="85"/>
      <c r="AJ7" s="85"/>
      <c r="AK7" s="85"/>
      <c r="AL7" s="85"/>
      <c r="AM7" s="85"/>
      <c r="AN7" s="85"/>
      <c r="AO7" s="85"/>
      <c r="AP7" s="85"/>
      <c r="AQ7" s="85"/>
      <c r="AR7" s="85"/>
      <c r="AS7" s="85"/>
      <c r="AT7" s="85"/>
      <c r="AU7" s="85"/>
      <c r="AV7" s="85"/>
      <c r="AW7" s="85"/>
      <c r="AX7" s="85"/>
      <c r="AY7" s="85"/>
      <c r="AZ7" s="85"/>
      <c r="BA7" s="85"/>
      <c r="BB7" s="85"/>
      <c r="BC7" s="85"/>
      <c r="BD7" s="85"/>
      <c r="BE7" s="85"/>
      <c r="BF7" s="85"/>
      <c r="BG7" s="85"/>
    </row>
    <row r="8" spans="1:59" ht="19.5" customHeight="1" thickBot="1" x14ac:dyDescent="0.25">
      <c r="A8" s="106"/>
      <c r="B8" s="18" t="s">
        <v>29</v>
      </c>
      <c r="C8" s="1">
        <v>0</v>
      </c>
      <c r="D8" s="21"/>
      <c r="E8" s="100"/>
      <c r="F8" s="41"/>
      <c r="H8" s="80" t="s">
        <v>58</v>
      </c>
      <c r="I8" s="35"/>
      <c r="J8" s="25"/>
      <c r="K8" s="108"/>
      <c r="L8" s="102" t="s">
        <v>15</v>
      </c>
      <c r="M8" s="85"/>
      <c r="N8" s="85"/>
      <c r="O8" s="85"/>
      <c r="P8" s="85"/>
      <c r="Q8" s="85"/>
      <c r="R8" s="85"/>
      <c r="S8" s="85"/>
      <c r="T8" s="85"/>
      <c r="U8" s="85"/>
      <c r="V8" s="85"/>
      <c r="W8" s="85"/>
      <c r="X8" s="85"/>
      <c r="Y8" s="85"/>
      <c r="Z8" s="85"/>
      <c r="AA8" s="85"/>
      <c r="AB8" s="85"/>
      <c r="AC8" s="85"/>
      <c r="AD8" s="85"/>
      <c r="AE8" s="85"/>
      <c r="AF8" s="85"/>
      <c r="AG8" s="85"/>
      <c r="AH8" s="85"/>
      <c r="AI8" s="85"/>
      <c r="AJ8" s="85"/>
      <c r="AK8" s="85"/>
      <c r="AL8" s="85"/>
      <c r="AM8" s="85"/>
      <c r="AN8" s="85"/>
      <c r="AO8" s="85"/>
      <c r="AP8" s="85"/>
      <c r="AQ8" s="85"/>
      <c r="AR8" s="85"/>
      <c r="AS8" s="85"/>
      <c r="AT8" s="85"/>
      <c r="AU8" s="85"/>
      <c r="AV8" s="85"/>
      <c r="AW8" s="85"/>
      <c r="AX8" s="85"/>
      <c r="AY8" s="85"/>
      <c r="AZ8" s="85"/>
      <c r="BA8" s="85"/>
      <c r="BB8" s="85"/>
      <c r="BC8" s="85"/>
      <c r="BD8" s="85"/>
      <c r="BE8" s="85"/>
      <c r="BF8" s="85"/>
      <c r="BG8" s="85"/>
    </row>
    <row r="9" spans="1:59" ht="19.5" customHeight="1" thickBot="1" x14ac:dyDescent="0.3">
      <c r="A9" s="106"/>
      <c r="B9" s="18" t="s">
        <v>87</v>
      </c>
      <c r="C9" s="1">
        <v>0</v>
      </c>
      <c r="D9" s="21"/>
      <c r="E9" s="100"/>
      <c r="F9" s="41"/>
      <c r="H9" s="81" t="s">
        <v>45</v>
      </c>
      <c r="I9" s="50"/>
      <c r="J9" s="71">
        <f>PRODUCT($C$10,5.13)</f>
        <v>0</v>
      </c>
      <c r="K9" s="110"/>
      <c r="L9" s="102">
        <f>IF(C13&gt;19.5,19.5,C13)</f>
        <v>18.600000000000001</v>
      </c>
      <c r="M9" s="85"/>
      <c r="N9" s="85"/>
      <c r="O9" s="85"/>
      <c r="P9" s="85"/>
      <c r="Q9" s="85"/>
      <c r="R9" s="85"/>
      <c r="S9" s="85"/>
      <c r="T9" s="85"/>
      <c r="U9" s="85"/>
      <c r="V9" s="85"/>
      <c r="W9" s="85"/>
      <c r="X9" s="85"/>
      <c r="Y9" s="85"/>
      <c r="Z9" s="85"/>
      <c r="AA9" s="85"/>
      <c r="AB9" s="85"/>
      <c r="AC9" s="85"/>
      <c r="AD9" s="85"/>
      <c r="AE9" s="85"/>
      <c r="AF9" s="85"/>
      <c r="AG9" s="85"/>
      <c r="AH9" s="85"/>
      <c r="AI9" s="85"/>
      <c r="AJ9" s="85"/>
      <c r="AK9" s="85"/>
      <c r="AL9" s="85"/>
      <c r="AM9" s="85"/>
      <c r="AN9" s="85"/>
      <c r="AO9" s="85"/>
      <c r="AP9" s="85"/>
      <c r="AQ9" s="85"/>
      <c r="AR9" s="85"/>
      <c r="AS9" s="85"/>
      <c r="AT9" s="85"/>
      <c r="AU9" s="85"/>
      <c r="AV9" s="85"/>
      <c r="AW9" s="85"/>
      <c r="AX9" s="85"/>
      <c r="AY9" s="85"/>
      <c r="AZ9" s="85"/>
      <c r="BA9" s="85"/>
      <c r="BB9" s="85"/>
      <c r="BC9" s="85"/>
      <c r="BD9" s="85"/>
      <c r="BE9" s="85"/>
      <c r="BF9" s="85"/>
      <c r="BG9" s="85"/>
    </row>
    <row r="10" spans="1:59" ht="19.5" customHeight="1" thickBot="1" x14ac:dyDescent="0.25">
      <c r="A10" s="106"/>
      <c r="B10" s="79" t="s">
        <v>50</v>
      </c>
      <c r="C10" s="19">
        <f>C7-C8-C9</f>
        <v>0</v>
      </c>
      <c r="D10" s="22"/>
      <c r="E10" s="100"/>
      <c r="F10" s="41"/>
      <c r="H10" s="80" t="s">
        <v>59</v>
      </c>
      <c r="I10" s="77"/>
      <c r="J10" s="24"/>
      <c r="K10" s="110"/>
      <c r="L10" s="102">
        <f>IF(C16&gt;25.9,25.9,C16)</f>
        <v>24.7</v>
      </c>
      <c r="M10" s="85"/>
      <c r="N10" s="85"/>
      <c r="O10" s="85"/>
      <c r="P10" s="85"/>
      <c r="Q10" s="85"/>
      <c r="R10" s="85"/>
      <c r="S10" s="85"/>
      <c r="T10" s="85"/>
      <c r="U10" s="85"/>
      <c r="V10" s="85"/>
      <c r="W10" s="85"/>
      <c r="X10" s="85"/>
      <c r="Y10" s="85"/>
      <c r="Z10" s="85"/>
      <c r="AA10" s="85"/>
      <c r="AB10" s="85"/>
      <c r="AC10" s="85"/>
      <c r="AD10" s="85"/>
      <c r="AE10" s="85"/>
      <c r="AF10" s="85"/>
      <c r="AG10" s="85"/>
      <c r="AH10" s="85"/>
      <c r="AI10" s="85"/>
      <c r="AJ10" s="85"/>
      <c r="AK10" s="85"/>
      <c r="AL10" s="85"/>
      <c r="AM10" s="85"/>
      <c r="AN10" s="85"/>
      <c r="AO10" s="85"/>
      <c r="AP10" s="85"/>
      <c r="AQ10" s="85"/>
      <c r="AR10" s="85"/>
      <c r="AS10" s="85"/>
      <c r="AT10" s="85"/>
      <c r="AU10" s="85"/>
      <c r="AV10" s="85"/>
      <c r="AW10" s="85"/>
      <c r="AX10" s="85"/>
      <c r="AY10" s="85"/>
      <c r="AZ10" s="85"/>
      <c r="BA10" s="85"/>
      <c r="BB10" s="85"/>
      <c r="BC10" s="85"/>
      <c r="BD10" s="85"/>
      <c r="BE10" s="85"/>
      <c r="BF10" s="85"/>
      <c r="BG10" s="85"/>
    </row>
    <row r="11" spans="1:59" ht="19.5" customHeight="1" thickBot="1" x14ac:dyDescent="0.25">
      <c r="A11" s="106"/>
      <c r="B11" s="55" t="s">
        <v>37</v>
      </c>
      <c r="C11" s="3">
        <v>0</v>
      </c>
      <c r="D11" s="59">
        <f>(C11*D13)/(C13)</f>
        <v>0</v>
      </c>
      <c r="E11" s="100"/>
      <c r="F11" s="41"/>
      <c r="H11" s="78" t="s">
        <v>46</v>
      </c>
      <c r="I11" s="77"/>
      <c r="J11" s="24">
        <f>PRODUCT($C$10,20.5)-J9</f>
        <v>0</v>
      </c>
      <c r="K11" s="110"/>
      <c r="L11" s="102">
        <f>IF(C17&gt;16.15,16.15,C17)</f>
        <v>15.4</v>
      </c>
      <c r="M11" s="85"/>
      <c r="N11" s="85"/>
      <c r="O11" s="85"/>
      <c r="P11" s="85"/>
      <c r="Q11" s="85"/>
      <c r="R11" s="85"/>
      <c r="S11" s="85"/>
      <c r="T11" s="85"/>
      <c r="U11" s="85"/>
      <c r="V11" s="85"/>
      <c r="W11" s="85"/>
      <c r="X11" s="85"/>
      <c r="Y11" s="85"/>
      <c r="Z11" s="85"/>
      <c r="AA11" s="85"/>
      <c r="AB11" s="85"/>
      <c r="AC11" s="85"/>
      <c r="AD11" s="85"/>
      <c r="AE11" s="85"/>
      <c r="AF11" s="85"/>
      <c r="AG11" s="85"/>
      <c r="AH11" s="85"/>
      <c r="AI11" s="85"/>
      <c r="AJ11" s="85"/>
      <c r="AK11" s="85"/>
      <c r="AL11" s="85"/>
      <c r="AM11" s="85"/>
      <c r="AN11" s="85"/>
      <c r="AO11" s="85"/>
      <c r="AP11" s="85"/>
      <c r="AQ11" s="85"/>
      <c r="AR11" s="85"/>
      <c r="AS11" s="85"/>
      <c r="AT11" s="85"/>
      <c r="AU11" s="85"/>
      <c r="AV11" s="85"/>
      <c r="AW11" s="85"/>
      <c r="AX11" s="85"/>
      <c r="AY11" s="85"/>
      <c r="AZ11" s="85"/>
      <c r="BA11" s="85"/>
      <c r="BB11" s="85"/>
      <c r="BC11" s="85"/>
      <c r="BD11" s="85"/>
      <c r="BE11" s="85"/>
      <c r="BF11" s="85"/>
      <c r="BG11" s="85"/>
    </row>
    <row r="12" spans="1:59" ht="19.5" customHeight="1" thickBot="1" x14ac:dyDescent="0.25">
      <c r="A12" s="106"/>
      <c r="B12" s="56" t="s">
        <v>38</v>
      </c>
      <c r="C12" s="3">
        <v>0</v>
      </c>
      <c r="D12" s="60">
        <f>(C12*D13)/(C13)</f>
        <v>0</v>
      </c>
      <c r="E12" s="100"/>
      <c r="F12" s="41"/>
      <c r="H12" s="74" t="s">
        <v>12</v>
      </c>
      <c r="I12" s="75"/>
      <c r="J12" s="76">
        <f>-D18</f>
        <v>0</v>
      </c>
      <c r="K12" s="110"/>
      <c r="L12" s="102" t="s">
        <v>54</v>
      </c>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5"/>
      <c r="AU12" s="85"/>
      <c r="AV12" s="85"/>
      <c r="AW12" s="85"/>
      <c r="AX12" s="85"/>
      <c r="AY12" s="85"/>
      <c r="AZ12" s="85"/>
      <c r="BA12" s="85"/>
      <c r="BB12" s="85"/>
      <c r="BC12" s="85"/>
      <c r="BD12" s="85"/>
      <c r="BE12" s="85"/>
      <c r="BF12" s="85"/>
      <c r="BG12" s="85"/>
    </row>
    <row r="13" spans="1:59" ht="19.5" customHeight="1" thickBot="1" x14ac:dyDescent="0.25">
      <c r="A13" s="106"/>
      <c r="B13" s="257" t="s">
        <v>173</v>
      </c>
      <c r="C13" s="58">
        <v>18.600000000000001</v>
      </c>
      <c r="D13" s="61">
        <f>L9</f>
        <v>18.600000000000001</v>
      </c>
      <c r="E13" s="100"/>
      <c r="F13" s="41"/>
      <c r="H13" s="29" t="s">
        <v>11</v>
      </c>
      <c r="I13" s="30"/>
      <c r="J13" s="31">
        <f>J11-D18</f>
        <v>0</v>
      </c>
      <c r="K13" s="110"/>
      <c r="L13" s="102">
        <f>J11*0.9</f>
        <v>0</v>
      </c>
      <c r="M13" s="85"/>
      <c r="N13" s="85"/>
      <c r="O13" s="85"/>
      <c r="P13" s="85"/>
      <c r="Q13" s="85"/>
      <c r="R13" s="85"/>
      <c r="S13" s="85"/>
      <c r="T13" s="85"/>
      <c r="U13" s="85"/>
      <c r="V13" s="85"/>
      <c r="W13" s="85"/>
      <c r="X13" s="85"/>
      <c r="Y13" s="85"/>
      <c r="Z13" s="85"/>
      <c r="AA13" s="85"/>
      <c r="AB13" s="85"/>
      <c r="AC13" s="85"/>
      <c r="AD13" s="85"/>
      <c r="AE13" s="85"/>
      <c r="AF13" s="85"/>
      <c r="AG13" s="85"/>
      <c r="AH13" s="85"/>
      <c r="AI13" s="85"/>
      <c r="AJ13" s="85"/>
      <c r="AK13" s="85"/>
      <c r="AL13" s="85"/>
      <c r="AM13" s="85"/>
      <c r="AN13" s="85"/>
      <c r="AO13" s="85"/>
      <c r="AP13" s="85"/>
      <c r="AQ13" s="85"/>
      <c r="AR13" s="85"/>
      <c r="AS13" s="85"/>
      <c r="AT13" s="85"/>
      <c r="AU13" s="85"/>
      <c r="AV13" s="85"/>
      <c r="AW13" s="85"/>
      <c r="AX13" s="85"/>
      <c r="AY13" s="85"/>
      <c r="AZ13" s="85"/>
      <c r="BA13" s="85"/>
      <c r="BB13" s="85"/>
      <c r="BC13" s="85"/>
      <c r="BD13" s="85"/>
      <c r="BE13" s="85"/>
      <c r="BF13" s="85"/>
      <c r="BG13" s="85"/>
    </row>
    <row r="14" spans="1:59" ht="19.5" customHeight="1" thickBot="1" x14ac:dyDescent="0.3">
      <c r="A14" s="106"/>
      <c r="B14" s="57" t="s">
        <v>39</v>
      </c>
      <c r="C14" s="3">
        <v>0</v>
      </c>
      <c r="D14" s="60">
        <f>(C14*D17)/(C17)</f>
        <v>0</v>
      </c>
      <c r="E14" s="100"/>
      <c r="F14" s="41"/>
      <c r="H14" s="81" t="s">
        <v>122</v>
      </c>
      <c r="I14" s="50"/>
      <c r="J14" s="71">
        <f>IF(L15&lt;0,0,L15)</f>
        <v>0</v>
      </c>
      <c r="K14" s="110"/>
      <c r="L14" s="102" t="s">
        <v>54</v>
      </c>
      <c r="M14" s="85"/>
      <c r="N14" s="85"/>
      <c r="O14" s="85"/>
      <c r="P14" s="85"/>
      <c r="Q14" s="85"/>
      <c r="R14" s="85"/>
      <c r="S14" s="85"/>
      <c r="T14" s="85"/>
      <c r="U14" s="85"/>
      <c r="V14" s="85"/>
      <c r="W14" s="85"/>
      <c r="X14" s="85"/>
      <c r="Y14" s="85"/>
      <c r="Z14" s="85"/>
      <c r="AA14" s="85"/>
      <c r="AB14" s="85"/>
      <c r="AC14" s="85"/>
      <c r="AD14" s="85"/>
      <c r="AE14" s="85"/>
      <c r="AF14" s="85"/>
      <c r="AG14" s="85"/>
      <c r="AH14" s="85"/>
      <c r="AI14" s="85"/>
      <c r="AJ14" s="85"/>
      <c r="AK14" s="85"/>
      <c r="AL14" s="85"/>
      <c r="AM14" s="85"/>
      <c r="AN14" s="85"/>
      <c r="AO14" s="85"/>
      <c r="AP14" s="85"/>
      <c r="AQ14" s="85"/>
      <c r="AR14" s="85"/>
      <c r="AS14" s="85"/>
      <c r="AT14" s="85"/>
      <c r="AU14" s="85"/>
      <c r="AV14" s="85"/>
      <c r="AW14" s="85"/>
      <c r="AX14" s="85"/>
      <c r="AY14" s="85"/>
      <c r="AZ14" s="85"/>
      <c r="BA14" s="85"/>
      <c r="BB14" s="85"/>
      <c r="BC14" s="85"/>
      <c r="BD14" s="85"/>
      <c r="BE14" s="85"/>
      <c r="BF14" s="85"/>
      <c r="BG14" s="85"/>
    </row>
    <row r="15" spans="1:59" ht="19.5" customHeight="1" thickBot="1" x14ac:dyDescent="0.25">
      <c r="A15" s="106"/>
      <c r="B15" s="56" t="s">
        <v>40</v>
      </c>
      <c r="C15" s="4">
        <v>0</v>
      </c>
      <c r="D15" s="60">
        <f>(C15*D16)/(C16)</f>
        <v>0</v>
      </c>
      <c r="E15" s="100"/>
      <c r="F15" s="41"/>
      <c r="H15" s="72" t="s">
        <v>1</v>
      </c>
      <c r="I15" s="73"/>
      <c r="J15" s="33">
        <f>(C10*20.5)-J9-J14</f>
        <v>0</v>
      </c>
      <c r="K15" s="110"/>
      <c r="L15" s="102">
        <f>J13*0.9</f>
        <v>0</v>
      </c>
      <c r="M15" s="85"/>
      <c r="N15" s="85"/>
      <c r="O15" s="85"/>
      <c r="P15" s="85"/>
      <c r="Q15" s="85"/>
      <c r="R15" s="85"/>
      <c r="S15" s="85"/>
      <c r="T15" s="85"/>
      <c r="U15" s="85"/>
      <c r="V15" s="85"/>
      <c r="W15" s="85"/>
      <c r="X15" s="85"/>
      <c r="Y15" s="85"/>
      <c r="Z15" s="85"/>
      <c r="AA15" s="85"/>
      <c r="AB15" s="85"/>
      <c r="AC15" s="85"/>
      <c r="AD15" s="85"/>
      <c r="AE15" s="85"/>
      <c r="AF15" s="85"/>
      <c r="AG15" s="85"/>
      <c r="AH15" s="85"/>
      <c r="AI15" s="85"/>
      <c r="AJ15" s="85"/>
      <c r="AK15" s="85"/>
      <c r="AL15" s="85"/>
      <c r="AM15" s="85"/>
      <c r="AN15" s="85"/>
      <c r="AO15" s="85"/>
      <c r="AP15" s="85"/>
      <c r="AQ15" s="85"/>
      <c r="AR15" s="85"/>
      <c r="AS15" s="85"/>
      <c r="AT15" s="85"/>
      <c r="AU15" s="85"/>
      <c r="AV15" s="85"/>
      <c r="AW15" s="85"/>
      <c r="AX15" s="85"/>
      <c r="AY15" s="85"/>
      <c r="AZ15" s="85"/>
      <c r="BA15" s="85"/>
      <c r="BB15" s="85"/>
      <c r="BC15" s="85"/>
      <c r="BD15" s="85"/>
      <c r="BE15" s="85"/>
      <c r="BF15" s="85"/>
      <c r="BG15" s="85"/>
    </row>
    <row r="16" spans="1:59" ht="19.5" customHeight="1" thickBot="1" x14ac:dyDescent="0.25">
      <c r="A16" s="106"/>
      <c r="B16" s="257" t="s">
        <v>174</v>
      </c>
      <c r="C16" s="90">
        <v>24.7</v>
      </c>
      <c r="D16" s="61">
        <f>L10</f>
        <v>24.7</v>
      </c>
      <c r="E16" s="100"/>
      <c r="F16" s="41"/>
      <c r="G16" s="41"/>
      <c r="H16" s="100"/>
      <c r="I16" s="100"/>
      <c r="J16" s="108"/>
      <c r="K16" s="110"/>
      <c r="L16" s="102"/>
      <c r="M16" s="85"/>
      <c r="N16" s="85"/>
      <c r="O16" s="85"/>
      <c r="P16" s="85"/>
      <c r="Q16" s="85"/>
      <c r="R16" s="85"/>
      <c r="S16" s="85"/>
      <c r="T16" s="85"/>
      <c r="U16" s="85"/>
      <c r="V16" s="85"/>
      <c r="W16" s="85"/>
      <c r="X16" s="85"/>
      <c r="Y16" s="85"/>
      <c r="Z16" s="85"/>
      <c r="AA16" s="85"/>
      <c r="AB16" s="85"/>
      <c r="AC16" s="85"/>
      <c r="AD16" s="85"/>
      <c r="AE16" s="85"/>
      <c r="AF16" s="85"/>
      <c r="AG16" s="85"/>
      <c r="AH16" s="85"/>
      <c r="AI16" s="85"/>
      <c r="AJ16" s="85"/>
      <c r="AK16" s="85"/>
      <c r="AL16" s="85"/>
      <c r="AM16" s="85"/>
      <c r="AN16" s="85"/>
      <c r="AO16" s="85"/>
      <c r="AP16" s="85"/>
      <c r="AQ16" s="85"/>
      <c r="AR16" s="85"/>
      <c r="AS16" s="85"/>
      <c r="AT16" s="85"/>
      <c r="AU16" s="85"/>
      <c r="AV16" s="85"/>
      <c r="AW16" s="85"/>
      <c r="AX16" s="85"/>
      <c r="AY16" s="85"/>
      <c r="AZ16" s="85"/>
      <c r="BA16" s="85"/>
      <c r="BB16" s="85"/>
      <c r="BC16" s="85"/>
      <c r="BD16" s="85"/>
      <c r="BE16" s="85"/>
      <c r="BF16" s="85"/>
      <c r="BG16" s="85"/>
    </row>
    <row r="17" spans="1:59" ht="19.5" customHeight="1" thickBot="1" x14ac:dyDescent="0.3">
      <c r="A17" s="106"/>
      <c r="B17" s="257" t="s">
        <v>175</v>
      </c>
      <c r="C17" s="63">
        <v>15.4</v>
      </c>
      <c r="D17" s="62">
        <f>L11</f>
        <v>15.4</v>
      </c>
      <c r="E17" s="100"/>
      <c r="F17" s="41"/>
      <c r="H17" s="49" t="s">
        <v>30</v>
      </c>
      <c r="I17" s="51"/>
      <c r="J17" s="71">
        <f>C8*20.5</f>
        <v>0</v>
      </c>
      <c r="K17" s="110"/>
      <c r="L17" s="102">
        <f>IF(L15&lt;L13,L15,L13)</f>
        <v>0</v>
      </c>
      <c r="M17" s="85"/>
      <c r="N17" s="85"/>
      <c r="O17" s="85"/>
      <c r="P17" s="85"/>
      <c r="Q17" s="85"/>
      <c r="R17" s="85"/>
      <c r="S17" s="85"/>
      <c r="T17" s="85"/>
      <c r="U17" s="85"/>
      <c r="V17" s="85"/>
      <c r="W17" s="85"/>
      <c r="X17" s="85"/>
      <c r="Y17" s="85"/>
      <c r="Z17" s="85"/>
      <c r="AA17" s="85"/>
      <c r="AB17" s="85"/>
      <c r="AC17" s="85"/>
      <c r="AD17" s="85"/>
      <c r="AE17" s="85"/>
      <c r="AF17" s="85"/>
      <c r="AG17" s="85"/>
      <c r="AH17" s="85"/>
      <c r="AI17" s="85"/>
      <c r="AJ17" s="85"/>
      <c r="AK17" s="85"/>
      <c r="AL17" s="85"/>
      <c r="AM17" s="85"/>
      <c r="AN17" s="85"/>
      <c r="AO17" s="85"/>
      <c r="AP17" s="85"/>
      <c r="AQ17" s="85"/>
      <c r="AR17" s="85"/>
      <c r="AS17" s="85"/>
      <c r="AT17" s="85"/>
      <c r="AU17" s="85"/>
      <c r="AV17" s="85"/>
      <c r="AW17" s="85"/>
      <c r="AX17" s="85"/>
      <c r="AY17" s="85"/>
      <c r="AZ17" s="85"/>
      <c r="BA17" s="85"/>
      <c r="BB17" s="85"/>
      <c r="BC17" s="85"/>
      <c r="BD17" s="85"/>
      <c r="BE17" s="85"/>
      <c r="BF17" s="85"/>
      <c r="BG17" s="85"/>
    </row>
    <row r="18" spans="1:59" ht="19.5" customHeight="1" thickBot="1" x14ac:dyDescent="0.3">
      <c r="A18" s="106"/>
      <c r="B18" s="130" t="s">
        <v>14</v>
      </c>
      <c r="C18" s="131"/>
      <c r="D18" s="68">
        <f>(D11*20.3/D13-D11)+(D12*20.3/D13-D12)+(D14*16.75/D17-D14)+(D15*26.9/D16-D15)</f>
        <v>0</v>
      </c>
      <c r="E18" s="100"/>
      <c r="F18" s="41"/>
      <c r="H18" s="81" t="s">
        <v>88</v>
      </c>
      <c r="I18" s="51"/>
      <c r="J18" s="71">
        <f>C9*20.5</f>
        <v>0</v>
      </c>
      <c r="K18" s="110"/>
      <c r="L18" s="102"/>
      <c r="M18" s="85"/>
      <c r="N18" s="85"/>
      <c r="O18" s="85"/>
      <c r="P18" s="85"/>
      <c r="Q18" s="85"/>
      <c r="R18" s="85"/>
      <c r="S18" s="85"/>
      <c r="T18" s="85"/>
      <c r="U18" s="85"/>
      <c r="V18" s="85"/>
      <c r="W18" s="85"/>
      <c r="X18" s="85"/>
      <c r="Y18" s="85"/>
      <c r="Z18" s="85"/>
      <c r="AA18" s="85"/>
      <c r="AB18" s="85"/>
      <c r="AC18" s="85"/>
      <c r="AD18" s="85"/>
      <c r="AE18" s="85"/>
      <c r="AF18" s="85"/>
      <c r="AG18" s="85"/>
      <c r="AH18" s="85"/>
      <c r="AI18" s="85"/>
      <c r="AJ18" s="85"/>
      <c r="AK18" s="85"/>
      <c r="AL18" s="85"/>
      <c r="AM18" s="85"/>
      <c r="AN18" s="85"/>
      <c r="AO18" s="85"/>
      <c r="AP18" s="85"/>
      <c r="AQ18" s="85"/>
      <c r="AR18" s="85"/>
      <c r="AS18" s="85"/>
      <c r="AT18" s="85"/>
      <c r="AU18" s="85"/>
      <c r="AV18" s="85"/>
      <c r="AW18" s="85"/>
      <c r="AX18" s="85"/>
      <c r="AY18" s="85"/>
      <c r="AZ18" s="85"/>
      <c r="BA18" s="85"/>
      <c r="BB18" s="85"/>
      <c r="BC18" s="85"/>
      <c r="BD18" s="85"/>
      <c r="BE18" s="85"/>
      <c r="BF18" s="85"/>
      <c r="BG18" s="85"/>
    </row>
    <row r="19" spans="1:59" ht="19.5" customHeight="1" thickBot="1" x14ac:dyDescent="0.25">
      <c r="A19" s="106"/>
      <c r="B19" s="132" t="s">
        <v>36</v>
      </c>
      <c r="C19" s="142">
        <v>0</v>
      </c>
      <c r="D19" s="388"/>
      <c r="E19" s="100"/>
      <c r="F19" s="41"/>
      <c r="G19" s="41"/>
      <c r="H19" s="100"/>
      <c r="I19" s="100"/>
      <c r="J19" s="108"/>
      <c r="K19" s="108"/>
      <c r="L19" s="102"/>
      <c r="M19" s="85"/>
      <c r="N19" s="85"/>
      <c r="O19" s="85"/>
      <c r="P19" s="85"/>
      <c r="Q19" s="85"/>
      <c r="R19" s="85"/>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c r="AZ19" s="85"/>
      <c r="BA19" s="85"/>
      <c r="BB19" s="85"/>
      <c r="BC19" s="85"/>
      <c r="BD19" s="85"/>
      <c r="BE19" s="85"/>
      <c r="BF19" s="85"/>
      <c r="BG19" s="85"/>
    </row>
    <row r="20" spans="1:59" ht="19.5" customHeight="1" x14ac:dyDescent="0.25">
      <c r="A20" s="106"/>
      <c r="B20" s="133" t="s">
        <v>18</v>
      </c>
      <c r="C20" s="143">
        <v>0</v>
      </c>
      <c r="D20" s="389"/>
      <c r="E20" s="100"/>
      <c r="F20" s="41"/>
      <c r="G20" s="41"/>
      <c r="H20" s="52" t="s">
        <v>84</v>
      </c>
      <c r="I20" s="53"/>
      <c r="J20" s="54"/>
      <c r="K20" s="108"/>
      <c r="L20" s="102"/>
      <c r="M20" s="85"/>
      <c r="N20" s="85"/>
      <c r="O20" s="85"/>
      <c r="P20" s="85"/>
      <c r="Q20" s="85"/>
      <c r="R20" s="85"/>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c r="AZ20" s="85"/>
      <c r="BA20" s="85"/>
      <c r="BB20" s="85"/>
      <c r="BC20" s="85"/>
      <c r="BD20" s="85"/>
      <c r="BE20" s="85"/>
      <c r="BF20" s="85"/>
      <c r="BG20" s="85"/>
    </row>
    <row r="21" spans="1:59" ht="19.5" customHeight="1" thickBot="1" x14ac:dyDescent="0.3">
      <c r="A21" s="106"/>
      <c r="B21" s="134" t="s">
        <v>19</v>
      </c>
      <c r="C21" s="144">
        <v>0</v>
      </c>
      <c r="D21" s="389"/>
      <c r="E21" s="100"/>
      <c r="F21" s="41"/>
      <c r="G21" s="107"/>
      <c r="H21" s="153"/>
      <c r="I21" s="154"/>
      <c r="J21" s="155"/>
      <c r="K21" s="108"/>
      <c r="L21" s="102"/>
      <c r="M21" s="85"/>
      <c r="N21" s="85"/>
      <c r="O21" s="85"/>
      <c r="P21" s="85"/>
      <c r="Q21" s="85"/>
      <c r="R21" s="85"/>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c r="AZ21" s="85"/>
      <c r="BA21" s="85"/>
      <c r="BB21" s="85"/>
      <c r="BC21" s="85"/>
      <c r="BD21" s="85"/>
      <c r="BE21" s="85"/>
      <c r="BF21" s="85"/>
      <c r="BG21" s="85"/>
    </row>
    <row r="22" spans="1:59" ht="19.5" customHeight="1" x14ac:dyDescent="0.2">
      <c r="A22" s="106"/>
      <c r="B22" s="134" t="s">
        <v>180</v>
      </c>
      <c r="C22" s="144">
        <v>0</v>
      </c>
      <c r="D22" s="389"/>
      <c r="E22" s="100"/>
      <c r="F22" s="41"/>
      <c r="H22" s="158" t="s">
        <v>24</v>
      </c>
      <c r="I22" s="166" t="s">
        <v>55</v>
      </c>
      <c r="J22" s="23">
        <f>PRODUCT(SUM(C19,-C20,-C21,-C22,-C23),15.34)</f>
        <v>0</v>
      </c>
      <c r="K22" s="108"/>
      <c r="L22" s="102"/>
      <c r="M22" s="85"/>
      <c r="N22" s="85"/>
      <c r="O22" s="85"/>
      <c r="P22" s="85"/>
      <c r="Q22" s="85"/>
      <c r="R22" s="85"/>
      <c r="S22" s="85"/>
      <c r="T22" s="85"/>
      <c r="U22" s="85"/>
      <c r="V22" s="85"/>
      <c r="W22" s="85"/>
      <c r="X22" s="85"/>
      <c r="Y22" s="85"/>
      <c r="Z22" s="85"/>
      <c r="AA22" s="85"/>
      <c r="AB22" s="85"/>
      <c r="AC22" s="85"/>
      <c r="AD22" s="85"/>
      <c r="AE22" s="85"/>
      <c r="AF22" s="85"/>
      <c r="AG22" s="85"/>
      <c r="AH22" s="85"/>
      <c r="AI22" s="85"/>
      <c r="AJ22" s="85"/>
      <c r="AK22" s="85"/>
      <c r="AL22" s="85"/>
      <c r="AM22" s="85"/>
      <c r="AN22" s="85"/>
      <c r="AO22" s="85"/>
      <c r="AP22" s="85"/>
      <c r="AQ22" s="85"/>
      <c r="AR22" s="85"/>
      <c r="AS22" s="85"/>
      <c r="AT22" s="85"/>
      <c r="AU22" s="85"/>
      <c r="AV22" s="85"/>
      <c r="AW22" s="85"/>
      <c r="AX22" s="85"/>
      <c r="AY22" s="85"/>
      <c r="AZ22" s="85"/>
      <c r="BA22" s="85"/>
      <c r="BB22" s="85"/>
      <c r="BC22" s="85"/>
      <c r="BD22" s="85"/>
      <c r="BE22" s="85"/>
      <c r="BF22" s="85"/>
      <c r="BG22" s="85"/>
    </row>
    <row r="23" spans="1:59" ht="19.5" customHeight="1" thickBot="1" x14ac:dyDescent="0.25">
      <c r="A23" s="106"/>
      <c r="B23" s="134" t="s">
        <v>187</v>
      </c>
      <c r="C23" s="145">
        <v>0</v>
      </c>
      <c r="D23" s="389"/>
      <c r="E23" s="100"/>
      <c r="F23" s="41"/>
      <c r="H23" s="80" t="s">
        <v>20</v>
      </c>
      <c r="I23" s="164" t="s">
        <v>33</v>
      </c>
      <c r="J23" s="161">
        <f>PRODUCT(C20,61.35)</f>
        <v>0</v>
      </c>
      <c r="K23" s="108"/>
      <c r="L23" s="102"/>
      <c r="M23" s="85"/>
      <c r="N23" s="85"/>
      <c r="O23" s="85"/>
      <c r="P23" s="85"/>
      <c r="Q23" s="85"/>
      <c r="R23" s="85"/>
      <c r="S23" s="85"/>
      <c r="T23" s="85"/>
      <c r="U23" s="85"/>
      <c r="V23" s="85"/>
      <c r="W23" s="85"/>
      <c r="X23" s="85"/>
      <c r="Y23" s="85"/>
      <c r="Z23" s="85"/>
      <c r="AA23" s="85"/>
      <c r="AB23" s="85"/>
      <c r="AC23" s="85"/>
      <c r="AD23" s="85"/>
      <c r="AE23" s="85"/>
      <c r="AF23" s="85"/>
      <c r="AG23" s="85"/>
      <c r="AH23" s="85"/>
      <c r="AI23" s="85"/>
      <c r="AJ23" s="85"/>
      <c r="AK23" s="85"/>
      <c r="AL23" s="85"/>
      <c r="AM23" s="85"/>
      <c r="AN23" s="85"/>
      <c r="AO23" s="85"/>
      <c r="AP23" s="85"/>
      <c r="AQ23" s="85"/>
      <c r="AR23" s="85"/>
      <c r="AS23" s="85"/>
      <c r="AT23" s="85"/>
      <c r="AU23" s="85"/>
      <c r="AV23" s="85"/>
      <c r="AW23" s="85"/>
      <c r="AX23" s="85"/>
      <c r="AY23" s="85"/>
      <c r="AZ23" s="85"/>
      <c r="BA23" s="85"/>
      <c r="BB23" s="85"/>
      <c r="BC23" s="85"/>
      <c r="BD23" s="85"/>
      <c r="BE23" s="85"/>
      <c r="BF23" s="85"/>
      <c r="BG23" s="85"/>
    </row>
    <row r="24" spans="1:59" ht="19.5" customHeight="1" thickBot="1" x14ac:dyDescent="0.25">
      <c r="A24" s="106"/>
      <c r="B24" s="260" t="s">
        <v>190</v>
      </c>
      <c r="C24" s="1">
        <v>0</v>
      </c>
      <c r="D24" s="389"/>
      <c r="E24" s="100"/>
      <c r="F24" s="41"/>
      <c r="H24" s="80" t="s">
        <v>21</v>
      </c>
      <c r="I24" s="164" t="s">
        <v>33</v>
      </c>
      <c r="J24" s="161">
        <f>PRODUCT(C21,61.35)</f>
        <v>0</v>
      </c>
      <c r="K24" s="108"/>
      <c r="L24" s="102"/>
      <c r="M24" s="85"/>
      <c r="N24" s="85"/>
      <c r="O24" s="85"/>
      <c r="P24" s="85"/>
      <c r="Q24" s="85"/>
      <c r="R24" s="85"/>
      <c r="S24" s="85"/>
      <c r="T24" s="85"/>
      <c r="U24" s="85"/>
      <c r="V24" s="85"/>
      <c r="W24" s="85"/>
      <c r="X24" s="85"/>
      <c r="Y24" s="85"/>
      <c r="Z24" s="85"/>
      <c r="AA24" s="85"/>
      <c r="AB24" s="85"/>
      <c r="AC24" s="85"/>
      <c r="AD24" s="85"/>
      <c r="AE24" s="85"/>
      <c r="AF24" s="85"/>
      <c r="AG24" s="85"/>
      <c r="AH24" s="85"/>
      <c r="AI24" s="85"/>
      <c r="AJ24" s="85"/>
      <c r="AK24" s="85"/>
      <c r="AL24" s="85"/>
      <c r="AM24" s="85"/>
      <c r="AN24" s="85"/>
      <c r="AO24" s="85"/>
      <c r="AP24" s="85"/>
      <c r="AQ24" s="85"/>
      <c r="AR24" s="85"/>
      <c r="AS24" s="85"/>
      <c r="AT24" s="85"/>
      <c r="AU24" s="85"/>
      <c r="AV24" s="85"/>
      <c r="AW24" s="85"/>
      <c r="AX24" s="85"/>
      <c r="AY24" s="85"/>
      <c r="AZ24" s="85"/>
      <c r="BA24" s="85"/>
      <c r="BB24" s="85"/>
      <c r="BC24" s="85"/>
      <c r="BD24" s="85"/>
      <c r="BE24" s="85"/>
      <c r="BF24" s="85"/>
      <c r="BG24" s="85"/>
    </row>
    <row r="25" spans="1:59" ht="19.5" customHeight="1" x14ac:dyDescent="0.2">
      <c r="A25" s="106"/>
      <c r="B25" s="134" t="s">
        <v>185</v>
      </c>
      <c r="C25" s="225">
        <v>0</v>
      </c>
      <c r="D25" s="389"/>
      <c r="E25" s="100"/>
      <c r="F25" s="41"/>
      <c r="H25" s="259" t="s">
        <v>183</v>
      </c>
      <c r="I25" s="164" t="s">
        <v>33</v>
      </c>
      <c r="J25" s="161">
        <f>PRODUCT(C22,61.35)</f>
        <v>0</v>
      </c>
      <c r="K25" s="108"/>
      <c r="L25" s="102"/>
      <c r="M25" s="85"/>
      <c r="N25" s="85"/>
      <c r="O25" s="85"/>
      <c r="P25" s="85"/>
      <c r="Q25" s="85"/>
      <c r="R25" s="85"/>
      <c r="S25" s="85"/>
      <c r="T25" s="85"/>
      <c r="U25" s="85"/>
      <c r="V25" s="85"/>
      <c r="W25" s="85"/>
      <c r="X25" s="85"/>
      <c r="Y25" s="85"/>
      <c r="Z25" s="85"/>
      <c r="AA25" s="85"/>
      <c r="AB25" s="85"/>
      <c r="AC25" s="85"/>
      <c r="AD25" s="85"/>
      <c r="AE25" s="85"/>
      <c r="AF25" s="85"/>
      <c r="AG25" s="85"/>
      <c r="AH25" s="85"/>
      <c r="AI25" s="85"/>
      <c r="AJ25" s="85"/>
      <c r="AK25" s="85"/>
      <c r="AL25" s="85"/>
      <c r="AM25" s="85"/>
      <c r="AN25" s="85"/>
      <c r="AO25" s="85"/>
      <c r="AP25" s="85"/>
      <c r="AQ25" s="85"/>
      <c r="AR25" s="85"/>
      <c r="AS25" s="85"/>
      <c r="AT25" s="85"/>
      <c r="AU25" s="85"/>
      <c r="AV25" s="85"/>
      <c r="AW25" s="85"/>
      <c r="AX25" s="85"/>
      <c r="AY25" s="85"/>
      <c r="AZ25" s="85"/>
      <c r="BA25" s="85"/>
      <c r="BB25" s="85"/>
      <c r="BC25" s="85"/>
      <c r="BD25" s="85"/>
      <c r="BE25" s="85"/>
      <c r="BF25" s="85"/>
      <c r="BG25" s="85"/>
    </row>
    <row r="26" spans="1:59" ht="19.5" customHeight="1" thickBot="1" x14ac:dyDescent="0.25">
      <c r="A26" s="106"/>
      <c r="B26" s="134" t="s">
        <v>188</v>
      </c>
      <c r="C26" s="242">
        <v>0</v>
      </c>
      <c r="D26" s="389"/>
      <c r="E26" s="100"/>
      <c r="F26" s="41"/>
      <c r="H26" s="259" t="s">
        <v>189</v>
      </c>
      <c r="I26" s="164" t="s">
        <v>69</v>
      </c>
      <c r="J26" s="161">
        <f>PRODUCT(C23,40.35)</f>
        <v>0</v>
      </c>
      <c r="K26" s="108"/>
      <c r="L26" s="102"/>
      <c r="M26" s="85"/>
      <c r="N26" s="85"/>
      <c r="O26" s="85"/>
      <c r="P26" s="85"/>
      <c r="Q26" s="85"/>
      <c r="R26" s="85"/>
      <c r="S26" s="85"/>
      <c r="T26" s="85"/>
      <c r="U26" s="85"/>
      <c r="V26" s="85"/>
      <c r="W26" s="85"/>
      <c r="X26" s="85"/>
      <c r="Y26" s="85"/>
      <c r="Z26" s="85"/>
      <c r="AA26" s="85"/>
      <c r="AB26" s="85"/>
      <c r="AC26" s="85"/>
      <c r="AD26" s="85"/>
      <c r="AE26" s="85"/>
      <c r="AF26" s="85"/>
      <c r="AG26" s="85"/>
      <c r="AH26" s="85"/>
      <c r="AI26" s="85"/>
      <c r="AJ26" s="85"/>
      <c r="AK26" s="85"/>
      <c r="AL26" s="85"/>
      <c r="AM26" s="85"/>
      <c r="AN26" s="85"/>
      <c r="AO26" s="85"/>
      <c r="AP26" s="85"/>
      <c r="AQ26" s="85"/>
      <c r="AR26" s="85"/>
      <c r="AS26" s="85"/>
      <c r="AT26" s="85"/>
      <c r="AU26" s="85"/>
      <c r="AV26" s="85"/>
      <c r="AW26" s="85"/>
      <c r="AX26" s="85"/>
      <c r="AY26" s="85"/>
      <c r="AZ26" s="85"/>
      <c r="BA26" s="85"/>
      <c r="BB26" s="85"/>
      <c r="BC26" s="85"/>
      <c r="BD26" s="85"/>
      <c r="BE26" s="85"/>
      <c r="BF26" s="85"/>
      <c r="BG26" s="85"/>
    </row>
    <row r="27" spans="1:59" ht="19.5" customHeight="1" thickBot="1" x14ac:dyDescent="0.25">
      <c r="A27" s="106"/>
      <c r="B27" s="132" t="s">
        <v>8</v>
      </c>
      <c r="C27" s="2">
        <v>0</v>
      </c>
      <c r="D27" s="389"/>
      <c r="E27" s="100"/>
      <c r="F27" s="41"/>
      <c r="H27" s="259" t="s">
        <v>186</v>
      </c>
      <c r="I27" s="35" t="s">
        <v>70</v>
      </c>
      <c r="J27" s="161">
        <f>PRODUCT(SUM(C24,-C25,-C26),25)</f>
        <v>0</v>
      </c>
      <c r="K27" s="108"/>
      <c r="L27" s="102"/>
      <c r="M27" s="85"/>
      <c r="N27" s="85"/>
      <c r="O27" s="85"/>
      <c r="P27" s="85"/>
      <c r="Q27" s="85"/>
      <c r="R27" s="85"/>
      <c r="S27" s="85"/>
      <c r="T27" s="85"/>
      <c r="U27" s="85"/>
      <c r="V27" s="85"/>
      <c r="W27" s="85"/>
      <c r="X27" s="85"/>
      <c r="Y27" s="85"/>
      <c r="Z27" s="85"/>
      <c r="AA27" s="85"/>
      <c r="AB27" s="85"/>
      <c r="AC27" s="85"/>
      <c r="AD27" s="85"/>
      <c r="AE27" s="85"/>
      <c r="AF27" s="85"/>
      <c r="AG27" s="85"/>
      <c r="AH27" s="85"/>
      <c r="AI27" s="85"/>
      <c r="AJ27" s="85"/>
      <c r="AK27" s="85"/>
      <c r="AL27" s="85"/>
      <c r="AM27" s="85"/>
      <c r="AN27" s="85"/>
      <c r="AO27" s="85"/>
      <c r="AP27" s="85"/>
      <c r="AQ27" s="85"/>
      <c r="AR27" s="85"/>
      <c r="AS27" s="85"/>
      <c r="AT27" s="85"/>
      <c r="AU27" s="85"/>
      <c r="AV27" s="85"/>
      <c r="AW27" s="85"/>
      <c r="AX27" s="85"/>
      <c r="AY27" s="85"/>
      <c r="AZ27" s="85"/>
      <c r="BA27" s="85"/>
      <c r="BB27" s="85"/>
      <c r="BC27" s="85"/>
      <c r="BD27" s="85"/>
      <c r="BE27" s="85"/>
      <c r="BF27" s="85"/>
      <c r="BG27" s="85"/>
    </row>
    <row r="28" spans="1:59" ht="19.5" customHeight="1" x14ac:dyDescent="0.2">
      <c r="A28" s="106"/>
      <c r="B28" s="133" t="s">
        <v>18</v>
      </c>
      <c r="C28" s="180">
        <v>0</v>
      </c>
      <c r="D28" s="389"/>
      <c r="E28" s="100"/>
      <c r="F28" s="41"/>
      <c r="H28" s="259" t="s">
        <v>182</v>
      </c>
      <c r="I28" s="35" t="s">
        <v>123</v>
      </c>
      <c r="J28" s="161">
        <f>PRODUCT(C25,110)</f>
        <v>0</v>
      </c>
      <c r="K28" s="108"/>
      <c r="L28" s="102"/>
      <c r="M28" s="85"/>
      <c r="N28" s="85"/>
      <c r="O28" s="85"/>
      <c r="P28" s="85"/>
      <c r="Q28" s="85"/>
      <c r="R28" s="85"/>
      <c r="S28" s="85"/>
      <c r="T28" s="85"/>
      <c r="U28" s="85"/>
      <c r="V28" s="85"/>
      <c r="W28" s="85"/>
      <c r="X28" s="85"/>
      <c r="Y28" s="85"/>
      <c r="Z28" s="85"/>
      <c r="AA28" s="85"/>
      <c r="AB28" s="85"/>
      <c r="AC28" s="85"/>
      <c r="AD28" s="85"/>
      <c r="AE28" s="85"/>
      <c r="AF28" s="85"/>
      <c r="AG28" s="85"/>
      <c r="AH28" s="85"/>
      <c r="AI28" s="85"/>
      <c r="AJ28" s="85"/>
      <c r="AK28" s="85"/>
      <c r="AL28" s="85"/>
      <c r="AM28" s="85"/>
      <c r="AN28" s="85"/>
      <c r="AO28" s="85"/>
      <c r="AP28" s="85"/>
      <c r="AQ28" s="85"/>
      <c r="AR28" s="85"/>
      <c r="AS28" s="85"/>
      <c r="AT28" s="85"/>
      <c r="AU28" s="85"/>
      <c r="AV28" s="85"/>
      <c r="AW28" s="85"/>
      <c r="AX28" s="85"/>
      <c r="AY28" s="85"/>
      <c r="AZ28" s="85"/>
      <c r="BA28" s="85"/>
      <c r="BB28" s="85"/>
      <c r="BC28" s="85"/>
      <c r="BD28" s="85"/>
      <c r="BE28" s="85"/>
      <c r="BF28" s="85"/>
      <c r="BG28" s="85"/>
    </row>
    <row r="29" spans="1:59" ht="19.5" customHeight="1" x14ac:dyDescent="0.2">
      <c r="A29" s="106"/>
      <c r="B29" s="134" t="s">
        <v>19</v>
      </c>
      <c r="C29" s="148">
        <v>0</v>
      </c>
      <c r="D29" s="389"/>
      <c r="E29" s="100"/>
      <c r="F29" s="41"/>
      <c r="H29" s="259" t="s">
        <v>191</v>
      </c>
      <c r="I29" s="35" t="s">
        <v>124</v>
      </c>
      <c r="J29" s="161">
        <f>PRODUCT(C26,4)</f>
        <v>0</v>
      </c>
      <c r="K29" s="108"/>
      <c r="L29" s="102"/>
      <c r="M29" s="85"/>
      <c r="N29" s="85"/>
      <c r="O29" s="85"/>
      <c r="P29" s="85"/>
      <c r="Q29" s="85"/>
      <c r="R29" s="85"/>
      <c r="S29" s="85"/>
      <c r="T29" s="85"/>
      <c r="U29" s="85"/>
      <c r="V29" s="85"/>
      <c r="W29" s="85"/>
      <c r="X29" s="85"/>
      <c r="Y29" s="85"/>
      <c r="Z29" s="85"/>
      <c r="AA29" s="85"/>
      <c r="AB29" s="85"/>
      <c r="AC29" s="85"/>
      <c r="AD29" s="85"/>
      <c r="AE29" s="85"/>
      <c r="AF29" s="85"/>
      <c r="AG29" s="85"/>
      <c r="AH29" s="85"/>
      <c r="AI29" s="85"/>
      <c r="AJ29" s="85"/>
      <c r="AK29" s="85"/>
      <c r="AL29" s="85"/>
      <c r="AM29" s="85"/>
      <c r="AN29" s="85"/>
      <c r="AO29" s="85"/>
      <c r="AP29" s="85"/>
      <c r="AQ29" s="85"/>
      <c r="AR29" s="85"/>
      <c r="AS29" s="85"/>
      <c r="AT29" s="85"/>
      <c r="AU29" s="85"/>
      <c r="AV29" s="85"/>
      <c r="AW29" s="85"/>
      <c r="AX29" s="85"/>
      <c r="AY29" s="85"/>
      <c r="AZ29" s="85"/>
      <c r="BA29" s="85"/>
      <c r="BB29" s="85"/>
      <c r="BC29" s="85"/>
      <c r="BD29" s="85"/>
      <c r="BE29" s="85"/>
      <c r="BF29" s="85"/>
      <c r="BG29" s="85"/>
    </row>
    <row r="30" spans="1:59" ht="18" customHeight="1" x14ac:dyDescent="0.2">
      <c r="A30" s="106"/>
      <c r="B30" s="134" t="s">
        <v>180</v>
      </c>
      <c r="C30" s="148">
        <v>0</v>
      </c>
      <c r="D30" s="389"/>
      <c r="E30" s="100"/>
      <c r="F30" s="41"/>
      <c r="H30" s="159" t="s">
        <v>25</v>
      </c>
      <c r="I30" s="167" t="s">
        <v>56</v>
      </c>
      <c r="J30" s="162">
        <f>PRODUCT(SUM(C27,-C28,-C29,-C30,-C31,-C32),1.38)</f>
        <v>0</v>
      </c>
      <c r="K30" s="108"/>
      <c r="L30" s="102"/>
      <c r="M30" s="85"/>
      <c r="N30" s="85"/>
      <c r="O30" s="85"/>
      <c r="P30" s="85"/>
      <c r="Q30" s="85"/>
      <c r="R30" s="85"/>
      <c r="S30" s="85"/>
      <c r="T30" s="85"/>
      <c r="U30" s="85"/>
      <c r="V30" s="85"/>
      <c r="W30" s="85"/>
      <c r="X30" s="85"/>
      <c r="Y30" s="85"/>
      <c r="Z30" s="85"/>
      <c r="AA30" s="85"/>
      <c r="AB30" s="85"/>
      <c r="AC30" s="85"/>
      <c r="AD30" s="85"/>
      <c r="AE30" s="85"/>
      <c r="AF30" s="85"/>
      <c r="AG30" s="85"/>
      <c r="AH30" s="85"/>
      <c r="AI30" s="85"/>
      <c r="AJ30" s="85"/>
      <c r="AK30" s="85"/>
      <c r="AL30" s="85"/>
      <c r="AM30" s="85"/>
      <c r="AN30" s="85"/>
      <c r="AO30" s="85"/>
      <c r="AP30" s="85"/>
      <c r="AQ30" s="85"/>
      <c r="AR30" s="85"/>
      <c r="AS30" s="85"/>
      <c r="AT30" s="85"/>
      <c r="AU30" s="85"/>
      <c r="AV30" s="85"/>
      <c r="AW30" s="85"/>
      <c r="AX30" s="85"/>
      <c r="AY30" s="85"/>
      <c r="AZ30" s="85"/>
      <c r="BA30" s="85"/>
      <c r="BB30" s="85"/>
      <c r="BC30" s="85"/>
      <c r="BD30" s="85"/>
      <c r="BE30" s="85"/>
      <c r="BF30" s="85"/>
      <c r="BG30" s="85"/>
    </row>
    <row r="31" spans="1:59" ht="18" customHeight="1" x14ac:dyDescent="0.2">
      <c r="A31" s="106"/>
      <c r="B31" s="134" t="s">
        <v>184</v>
      </c>
      <c r="C31" s="148">
        <v>0</v>
      </c>
      <c r="D31" s="389"/>
      <c r="E31" s="100"/>
      <c r="F31" s="41"/>
      <c r="H31" s="80" t="s">
        <v>22</v>
      </c>
      <c r="I31" s="164" t="s">
        <v>34</v>
      </c>
      <c r="J31" s="161">
        <f>PRODUCT(C28,5.5)</f>
        <v>0</v>
      </c>
      <c r="K31" s="108"/>
      <c r="L31" s="102"/>
      <c r="M31" s="85"/>
      <c r="N31" s="85"/>
      <c r="O31" s="85"/>
      <c r="P31" s="85"/>
      <c r="Q31" s="85"/>
      <c r="R31" s="85"/>
      <c r="S31" s="85"/>
      <c r="T31" s="85"/>
      <c r="U31" s="85"/>
      <c r="V31" s="85"/>
      <c r="W31" s="85"/>
      <c r="X31" s="85"/>
      <c r="Y31" s="85"/>
      <c r="Z31" s="85"/>
      <c r="AA31" s="85"/>
      <c r="AB31" s="85"/>
      <c r="AC31" s="85"/>
      <c r="AD31" s="85"/>
      <c r="AE31" s="85"/>
      <c r="AF31" s="85"/>
      <c r="AG31" s="85"/>
      <c r="AH31" s="85"/>
      <c r="AI31" s="85"/>
      <c r="AJ31" s="85"/>
      <c r="AK31" s="85"/>
      <c r="AL31" s="85"/>
      <c r="AM31" s="85"/>
      <c r="AN31" s="85"/>
      <c r="AO31" s="85"/>
      <c r="AP31" s="85"/>
      <c r="AQ31" s="85"/>
      <c r="AR31" s="85"/>
      <c r="AS31" s="85"/>
      <c r="AT31" s="85"/>
      <c r="AU31" s="85"/>
      <c r="AV31" s="85"/>
      <c r="AW31" s="85"/>
      <c r="AX31" s="85"/>
      <c r="AY31" s="85"/>
      <c r="AZ31" s="85"/>
      <c r="BA31" s="85"/>
      <c r="BB31" s="85"/>
      <c r="BC31" s="85"/>
      <c r="BD31" s="85"/>
      <c r="BE31" s="85"/>
      <c r="BF31" s="85"/>
      <c r="BG31" s="85"/>
    </row>
    <row r="32" spans="1:59" ht="18" customHeight="1" thickBot="1" x14ac:dyDescent="0.25">
      <c r="A32" s="106"/>
      <c r="B32" s="134" t="s">
        <v>187</v>
      </c>
      <c r="C32" s="149">
        <v>0</v>
      </c>
      <c r="D32" s="389"/>
      <c r="E32" s="100"/>
      <c r="F32" s="41"/>
      <c r="H32" s="80" t="s">
        <v>23</v>
      </c>
      <c r="I32" s="164" t="s">
        <v>34</v>
      </c>
      <c r="J32" s="161">
        <f>PRODUCT(C29,5.5)</f>
        <v>0</v>
      </c>
      <c r="K32" s="108"/>
      <c r="L32" s="102"/>
      <c r="M32" s="85"/>
      <c r="N32" s="85"/>
      <c r="O32" s="85"/>
      <c r="P32" s="85"/>
      <c r="Q32" s="85"/>
      <c r="R32" s="85"/>
      <c r="S32" s="85"/>
      <c r="T32" s="85"/>
      <c r="U32" s="85"/>
      <c r="V32" s="85"/>
      <c r="W32" s="85"/>
      <c r="X32" s="85"/>
      <c r="Y32" s="85"/>
      <c r="Z32" s="85"/>
      <c r="AA32" s="85"/>
      <c r="AB32" s="85"/>
      <c r="AC32" s="85"/>
      <c r="AD32" s="85"/>
      <c r="AE32" s="85"/>
      <c r="AF32" s="85"/>
      <c r="AG32" s="85"/>
      <c r="AH32" s="85"/>
      <c r="AI32" s="85"/>
      <c r="AJ32" s="85"/>
      <c r="AK32" s="85"/>
      <c r="AL32" s="85"/>
      <c r="AM32" s="85"/>
      <c r="AN32" s="85"/>
      <c r="AO32" s="85"/>
      <c r="AP32" s="85"/>
      <c r="AQ32" s="85"/>
      <c r="AR32" s="85"/>
      <c r="AS32" s="85"/>
      <c r="AT32" s="85"/>
      <c r="AU32" s="85"/>
      <c r="AV32" s="85"/>
      <c r="AW32" s="85"/>
      <c r="AX32" s="85"/>
      <c r="AY32" s="85"/>
      <c r="AZ32" s="85"/>
      <c r="BA32" s="85"/>
      <c r="BB32" s="85"/>
      <c r="BC32" s="85"/>
      <c r="BD32" s="85"/>
      <c r="BE32" s="85"/>
      <c r="BF32" s="85"/>
      <c r="BG32" s="85"/>
    </row>
    <row r="33" spans="1:59" ht="18" customHeight="1" thickBot="1" x14ac:dyDescent="0.25">
      <c r="A33" s="106"/>
      <c r="B33" s="132" t="s">
        <v>9</v>
      </c>
      <c r="C33" s="182">
        <v>0</v>
      </c>
      <c r="D33" s="390"/>
      <c r="E33" s="100"/>
      <c r="F33" s="41"/>
      <c r="H33" s="259" t="s">
        <v>192</v>
      </c>
      <c r="I33" s="164" t="s">
        <v>34</v>
      </c>
      <c r="J33" s="161">
        <f>PRODUCT(C30,5.5)</f>
        <v>0</v>
      </c>
      <c r="K33" s="108"/>
      <c r="L33" s="102"/>
      <c r="M33" s="85"/>
      <c r="N33" s="85"/>
      <c r="O33" s="85"/>
      <c r="P33" s="85"/>
      <c r="Q33" s="85"/>
      <c r="R33" s="85"/>
      <c r="S33" s="85"/>
      <c r="T33" s="85"/>
      <c r="U33" s="85"/>
      <c r="V33" s="85"/>
      <c r="W33" s="85"/>
      <c r="X33" s="85"/>
      <c r="Y33" s="85"/>
      <c r="Z33" s="85"/>
      <c r="AA33" s="85"/>
      <c r="AB33" s="85"/>
      <c r="AC33" s="85"/>
      <c r="AD33" s="85"/>
      <c r="AE33" s="85"/>
      <c r="AF33" s="85"/>
      <c r="AG33" s="85"/>
      <c r="AH33" s="85"/>
      <c r="AI33" s="85"/>
      <c r="AJ33" s="85"/>
      <c r="AK33" s="85"/>
      <c r="AL33" s="85"/>
      <c r="AM33" s="85"/>
      <c r="AN33" s="85"/>
      <c r="AO33" s="85"/>
      <c r="AP33" s="85"/>
      <c r="AQ33" s="85"/>
      <c r="AR33" s="85"/>
      <c r="AS33" s="85"/>
      <c r="AT33" s="85"/>
      <c r="AU33" s="85"/>
      <c r="AV33" s="85"/>
      <c r="AW33" s="85"/>
      <c r="AX33" s="85"/>
      <c r="AY33" s="85"/>
      <c r="AZ33" s="85"/>
      <c r="BA33" s="85"/>
      <c r="BB33" s="85"/>
      <c r="BC33" s="85"/>
      <c r="BD33" s="85"/>
      <c r="BE33" s="85"/>
      <c r="BF33" s="85"/>
      <c r="BG33" s="85"/>
    </row>
    <row r="34" spans="1:59" ht="18" customHeight="1" x14ac:dyDescent="0.2">
      <c r="A34" s="106"/>
      <c r="B34" s="133" t="s">
        <v>18</v>
      </c>
      <c r="C34" s="181">
        <v>0</v>
      </c>
      <c r="D34" s="390"/>
      <c r="E34" s="100"/>
      <c r="F34" s="41"/>
      <c r="H34" s="259" t="s">
        <v>193</v>
      </c>
      <c r="I34" s="164" t="s">
        <v>73</v>
      </c>
      <c r="J34" s="161">
        <f>PRODUCT(C31,4.96)</f>
        <v>0</v>
      </c>
      <c r="K34" s="108"/>
      <c r="L34" s="102"/>
      <c r="M34" s="85"/>
      <c r="N34" s="85"/>
      <c r="O34" s="85"/>
      <c r="P34" s="85"/>
      <c r="Q34" s="85"/>
      <c r="R34" s="85"/>
      <c r="S34" s="85"/>
      <c r="T34" s="85"/>
      <c r="U34" s="85"/>
      <c r="V34" s="85"/>
      <c r="W34" s="85"/>
      <c r="X34" s="85"/>
      <c r="Y34" s="85"/>
      <c r="Z34" s="85"/>
      <c r="AA34" s="85"/>
      <c r="AB34" s="85"/>
      <c r="AC34" s="85"/>
      <c r="AD34" s="85"/>
      <c r="AE34" s="85"/>
      <c r="AF34" s="85"/>
      <c r="AG34" s="85"/>
      <c r="AH34" s="85"/>
      <c r="AI34" s="85"/>
      <c r="AJ34" s="85"/>
      <c r="AK34" s="85"/>
      <c r="AL34" s="85"/>
      <c r="AM34" s="85"/>
      <c r="AN34" s="85"/>
      <c r="AO34" s="85"/>
      <c r="AP34" s="85"/>
      <c r="AQ34" s="85"/>
      <c r="AR34" s="85"/>
      <c r="AS34" s="85"/>
      <c r="AT34" s="85"/>
      <c r="AU34" s="85"/>
      <c r="AV34" s="85"/>
      <c r="AW34" s="85"/>
      <c r="AX34" s="85"/>
      <c r="AY34" s="85"/>
      <c r="AZ34" s="85"/>
      <c r="BA34" s="85"/>
      <c r="BB34" s="85"/>
      <c r="BC34" s="85"/>
      <c r="BD34" s="85"/>
      <c r="BE34" s="85"/>
      <c r="BF34" s="85"/>
      <c r="BG34" s="85"/>
    </row>
    <row r="35" spans="1:59" ht="18" customHeight="1" x14ac:dyDescent="0.2">
      <c r="A35" s="106"/>
      <c r="B35" s="134" t="s">
        <v>19</v>
      </c>
      <c r="C35" s="146">
        <v>0</v>
      </c>
      <c r="D35" s="390"/>
      <c r="E35" s="100"/>
      <c r="F35" s="41"/>
      <c r="H35" s="259" t="s">
        <v>194</v>
      </c>
      <c r="I35" s="164" t="s">
        <v>80</v>
      </c>
      <c r="J35" s="161">
        <f>PRODUCT(C32,4.42)</f>
        <v>0</v>
      </c>
      <c r="K35" s="108"/>
      <c r="L35" s="102"/>
      <c r="M35" s="85"/>
      <c r="N35" s="85"/>
      <c r="O35" s="85"/>
      <c r="P35" s="85"/>
      <c r="Q35" s="85"/>
      <c r="R35" s="85"/>
      <c r="S35" s="85"/>
      <c r="T35" s="85"/>
      <c r="U35" s="85"/>
      <c r="V35" s="85"/>
      <c r="W35" s="85"/>
      <c r="X35" s="85"/>
      <c r="Y35" s="85"/>
      <c r="Z35" s="85"/>
      <c r="AA35" s="85"/>
      <c r="AB35" s="85"/>
      <c r="AC35" s="85"/>
      <c r="AD35" s="85"/>
      <c r="AE35" s="85"/>
      <c r="AF35" s="85"/>
      <c r="AG35" s="85"/>
      <c r="AH35" s="85"/>
      <c r="AI35" s="85"/>
      <c r="AJ35" s="85"/>
      <c r="AK35" s="85"/>
      <c r="AL35" s="85"/>
      <c r="AM35" s="85"/>
      <c r="AN35" s="85"/>
      <c r="AO35" s="85"/>
      <c r="AP35" s="85"/>
      <c r="AQ35" s="85"/>
      <c r="AR35" s="85"/>
      <c r="AS35" s="85"/>
      <c r="AT35" s="85"/>
      <c r="AU35" s="85"/>
      <c r="AV35" s="85"/>
      <c r="AW35" s="85"/>
      <c r="AX35" s="85"/>
      <c r="AY35" s="85"/>
      <c r="AZ35" s="85"/>
      <c r="BA35" s="85"/>
      <c r="BB35" s="85"/>
      <c r="BC35" s="85"/>
      <c r="BD35" s="85"/>
      <c r="BE35" s="85"/>
      <c r="BF35" s="85"/>
      <c r="BG35" s="85"/>
    </row>
    <row r="36" spans="1:59" ht="18" customHeight="1" x14ac:dyDescent="0.2">
      <c r="A36" s="106"/>
      <c r="B36" s="134" t="s">
        <v>180</v>
      </c>
      <c r="C36" s="146">
        <v>0</v>
      </c>
      <c r="D36" s="390"/>
      <c r="E36" s="100"/>
      <c r="F36" s="8"/>
      <c r="G36" s="8"/>
      <c r="H36" s="159" t="s">
        <v>26</v>
      </c>
      <c r="I36" s="167" t="s">
        <v>57</v>
      </c>
      <c r="J36" s="162">
        <f>PRODUCT(SUM(C33,-C34,-C35,-C36,-C37,-C38),15.15)</f>
        <v>0</v>
      </c>
      <c r="K36" s="108"/>
      <c r="L36" s="102"/>
      <c r="M36" s="85"/>
      <c r="N36" s="85"/>
      <c r="O36" s="85"/>
      <c r="P36" s="85"/>
      <c r="Q36" s="85"/>
      <c r="R36" s="85"/>
      <c r="S36" s="85"/>
      <c r="T36" s="85"/>
      <c r="U36" s="85"/>
      <c r="V36" s="85"/>
      <c r="W36" s="85"/>
      <c r="X36" s="85"/>
      <c r="Y36" s="85"/>
      <c r="Z36" s="85"/>
      <c r="AA36" s="85"/>
      <c r="AB36" s="85"/>
      <c r="AC36" s="85"/>
      <c r="AD36" s="85"/>
      <c r="AE36" s="85"/>
      <c r="AF36" s="85"/>
      <c r="AG36" s="85"/>
      <c r="AH36" s="85"/>
      <c r="AI36" s="85"/>
      <c r="AJ36" s="85"/>
      <c r="AK36" s="85"/>
      <c r="AL36" s="85"/>
      <c r="AM36" s="85"/>
      <c r="AN36" s="85"/>
      <c r="AO36" s="85"/>
      <c r="AP36" s="85"/>
      <c r="AQ36" s="85"/>
      <c r="AR36" s="85"/>
      <c r="AS36" s="85"/>
      <c r="AT36" s="85"/>
      <c r="AU36" s="85"/>
      <c r="AV36" s="85"/>
      <c r="AW36" s="85"/>
      <c r="AX36" s="85"/>
      <c r="AY36" s="85"/>
      <c r="AZ36" s="85"/>
      <c r="BA36" s="85"/>
      <c r="BB36" s="85"/>
      <c r="BC36" s="85"/>
      <c r="BD36" s="85"/>
      <c r="BE36" s="85"/>
      <c r="BF36" s="85"/>
      <c r="BG36" s="85"/>
    </row>
    <row r="37" spans="1:59" ht="18" customHeight="1" x14ac:dyDescent="0.2">
      <c r="A37" s="106"/>
      <c r="B37" s="134" t="s">
        <v>181</v>
      </c>
      <c r="C37" s="146">
        <v>0</v>
      </c>
      <c r="D37" s="390"/>
      <c r="E37" s="100"/>
      <c r="F37" s="41"/>
      <c r="H37" s="80" t="s">
        <v>27</v>
      </c>
      <c r="I37" s="164" t="s">
        <v>35</v>
      </c>
      <c r="J37" s="161">
        <f>PRODUCT(C34,60.6)</f>
        <v>0</v>
      </c>
      <c r="K37" s="108"/>
      <c r="L37" s="103"/>
      <c r="M37" s="85"/>
      <c r="N37" s="85"/>
      <c r="O37" s="85"/>
      <c r="P37" s="85"/>
      <c r="Q37" s="85"/>
      <c r="R37" s="85"/>
      <c r="S37" s="85"/>
      <c r="T37" s="85"/>
      <c r="U37" s="85"/>
      <c r="V37" s="85"/>
      <c r="W37" s="85"/>
      <c r="X37" s="85"/>
      <c r="Y37" s="85"/>
      <c r="Z37" s="85"/>
      <c r="AA37" s="85"/>
      <c r="AB37" s="85"/>
      <c r="AC37" s="85"/>
      <c r="AD37" s="85"/>
      <c r="AE37" s="85"/>
      <c r="AF37" s="85"/>
      <c r="AG37" s="85"/>
      <c r="AH37" s="85"/>
      <c r="AI37" s="85"/>
      <c r="AJ37" s="85"/>
      <c r="AK37" s="85"/>
      <c r="AL37" s="85"/>
      <c r="AM37" s="85"/>
      <c r="AN37" s="85"/>
      <c r="AO37" s="85"/>
      <c r="AP37" s="85"/>
      <c r="AQ37" s="85"/>
      <c r="AR37" s="85"/>
      <c r="AS37" s="85"/>
      <c r="AT37" s="85"/>
      <c r="AU37" s="85"/>
      <c r="AV37" s="85"/>
      <c r="AW37" s="85"/>
      <c r="AX37" s="85"/>
      <c r="AY37" s="85"/>
      <c r="AZ37" s="85"/>
      <c r="BA37" s="85"/>
      <c r="BB37" s="85"/>
      <c r="BC37" s="85"/>
      <c r="BD37" s="85"/>
      <c r="BE37" s="85"/>
      <c r="BF37" s="85"/>
      <c r="BG37" s="85"/>
    </row>
    <row r="38" spans="1:59" ht="18" customHeight="1" thickBot="1" x14ac:dyDescent="0.25">
      <c r="A38" s="106"/>
      <c r="B38" s="134" t="s">
        <v>188</v>
      </c>
      <c r="C38" s="147">
        <v>0</v>
      </c>
      <c r="D38" s="359"/>
      <c r="E38" s="100"/>
      <c r="F38" s="41"/>
      <c r="H38" s="80" t="s">
        <v>28</v>
      </c>
      <c r="I38" s="164" t="s">
        <v>35</v>
      </c>
      <c r="J38" s="161">
        <f>PRODUCT(C35,60.6)</f>
        <v>0</v>
      </c>
      <c r="K38" s="108"/>
      <c r="L38" s="103"/>
      <c r="M38" s="85"/>
      <c r="N38" s="85"/>
      <c r="O38" s="85"/>
      <c r="P38" s="85"/>
      <c r="Q38" s="85"/>
      <c r="R38" s="85"/>
      <c r="S38" s="85"/>
      <c r="T38" s="85"/>
      <c r="U38" s="85"/>
      <c r="V38" s="85"/>
      <c r="W38" s="85"/>
      <c r="X38" s="85"/>
      <c r="Y38" s="85"/>
      <c r="Z38" s="85"/>
      <c r="AA38" s="85"/>
      <c r="AB38" s="85"/>
      <c r="AC38" s="85"/>
      <c r="AD38" s="85"/>
      <c r="AE38" s="85"/>
      <c r="AF38" s="85"/>
      <c r="AG38" s="85"/>
      <c r="AH38" s="85"/>
      <c r="AI38" s="85"/>
      <c r="AJ38" s="85"/>
      <c r="AK38" s="85"/>
      <c r="AL38" s="85"/>
      <c r="AM38" s="85"/>
      <c r="AN38" s="85"/>
      <c r="AO38" s="85"/>
      <c r="AP38" s="85"/>
      <c r="AQ38" s="85"/>
      <c r="AR38" s="85"/>
      <c r="AS38" s="85"/>
      <c r="AT38" s="85"/>
      <c r="AU38" s="85"/>
      <c r="AV38" s="85"/>
      <c r="AW38" s="85"/>
      <c r="AX38" s="85"/>
      <c r="AY38" s="85"/>
      <c r="AZ38" s="85"/>
      <c r="BA38" s="85"/>
      <c r="BB38" s="85"/>
      <c r="BC38" s="85"/>
      <c r="BD38" s="85"/>
      <c r="BE38" s="85"/>
      <c r="BF38" s="85"/>
      <c r="BG38" s="85"/>
    </row>
    <row r="39" spans="1:59" ht="18" customHeight="1" thickBot="1" x14ac:dyDescent="0.25">
      <c r="A39" s="100"/>
      <c r="B39" s="100"/>
      <c r="C39" s="100"/>
      <c r="D39" s="100"/>
      <c r="E39" s="100"/>
      <c r="F39" s="41"/>
      <c r="H39" s="259" t="s">
        <v>195</v>
      </c>
      <c r="I39" s="164" t="s">
        <v>35</v>
      </c>
      <c r="J39" s="161">
        <f>PRODUCT(C36,60.6)</f>
        <v>0</v>
      </c>
      <c r="K39" s="125"/>
      <c r="L39" s="102"/>
      <c r="M39" s="85"/>
      <c r="N39" s="85"/>
      <c r="O39" s="85"/>
      <c r="P39" s="85"/>
      <c r="Q39" s="85"/>
      <c r="R39" s="85"/>
      <c r="S39" s="85"/>
      <c r="T39" s="85"/>
      <c r="U39" s="85"/>
      <c r="V39" s="85"/>
      <c r="W39" s="85"/>
      <c r="X39" s="85"/>
      <c r="Y39" s="85"/>
      <c r="Z39" s="85"/>
      <c r="AA39" s="85"/>
      <c r="AB39" s="85"/>
      <c r="AC39" s="85"/>
      <c r="AD39" s="85"/>
      <c r="AE39" s="85"/>
      <c r="AF39" s="85"/>
      <c r="AG39" s="85"/>
      <c r="AH39" s="85"/>
      <c r="AI39" s="85"/>
      <c r="AJ39" s="85"/>
      <c r="AK39" s="85"/>
      <c r="AL39" s="85"/>
      <c r="AM39" s="85"/>
      <c r="AN39" s="85"/>
      <c r="AO39" s="85"/>
      <c r="AP39" s="85"/>
      <c r="AQ39" s="85"/>
      <c r="AR39" s="85"/>
      <c r="AS39" s="85"/>
      <c r="AT39" s="85"/>
      <c r="AU39" s="85"/>
      <c r="AV39" s="85"/>
      <c r="AW39" s="85"/>
      <c r="AX39" s="85"/>
      <c r="AY39" s="85"/>
      <c r="AZ39" s="85"/>
      <c r="BA39" s="85"/>
      <c r="BB39" s="85"/>
      <c r="BC39" s="85"/>
      <c r="BD39" s="85"/>
      <c r="BE39" s="85"/>
      <c r="BF39" s="85"/>
      <c r="BG39" s="85"/>
    </row>
    <row r="40" spans="1:59" ht="18" customHeight="1" x14ac:dyDescent="0.2">
      <c r="A40" s="100"/>
      <c r="B40" s="348" t="s">
        <v>119</v>
      </c>
      <c r="C40" s="386"/>
      <c r="D40" s="349"/>
      <c r="E40" s="100"/>
      <c r="F40" s="41"/>
      <c r="H40" s="259" t="s">
        <v>196</v>
      </c>
      <c r="I40" s="164" t="s">
        <v>35</v>
      </c>
      <c r="J40" s="161">
        <f>PRODUCT(C37,60.6)</f>
        <v>0</v>
      </c>
      <c r="K40" s="125"/>
      <c r="L40" s="102"/>
      <c r="M40" s="85"/>
      <c r="N40" s="85"/>
      <c r="O40" s="85"/>
      <c r="P40" s="85"/>
      <c r="Q40" s="85"/>
      <c r="R40" s="85"/>
      <c r="S40" s="85"/>
      <c r="T40" s="85"/>
      <c r="U40" s="85"/>
      <c r="V40" s="85"/>
      <c r="W40" s="85"/>
      <c r="X40" s="85"/>
      <c r="Y40" s="85"/>
      <c r="Z40" s="85"/>
      <c r="AA40" s="85"/>
      <c r="AB40" s="85"/>
      <c r="AC40" s="85"/>
      <c r="AD40" s="85"/>
      <c r="AE40" s="85"/>
      <c r="AF40" s="85"/>
      <c r="AG40" s="85"/>
      <c r="AH40" s="85"/>
      <c r="AI40" s="85"/>
      <c r="AJ40" s="85"/>
      <c r="AK40" s="85"/>
      <c r="AL40" s="85"/>
      <c r="AM40" s="85"/>
      <c r="AN40" s="85"/>
      <c r="AO40" s="85"/>
      <c r="AP40" s="85"/>
      <c r="AQ40" s="85"/>
      <c r="AR40" s="85"/>
      <c r="AS40" s="85"/>
      <c r="AT40" s="85"/>
      <c r="AU40" s="85"/>
      <c r="AV40" s="85"/>
      <c r="AW40" s="85"/>
      <c r="AX40" s="85"/>
      <c r="AY40" s="85"/>
      <c r="AZ40" s="85"/>
      <c r="BA40" s="85"/>
      <c r="BB40" s="85"/>
      <c r="BC40" s="85"/>
      <c r="BD40" s="85"/>
      <c r="BE40" s="85"/>
      <c r="BF40" s="85"/>
      <c r="BG40" s="85"/>
    </row>
    <row r="41" spans="1:59" ht="21" customHeight="1" thickBot="1" x14ac:dyDescent="0.25">
      <c r="A41" s="100"/>
      <c r="B41" s="350" t="s">
        <v>120</v>
      </c>
      <c r="C41" s="241" t="s">
        <v>4</v>
      </c>
      <c r="D41" s="240"/>
      <c r="E41" s="100"/>
      <c r="F41" s="8"/>
      <c r="G41" s="8"/>
      <c r="H41" s="259" t="s">
        <v>197</v>
      </c>
      <c r="I41" s="164" t="s">
        <v>77</v>
      </c>
      <c r="J41" s="161">
        <f>PRODUCT(C38,19.6)</f>
        <v>0</v>
      </c>
      <c r="K41" s="108"/>
      <c r="L41" s="103"/>
      <c r="M41" s="85"/>
      <c r="N41" s="85"/>
      <c r="O41" s="85"/>
      <c r="P41" s="85"/>
      <c r="Q41" s="85"/>
      <c r="R41" s="85"/>
      <c r="S41" s="85"/>
      <c r="T41" s="85"/>
      <c r="U41" s="85"/>
      <c r="V41" s="85"/>
      <c r="W41" s="85"/>
      <c r="X41" s="85"/>
      <c r="Y41" s="85"/>
      <c r="Z41" s="85"/>
      <c r="AA41" s="85"/>
      <c r="AB41" s="85"/>
      <c r="AC41" s="85"/>
      <c r="AD41" s="85"/>
      <c r="AE41" s="85"/>
      <c r="AF41" s="85"/>
      <c r="AG41" s="85"/>
      <c r="AH41" s="85"/>
      <c r="AI41" s="85"/>
      <c r="AJ41" s="85"/>
      <c r="AK41" s="85"/>
      <c r="AL41" s="85"/>
      <c r="AM41" s="85"/>
      <c r="AN41" s="85"/>
      <c r="AO41" s="85"/>
      <c r="AP41" s="85"/>
      <c r="AQ41" s="85"/>
      <c r="AR41" s="85"/>
      <c r="AS41" s="85"/>
      <c r="AT41" s="85"/>
      <c r="AU41" s="85"/>
      <c r="AV41" s="85"/>
      <c r="AW41" s="85"/>
      <c r="AX41" s="85"/>
      <c r="AY41" s="85"/>
      <c r="AZ41" s="85"/>
      <c r="BA41" s="85"/>
      <c r="BB41" s="85"/>
      <c r="BC41" s="85"/>
      <c r="BD41" s="85"/>
      <c r="BE41" s="85"/>
      <c r="BF41" s="85"/>
      <c r="BG41" s="85"/>
    </row>
    <row r="42" spans="1:59" ht="22.5" customHeight="1" thickBot="1" x14ac:dyDescent="0.25">
      <c r="A42" s="100"/>
      <c r="B42" s="360"/>
      <c r="C42" s="232">
        <f>SUM(C47:C49)</f>
        <v>0</v>
      </c>
      <c r="D42" s="239" t="s">
        <v>114</v>
      </c>
      <c r="E42" s="100"/>
      <c r="F42" s="41"/>
      <c r="G42" s="41"/>
      <c r="H42" s="84" t="s">
        <v>48</v>
      </c>
      <c r="I42" s="234"/>
      <c r="J42" s="235">
        <v>0</v>
      </c>
      <c r="K42" s="108"/>
      <c r="L42" s="102"/>
      <c r="M42" s="85"/>
      <c r="N42" s="85"/>
      <c r="O42" s="85"/>
      <c r="P42" s="85"/>
      <c r="Q42" s="85"/>
      <c r="R42" s="85"/>
      <c r="S42" s="85"/>
      <c r="T42" s="85"/>
      <c r="U42" s="85"/>
      <c r="V42" s="85"/>
      <c r="W42" s="85"/>
      <c r="X42" s="85"/>
      <c r="Y42" s="85"/>
      <c r="Z42" s="85"/>
      <c r="AA42" s="85"/>
      <c r="AB42" s="85"/>
      <c r="AC42" s="85"/>
      <c r="AD42" s="85"/>
      <c r="AE42" s="85"/>
      <c r="AF42" s="85"/>
      <c r="AG42" s="85"/>
      <c r="AH42" s="85"/>
      <c r="AI42" s="85"/>
      <c r="AJ42" s="85"/>
      <c r="AK42" s="85"/>
      <c r="AL42" s="85"/>
      <c r="AM42" s="85"/>
      <c r="AN42" s="85"/>
      <c r="AO42" s="85"/>
      <c r="AP42" s="85"/>
      <c r="AQ42" s="85"/>
      <c r="AR42" s="85"/>
      <c r="AS42" s="85"/>
      <c r="AT42" s="85"/>
      <c r="AU42" s="85"/>
      <c r="AV42" s="85"/>
      <c r="AW42" s="85"/>
      <c r="AX42" s="85"/>
      <c r="AY42" s="85"/>
      <c r="AZ42" s="85"/>
      <c r="BA42" s="85"/>
      <c r="BB42" s="85"/>
      <c r="BC42" s="85"/>
      <c r="BD42" s="85"/>
      <c r="BE42" s="85"/>
      <c r="BF42" s="85"/>
      <c r="BG42" s="85"/>
    </row>
    <row r="43" spans="1:59" ht="22.5" customHeight="1" thickBot="1" x14ac:dyDescent="0.3">
      <c r="A43" s="106"/>
      <c r="B43" s="229" t="s">
        <v>113</v>
      </c>
      <c r="C43" s="237"/>
      <c r="D43" s="238"/>
      <c r="E43" s="100"/>
      <c r="F43" s="41"/>
      <c r="H43" s="83" t="s">
        <v>86</v>
      </c>
      <c r="I43" s="236"/>
      <c r="J43" s="71">
        <f>IF(SUM(J22,J30,J36)&gt;0,SUM(J22:J42),SUM(J23:J29,J31:J35,J37:J41))</f>
        <v>0</v>
      </c>
      <c r="K43" s="108"/>
      <c r="L43" s="103"/>
      <c r="M43" s="85"/>
      <c r="N43" s="85"/>
      <c r="O43" s="85"/>
      <c r="P43" s="85"/>
      <c r="Q43" s="85"/>
      <c r="R43" s="85"/>
      <c r="S43" s="85"/>
      <c r="T43" s="85"/>
      <c r="U43" s="85"/>
      <c r="V43" s="85"/>
      <c r="W43" s="85"/>
      <c r="X43" s="85"/>
      <c r="Y43" s="85"/>
      <c r="Z43" s="85"/>
      <c r="AA43" s="85"/>
      <c r="AB43" s="85"/>
      <c r="AC43" s="85"/>
      <c r="AD43" s="85"/>
      <c r="AE43" s="85"/>
      <c r="AF43" s="85"/>
      <c r="AG43" s="85"/>
      <c r="AH43" s="85"/>
      <c r="AI43" s="85"/>
      <c r="AJ43" s="85"/>
      <c r="AK43" s="85"/>
      <c r="AL43" s="85"/>
      <c r="AM43" s="85"/>
      <c r="AN43" s="85"/>
      <c r="AO43" s="85"/>
      <c r="AP43" s="85"/>
      <c r="AQ43" s="85"/>
      <c r="AR43" s="85"/>
      <c r="AS43" s="85"/>
      <c r="AT43" s="85"/>
      <c r="AU43" s="85"/>
      <c r="AV43" s="85"/>
      <c r="AW43" s="85"/>
      <c r="AX43" s="85"/>
      <c r="AY43" s="85"/>
      <c r="AZ43" s="85"/>
      <c r="BA43" s="85"/>
      <c r="BB43" s="85"/>
      <c r="BC43" s="85"/>
      <c r="BD43" s="85"/>
      <c r="BE43" s="85"/>
      <c r="BF43" s="85"/>
      <c r="BG43" s="85"/>
    </row>
    <row r="44" spans="1:59" ht="18" hidden="1" customHeight="1" x14ac:dyDescent="0.2">
      <c r="A44" s="106"/>
      <c r="B44" s="133" t="s">
        <v>89</v>
      </c>
      <c r="C44" s="228">
        <v>0</v>
      </c>
      <c r="D44" s="21"/>
      <c r="E44" s="100"/>
      <c r="F44" s="41"/>
      <c r="G44" s="41"/>
      <c r="H44" s="100"/>
      <c r="I44" s="100"/>
      <c r="J44" s="108"/>
      <c r="K44" s="108"/>
      <c r="L44" s="103"/>
      <c r="M44" s="85"/>
      <c r="N44" s="85"/>
      <c r="O44" s="85"/>
      <c r="P44" s="85"/>
      <c r="Q44" s="85"/>
      <c r="R44" s="85"/>
      <c r="S44" s="85"/>
      <c r="T44" s="85"/>
      <c r="U44" s="85"/>
      <c r="V44" s="85"/>
      <c r="W44" s="85"/>
      <c r="X44" s="85"/>
      <c r="Y44" s="85"/>
      <c r="Z44" s="85"/>
      <c r="AA44" s="85"/>
      <c r="AB44" s="85"/>
      <c r="AC44" s="85"/>
      <c r="AD44" s="85"/>
      <c r="AE44" s="85"/>
      <c r="AF44" s="85"/>
      <c r="AG44" s="85"/>
      <c r="AH44" s="85"/>
      <c r="AI44" s="85"/>
      <c r="AJ44" s="85"/>
      <c r="AK44" s="85"/>
      <c r="AL44" s="85"/>
      <c r="AM44" s="85"/>
      <c r="AN44" s="85"/>
      <c r="AO44" s="85"/>
      <c r="AP44" s="85"/>
      <c r="AQ44" s="85"/>
      <c r="AR44" s="85"/>
      <c r="AS44" s="85"/>
      <c r="AT44" s="85"/>
      <c r="AU44" s="85"/>
      <c r="AV44" s="85"/>
      <c r="AW44" s="85"/>
      <c r="AX44" s="85"/>
      <c r="AY44" s="85"/>
      <c r="AZ44" s="85"/>
      <c r="BA44" s="85"/>
      <c r="BB44" s="85"/>
      <c r="BC44" s="85"/>
      <c r="BD44" s="85"/>
      <c r="BE44" s="85"/>
      <c r="BF44" s="85"/>
      <c r="BG44" s="85"/>
    </row>
    <row r="45" spans="1:59" ht="18" hidden="1" customHeight="1" x14ac:dyDescent="0.25">
      <c r="A45" s="106"/>
      <c r="B45" s="134" t="s">
        <v>103</v>
      </c>
      <c r="C45" s="226">
        <v>0</v>
      </c>
      <c r="D45" s="21"/>
      <c r="E45" s="100"/>
      <c r="F45" s="41"/>
      <c r="H45" s="139" t="s">
        <v>42</v>
      </c>
      <c r="I45" s="140"/>
      <c r="J45" s="141"/>
      <c r="K45" s="108"/>
      <c r="L45" s="103"/>
      <c r="M45" s="85"/>
      <c r="N45" s="85"/>
      <c r="O45" s="85"/>
      <c r="P45" s="85"/>
      <c r="Q45" s="85"/>
      <c r="R45" s="85"/>
      <c r="S45" s="85"/>
      <c r="T45" s="85"/>
      <c r="U45" s="85"/>
      <c r="V45" s="85"/>
      <c r="W45" s="85"/>
      <c r="X45" s="85"/>
      <c r="Y45" s="85"/>
      <c r="Z45" s="85"/>
      <c r="AA45" s="85"/>
      <c r="AB45" s="85"/>
      <c r="AC45" s="85"/>
      <c r="AD45" s="85"/>
      <c r="AE45" s="85"/>
      <c r="AF45" s="85"/>
      <c r="AG45" s="85"/>
      <c r="AH45" s="85"/>
      <c r="AI45" s="85"/>
      <c r="AJ45" s="85"/>
      <c r="AK45" s="85"/>
      <c r="AL45" s="85"/>
      <c r="AM45" s="85"/>
      <c r="AN45" s="85"/>
      <c r="AO45" s="85"/>
      <c r="AP45" s="85"/>
      <c r="AQ45" s="85"/>
      <c r="AR45" s="85"/>
      <c r="AS45" s="85"/>
      <c r="AT45" s="85"/>
      <c r="AU45" s="85"/>
      <c r="AV45" s="85"/>
      <c r="AW45" s="85"/>
      <c r="AX45" s="85"/>
      <c r="AY45" s="85"/>
      <c r="AZ45" s="85"/>
      <c r="BA45" s="85"/>
      <c r="BB45" s="85"/>
      <c r="BC45" s="85"/>
      <c r="BD45" s="85"/>
      <c r="BE45" s="85"/>
      <c r="BF45" s="85"/>
      <c r="BG45" s="85"/>
    </row>
    <row r="46" spans="1:59" ht="18" hidden="1" customHeight="1" x14ac:dyDescent="0.2">
      <c r="A46" s="106"/>
      <c r="B46" s="224"/>
      <c r="C46" s="224"/>
      <c r="D46" s="108"/>
      <c r="E46" s="100"/>
      <c r="F46" s="41"/>
      <c r="H46" s="64"/>
      <c r="I46" s="65"/>
      <c r="J46" s="66"/>
      <c r="K46" s="108"/>
      <c r="L46" s="103"/>
      <c r="M46" s="85"/>
      <c r="N46" s="85"/>
      <c r="O46" s="85"/>
      <c r="P46" s="85"/>
      <c r="Q46" s="85"/>
      <c r="R46" s="85"/>
      <c r="S46" s="85"/>
      <c r="T46" s="85"/>
      <c r="U46" s="85"/>
      <c r="V46" s="85"/>
      <c r="W46" s="85"/>
      <c r="X46" s="85"/>
      <c r="Y46" s="85"/>
      <c r="Z46" s="85"/>
      <c r="AA46" s="85"/>
      <c r="AB46" s="85"/>
      <c r="AC46" s="85"/>
      <c r="AD46" s="85"/>
      <c r="AE46" s="85"/>
      <c r="AF46" s="85"/>
      <c r="AG46" s="85"/>
      <c r="AH46" s="85"/>
      <c r="AI46" s="85"/>
      <c r="AJ46" s="85"/>
      <c r="AK46" s="85"/>
      <c r="AL46" s="85"/>
      <c r="AM46" s="85"/>
      <c r="AN46" s="85"/>
      <c r="AO46" s="85"/>
      <c r="AP46" s="85"/>
      <c r="AQ46" s="85"/>
      <c r="AR46" s="85"/>
      <c r="AS46" s="85"/>
      <c r="AT46" s="85"/>
      <c r="AU46" s="85"/>
      <c r="AV46" s="85"/>
      <c r="AW46" s="85"/>
      <c r="AX46" s="85"/>
      <c r="AY46" s="85"/>
      <c r="AZ46" s="85"/>
      <c r="BA46" s="85"/>
      <c r="BB46" s="85"/>
      <c r="BC46" s="85"/>
      <c r="BD46" s="85"/>
      <c r="BE46" s="85"/>
      <c r="BF46" s="85"/>
      <c r="BG46" s="85"/>
    </row>
    <row r="47" spans="1:59" s="6" customFormat="1" ht="23.25" customHeight="1" thickBot="1" x14ac:dyDescent="0.25">
      <c r="A47" s="111"/>
      <c r="B47" s="150" t="s">
        <v>110</v>
      </c>
      <c r="C47" s="225">
        <v>0</v>
      </c>
      <c r="D47" s="20"/>
      <c r="E47" s="101"/>
      <c r="F47" s="5"/>
      <c r="G47" s="5"/>
      <c r="H47" s="32" t="s">
        <v>49</v>
      </c>
      <c r="I47" s="38"/>
      <c r="J47" s="39">
        <f>SUM(PRODUCT(SUM(C19,-C20,-C21,-C22,-C23),5.11),PRODUCT(SUM(C27,-C28,-C29,-C30,-C31,-C32),2.28),PRODUCT(SUM(C33,-C34,-C35,-C36,-C37,-C38),19.89),0)</f>
        <v>0</v>
      </c>
      <c r="K47" s="112"/>
      <c r="L47" s="102">
        <f>J47*0.9</f>
        <v>0</v>
      </c>
      <c r="M47" s="188"/>
      <c r="N47" s="188"/>
      <c r="O47" s="188"/>
      <c r="P47" s="188"/>
      <c r="Q47" s="188"/>
      <c r="R47" s="188"/>
      <c r="S47" s="188"/>
      <c r="T47" s="188"/>
      <c r="U47" s="188"/>
      <c r="V47" s="188"/>
      <c r="W47" s="188"/>
      <c r="X47" s="188"/>
      <c r="Y47" s="188"/>
      <c r="Z47" s="188"/>
      <c r="AA47" s="188"/>
      <c r="AB47" s="188"/>
      <c r="AC47" s="188"/>
      <c r="AD47" s="188"/>
      <c r="AE47" s="188"/>
      <c r="AF47" s="188"/>
      <c r="AG47" s="188"/>
      <c r="AH47" s="188"/>
      <c r="AI47" s="188"/>
      <c r="AJ47" s="188"/>
      <c r="AK47" s="188"/>
      <c r="AL47" s="188"/>
      <c r="AM47" s="85"/>
      <c r="AN47" s="85"/>
      <c r="AO47" s="85"/>
      <c r="AP47" s="85"/>
      <c r="AQ47" s="85"/>
      <c r="AR47" s="85"/>
      <c r="AS47" s="85"/>
      <c r="AT47" s="85"/>
      <c r="AU47" s="85"/>
      <c r="AV47" s="85"/>
      <c r="AW47" s="85"/>
      <c r="AX47" s="85"/>
      <c r="AY47" s="85"/>
      <c r="AZ47" s="85"/>
      <c r="BA47" s="85"/>
      <c r="BB47" s="85"/>
      <c r="BC47" s="85"/>
      <c r="BD47" s="85"/>
      <c r="BE47" s="85"/>
      <c r="BF47" s="85"/>
      <c r="BG47" s="85"/>
    </row>
    <row r="48" spans="1:59" s="6" customFormat="1" ht="23.25" customHeight="1" thickBot="1" x14ac:dyDescent="0.3">
      <c r="A48" s="111"/>
      <c r="B48" s="134" t="s">
        <v>111</v>
      </c>
      <c r="C48" s="226">
        <v>0</v>
      </c>
      <c r="D48" s="21"/>
      <c r="E48" s="101"/>
      <c r="F48" s="5"/>
      <c r="G48" s="5"/>
      <c r="H48" s="83" t="s">
        <v>121</v>
      </c>
      <c r="I48" s="67"/>
      <c r="J48" s="71">
        <f>IF(L48&gt;L47,IF(L47&lt;0,0,L47),IF(L48&lt;0,0,L48))</f>
        <v>0</v>
      </c>
      <c r="K48" s="112"/>
      <c r="L48" s="102">
        <f>SUM((J11+J47)-D18)*0.9</f>
        <v>0</v>
      </c>
      <c r="M48" s="185"/>
      <c r="N48" s="185"/>
      <c r="O48" s="185"/>
      <c r="P48" s="185"/>
      <c r="Q48" s="185"/>
      <c r="R48" s="185"/>
      <c r="S48" s="185"/>
      <c r="T48" s="185"/>
      <c r="U48" s="185"/>
      <c r="V48" s="185"/>
      <c r="W48" s="185"/>
      <c r="X48" s="185"/>
      <c r="Y48" s="185"/>
      <c r="Z48" s="185"/>
      <c r="AA48" s="185"/>
      <c r="AB48" s="185"/>
      <c r="AC48" s="185"/>
      <c r="AD48" s="185"/>
      <c r="AE48" s="185"/>
      <c r="AF48" s="185"/>
      <c r="AG48" s="185"/>
      <c r="AH48" s="185"/>
      <c r="AI48" s="185"/>
      <c r="AJ48" s="185"/>
      <c r="AK48" s="185"/>
      <c r="AL48" s="185"/>
      <c r="AM48" s="87"/>
      <c r="AN48" s="87"/>
      <c r="AO48" s="87"/>
      <c r="AP48" s="87"/>
      <c r="AQ48" s="87"/>
      <c r="AR48" s="87"/>
      <c r="AS48" s="87"/>
      <c r="AT48" s="87"/>
      <c r="AU48" s="87"/>
      <c r="AV48" s="87"/>
      <c r="AW48" s="87"/>
      <c r="AX48" s="87"/>
      <c r="AY48" s="87"/>
      <c r="AZ48" s="87"/>
      <c r="BA48" s="87"/>
      <c r="BB48" s="87"/>
      <c r="BC48" s="87"/>
      <c r="BD48" s="87"/>
      <c r="BE48" s="87"/>
      <c r="BF48" s="87"/>
      <c r="BG48" s="87"/>
    </row>
    <row r="49" spans="1:59" s="6" customFormat="1" ht="21" customHeight="1" thickBot="1" x14ac:dyDescent="0.25">
      <c r="A49" s="111"/>
      <c r="B49" s="137" t="s">
        <v>112</v>
      </c>
      <c r="C49" s="227">
        <v>0</v>
      </c>
      <c r="D49" s="223"/>
      <c r="E49" s="101"/>
      <c r="F49" s="5"/>
      <c r="G49" s="5"/>
      <c r="H49" s="100"/>
      <c r="I49" s="100"/>
      <c r="J49" s="100"/>
      <c r="K49" s="112"/>
      <c r="L49" s="87"/>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87"/>
      <c r="AN49" s="87"/>
      <c r="AO49" s="87"/>
      <c r="AP49" s="87"/>
      <c r="AQ49" s="87"/>
      <c r="AR49" s="87"/>
      <c r="AS49" s="87"/>
      <c r="AT49" s="87"/>
      <c r="AU49" s="87"/>
      <c r="AV49" s="87"/>
      <c r="AW49" s="87"/>
      <c r="AX49" s="87"/>
      <c r="AY49" s="87"/>
      <c r="AZ49" s="87"/>
      <c r="BA49" s="87"/>
      <c r="BB49" s="87"/>
      <c r="BC49" s="87"/>
      <c r="BD49" s="87"/>
      <c r="BE49" s="87"/>
      <c r="BF49" s="87"/>
      <c r="BG49" s="87"/>
    </row>
    <row r="50" spans="1:59" s="6" customFormat="1" ht="21.75" customHeight="1" thickBot="1" x14ac:dyDescent="0.3">
      <c r="A50" s="111"/>
      <c r="B50" s="100"/>
      <c r="C50" s="100"/>
      <c r="D50" s="100"/>
      <c r="E50" s="101"/>
      <c r="F50" s="5"/>
      <c r="G50" s="5"/>
      <c r="H50" s="220" t="s">
        <v>115</v>
      </c>
      <c r="I50" s="221"/>
      <c r="J50" s="71">
        <f>IF(SUM(C47*(669.8-61.35),C48*(654.5-61.35),C49*(721-61.35))&lt;50,0,SUM(C47*(669.8-61.35),C48*(654.5-61.35),C49*(721-61.35)))</f>
        <v>0</v>
      </c>
      <c r="K50" s="112"/>
      <c r="L50" s="82"/>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87"/>
      <c r="AN50" s="87"/>
      <c r="AO50" s="87"/>
      <c r="AP50" s="87"/>
      <c r="AQ50" s="87"/>
      <c r="AR50" s="87"/>
      <c r="AS50" s="87"/>
      <c r="AT50" s="87"/>
      <c r="AU50" s="87"/>
      <c r="AV50" s="87"/>
      <c r="AW50" s="87"/>
      <c r="AX50" s="87"/>
      <c r="AY50" s="87"/>
      <c r="AZ50" s="87"/>
      <c r="BA50" s="87"/>
      <c r="BB50" s="87"/>
      <c r="BC50" s="87"/>
      <c r="BD50" s="87"/>
      <c r="BE50" s="87"/>
      <c r="BF50" s="87"/>
      <c r="BG50" s="87"/>
    </row>
    <row r="51" spans="1:59" s="6" customFormat="1" ht="18.75" customHeight="1" thickBot="1" x14ac:dyDescent="0.25">
      <c r="A51" s="111"/>
      <c r="B51" s="361" t="s">
        <v>116</v>
      </c>
      <c r="C51" s="362"/>
      <c r="D51" s="363"/>
      <c r="E51" s="101"/>
      <c r="H51" s="100"/>
      <c r="I51" s="100"/>
      <c r="J51" s="100"/>
      <c r="K51" s="112"/>
      <c r="L51" s="82"/>
      <c r="M51" s="82"/>
      <c r="N51" s="82"/>
    </row>
    <row r="52" spans="1:59" s="6" customFormat="1" ht="19.5" customHeight="1" thickBot="1" x14ac:dyDescent="0.25">
      <c r="A52" s="111"/>
      <c r="B52" s="364"/>
      <c r="C52" s="365"/>
      <c r="D52" s="366"/>
      <c r="E52" s="101"/>
      <c r="H52" s="175" t="s">
        <v>31</v>
      </c>
      <c r="I52" s="138"/>
      <c r="J52" s="189">
        <f>SUM(J9,J14,J17,J18,J43,J48,J50)</f>
        <v>0</v>
      </c>
      <c r="K52" s="112"/>
    </row>
    <row r="53" spans="1:59" s="6" customFormat="1" ht="19.5" customHeight="1" x14ac:dyDescent="0.2">
      <c r="A53" s="111"/>
      <c r="B53" s="364"/>
      <c r="C53" s="365"/>
      <c r="D53" s="366"/>
      <c r="E53" s="101"/>
      <c r="H53" s="370" t="s">
        <v>171</v>
      </c>
      <c r="I53" s="371"/>
      <c r="J53" s="129">
        <f>SUM(C7*20.5,C19*20.45,C24*25,C27*3.66,C33*35.04)</f>
        <v>0</v>
      </c>
      <c r="K53" s="112"/>
    </row>
    <row r="54" spans="1:59" s="6" customFormat="1" ht="19.5" customHeight="1" thickBot="1" x14ac:dyDescent="0.25">
      <c r="A54" s="111"/>
      <c r="B54" s="364"/>
      <c r="C54" s="365"/>
      <c r="D54" s="366"/>
      <c r="E54" s="101"/>
      <c r="H54" s="372" t="s">
        <v>51</v>
      </c>
      <c r="I54" s="373"/>
      <c r="J54" s="89">
        <f>J53-J52+J50</f>
        <v>0</v>
      </c>
      <c r="K54" s="112"/>
    </row>
    <row r="55" spans="1:59" s="6" customFormat="1" ht="18.75" customHeight="1" thickBot="1" x14ac:dyDescent="0.25">
      <c r="A55" s="111"/>
      <c r="B55" s="364"/>
      <c r="C55" s="365"/>
      <c r="D55" s="366"/>
      <c r="E55" s="101"/>
      <c r="H55" s="100"/>
      <c r="I55" s="100"/>
      <c r="J55" s="108"/>
      <c r="K55" s="112"/>
    </row>
    <row r="56" spans="1:59" s="6" customFormat="1" ht="24.75" customHeight="1" x14ac:dyDescent="0.2">
      <c r="A56" s="111"/>
      <c r="B56" s="364"/>
      <c r="C56" s="365"/>
      <c r="D56" s="366"/>
      <c r="E56" s="101"/>
      <c r="H56" s="328" t="s">
        <v>83</v>
      </c>
      <c r="I56" s="329"/>
      <c r="J56" s="330"/>
      <c r="K56" s="112"/>
    </row>
    <row r="57" spans="1:59" s="6" customFormat="1" ht="16.5" customHeight="1" x14ac:dyDescent="0.2">
      <c r="A57" s="111"/>
      <c r="B57" s="364"/>
      <c r="C57" s="365"/>
      <c r="D57" s="366"/>
      <c r="E57" s="101"/>
      <c r="H57" s="391"/>
      <c r="I57" s="392"/>
      <c r="J57" s="393"/>
      <c r="K57" s="112"/>
    </row>
    <row r="58" spans="1:59" s="6" customFormat="1" ht="39" customHeight="1" thickBot="1" x14ac:dyDescent="0.25">
      <c r="A58" s="111"/>
      <c r="B58" s="367"/>
      <c r="C58" s="368"/>
      <c r="D58" s="369"/>
      <c r="E58" s="101"/>
      <c r="H58" s="394"/>
      <c r="I58" s="395"/>
      <c r="J58" s="396"/>
      <c r="K58" s="112"/>
    </row>
    <row r="59" spans="1:59" s="6" customFormat="1" ht="16.5" customHeight="1" thickBot="1" x14ac:dyDescent="0.25">
      <c r="A59" s="111"/>
      <c r="B59" s="101"/>
      <c r="C59" s="101"/>
      <c r="D59" s="101"/>
      <c r="E59" s="101"/>
      <c r="H59" s="101"/>
      <c r="I59" s="101"/>
      <c r="J59" s="101"/>
      <c r="K59" s="112"/>
    </row>
    <row r="60" spans="1:59" s="6" customFormat="1" ht="172.5" customHeight="1" thickBot="1" x14ac:dyDescent="0.25">
      <c r="A60" s="111"/>
      <c r="B60" s="383" t="s">
        <v>205</v>
      </c>
      <c r="C60" s="312"/>
      <c r="D60" s="313"/>
      <c r="E60" s="101"/>
      <c r="H60" s="341" t="s">
        <v>209</v>
      </c>
      <c r="I60" s="384"/>
      <c r="J60" s="385"/>
      <c r="K60" s="112"/>
    </row>
    <row r="61" spans="1:59" s="8" customFormat="1" ht="13.5" thickBot="1" x14ac:dyDescent="0.25">
      <c r="A61" s="113"/>
      <c r="B61" s="115"/>
      <c r="C61" s="115"/>
      <c r="D61" s="115"/>
      <c r="E61" s="115"/>
      <c r="F61" s="126"/>
      <c r="G61" s="126"/>
      <c r="H61" s="114"/>
      <c r="I61" s="114"/>
      <c r="J61" s="114"/>
      <c r="K61" s="116"/>
    </row>
    <row r="62" spans="1:59" s="6" customFormat="1" ht="6.75" customHeight="1" x14ac:dyDescent="0.2">
      <c r="A62" s="9"/>
      <c r="B62" s="151"/>
      <c r="C62" s="152"/>
      <c r="D62" s="152"/>
      <c r="E62" s="9"/>
      <c r="F62" s="7"/>
      <c r="G62" s="7"/>
      <c r="H62" s="7"/>
      <c r="I62" s="7"/>
      <c r="J62" s="7"/>
      <c r="K62" s="9"/>
    </row>
    <row r="63" spans="1:59" s="6" customFormat="1" x14ac:dyDescent="0.2">
      <c r="A63" s="9"/>
      <c r="B63" s="152"/>
      <c r="C63" s="152"/>
      <c r="D63" s="152"/>
      <c r="E63" s="9"/>
      <c r="F63" s="7"/>
      <c r="G63" s="7"/>
      <c r="H63" s="7"/>
      <c r="I63" s="7"/>
      <c r="J63" s="7"/>
      <c r="K63" s="9"/>
    </row>
    <row r="64" spans="1:59" s="6" customFormat="1" ht="17.25" customHeight="1" x14ac:dyDescent="0.2">
      <c r="A64" s="9"/>
      <c r="B64" s="151"/>
      <c r="C64" s="152"/>
      <c r="D64" s="152"/>
      <c r="E64" s="9"/>
      <c r="F64" s="7"/>
      <c r="G64" s="7"/>
      <c r="H64" s="7"/>
      <c r="I64" s="7"/>
      <c r="J64" s="7"/>
      <c r="K64" s="9"/>
    </row>
    <row r="65" spans="1:11" s="6" customFormat="1" x14ac:dyDescent="0.2">
      <c r="A65" s="9"/>
      <c r="B65" s="152"/>
      <c r="C65" s="152"/>
      <c r="D65" s="152"/>
      <c r="E65" s="9"/>
      <c r="F65" s="7"/>
      <c r="G65" s="7"/>
      <c r="H65" s="7"/>
      <c r="I65" s="7"/>
      <c r="J65" s="7"/>
      <c r="K65" s="9"/>
    </row>
    <row r="66" spans="1:11" s="6" customFormat="1" x14ac:dyDescent="0.2">
      <c r="A66" s="9"/>
      <c r="B66" s="152"/>
      <c r="C66" s="152"/>
      <c r="D66" s="152"/>
      <c r="E66" s="9"/>
      <c r="F66" s="7"/>
      <c r="G66" s="7"/>
      <c r="H66" s="309"/>
      <c r="I66" s="310"/>
      <c r="J66" s="310"/>
      <c r="K66" s="9"/>
    </row>
    <row r="67" spans="1:11" s="6" customFormat="1" x14ac:dyDescent="0.2">
      <c r="A67" s="9"/>
      <c r="B67" s="152"/>
      <c r="C67" s="152"/>
      <c r="D67" s="152"/>
      <c r="E67" s="9"/>
      <c r="F67" s="7"/>
      <c r="G67" s="7"/>
      <c r="H67" s="310"/>
      <c r="I67" s="310"/>
      <c r="J67" s="310"/>
      <c r="K67" s="9"/>
    </row>
    <row r="68" spans="1:11" s="6" customFormat="1" x14ac:dyDescent="0.2">
      <c r="A68" s="8"/>
      <c r="B68" s="152"/>
      <c r="C68" s="152"/>
      <c r="D68" s="152"/>
      <c r="E68" s="8"/>
      <c r="H68" s="310"/>
      <c r="I68" s="310"/>
      <c r="J68" s="310"/>
    </row>
    <row r="69" spans="1:11" s="6" customFormat="1" x14ac:dyDescent="0.2">
      <c r="H69" s="310"/>
      <c r="I69" s="310"/>
      <c r="J69" s="310"/>
    </row>
    <row r="70" spans="1:11" s="6" customFormat="1" x14ac:dyDescent="0.2">
      <c r="H70" s="310"/>
      <c r="I70" s="310"/>
      <c r="J70" s="310"/>
    </row>
    <row r="71" spans="1:11" s="6" customFormat="1" x14ac:dyDescent="0.2">
      <c r="H71" s="310"/>
      <c r="I71" s="310"/>
      <c r="J71" s="310"/>
    </row>
    <row r="72" spans="1:11" s="6" customFormat="1" x14ac:dyDescent="0.2">
      <c r="H72" s="310"/>
      <c r="I72" s="310"/>
      <c r="J72" s="310"/>
    </row>
    <row r="73" spans="1:11" s="6" customFormat="1" x14ac:dyDescent="0.2">
      <c r="H73" s="310"/>
      <c r="I73" s="310"/>
      <c r="J73" s="310"/>
    </row>
    <row r="74" spans="1:11" s="6" customFormat="1" x14ac:dyDescent="0.2">
      <c r="H74" s="310"/>
      <c r="I74" s="310"/>
      <c r="J74" s="310"/>
    </row>
    <row r="75" spans="1:11" s="6" customFormat="1" x14ac:dyDescent="0.2">
      <c r="H75" s="310"/>
      <c r="I75" s="310"/>
      <c r="J75" s="310"/>
    </row>
    <row r="76" spans="1:11" s="6" customFormat="1" x14ac:dyDescent="0.2">
      <c r="H76" s="310"/>
      <c r="I76" s="310"/>
      <c r="J76" s="310"/>
    </row>
    <row r="77" spans="1:11" s="6" customFormat="1" x14ac:dyDescent="0.2">
      <c r="H77" s="310"/>
      <c r="I77" s="310"/>
      <c r="J77" s="310"/>
    </row>
    <row r="78" spans="1:11" s="6" customFormat="1" x14ac:dyDescent="0.2">
      <c r="H78" s="310"/>
      <c r="I78" s="310"/>
      <c r="J78" s="310"/>
    </row>
    <row r="79" spans="1:11" s="6" customFormat="1" x14ac:dyDescent="0.2">
      <c r="H79" s="310"/>
      <c r="I79" s="310"/>
      <c r="J79" s="310"/>
    </row>
    <row r="80" spans="1:11" s="6" customFormat="1" x14ac:dyDescent="0.2">
      <c r="H80" s="310"/>
      <c r="I80" s="310"/>
      <c r="J80" s="310"/>
    </row>
    <row r="81" spans="8:10" s="6" customFormat="1" x14ac:dyDescent="0.2">
      <c r="H81" s="310"/>
      <c r="I81" s="310"/>
      <c r="J81" s="310"/>
    </row>
    <row r="82" spans="8:10" s="6" customFormat="1" x14ac:dyDescent="0.2">
      <c r="H82" s="310"/>
      <c r="I82" s="310"/>
      <c r="J82" s="310"/>
    </row>
    <row r="83" spans="8:10" s="6" customFormat="1" x14ac:dyDescent="0.2"/>
    <row r="84" spans="8:10" s="6" customFormat="1" x14ac:dyDescent="0.2"/>
    <row r="85" spans="8:10" s="6" customFormat="1" x14ac:dyDescent="0.2"/>
    <row r="86" spans="8:10" s="6" customFormat="1" x14ac:dyDescent="0.2"/>
    <row r="87" spans="8:10" s="6" customFormat="1" x14ac:dyDescent="0.2"/>
    <row r="88" spans="8:10" s="6" customFormat="1" x14ac:dyDescent="0.2"/>
    <row r="89" spans="8:10" s="6" customFormat="1" x14ac:dyDescent="0.2"/>
    <row r="90" spans="8:10" s="6" customFormat="1" x14ac:dyDescent="0.2"/>
    <row r="91" spans="8:10" s="6" customFormat="1" x14ac:dyDescent="0.2"/>
    <row r="92" spans="8:10" s="6" customFormat="1" x14ac:dyDescent="0.2"/>
    <row r="93" spans="8:10" s="6" customFormat="1" x14ac:dyDescent="0.2"/>
    <row r="94" spans="8:10" s="6" customFormat="1" x14ac:dyDescent="0.2"/>
    <row r="95" spans="8:10" s="6" customFormat="1" x14ac:dyDescent="0.2"/>
    <row r="96" spans="8:10" s="6" customFormat="1" x14ac:dyDescent="0.2"/>
    <row r="97" s="6" customFormat="1" x14ac:dyDescent="0.2"/>
    <row r="98" s="6" customFormat="1" x14ac:dyDescent="0.2"/>
    <row r="99" s="6" customFormat="1" x14ac:dyDescent="0.2"/>
    <row r="100" s="6" customFormat="1" x14ac:dyDescent="0.2"/>
    <row r="101" s="6" customFormat="1" x14ac:dyDescent="0.2"/>
    <row r="102" s="6" customFormat="1" x14ac:dyDescent="0.2"/>
    <row r="103" s="6" customFormat="1" x14ac:dyDescent="0.2"/>
    <row r="104" s="6" customFormat="1" x14ac:dyDescent="0.2"/>
    <row r="105" s="6" customFormat="1" x14ac:dyDescent="0.2"/>
    <row r="106" s="6" customFormat="1" x14ac:dyDescent="0.2"/>
    <row r="107" s="6" customFormat="1" x14ac:dyDescent="0.2"/>
    <row r="108" s="6" customFormat="1" x14ac:dyDescent="0.2"/>
    <row r="109" s="6" customFormat="1" x14ac:dyDescent="0.2"/>
    <row r="110" s="6" customFormat="1" x14ac:dyDescent="0.2"/>
    <row r="111" s="6" customFormat="1" x14ac:dyDescent="0.2"/>
    <row r="112" s="6" customFormat="1" x14ac:dyDescent="0.2"/>
    <row r="113" s="6" customFormat="1" x14ac:dyDescent="0.2"/>
    <row r="114" s="6" customFormat="1" x14ac:dyDescent="0.2"/>
    <row r="115" s="6" customFormat="1" x14ac:dyDescent="0.2"/>
    <row r="116" s="6" customFormat="1" x14ac:dyDescent="0.2"/>
    <row r="117" s="6" customFormat="1" x14ac:dyDescent="0.2"/>
    <row r="118" s="6" customFormat="1" x14ac:dyDescent="0.2"/>
    <row r="119" s="6" customFormat="1" x14ac:dyDescent="0.2"/>
    <row r="120" s="6" customFormat="1" x14ac:dyDescent="0.2"/>
    <row r="121" s="6" customFormat="1" x14ac:dyDescent="0.2"/>
    <row r="122" s="6" customFormat="1" x14ac:dyDescent="0.2"/>
    <row r="123" s="6" customFormat="1" x14ac:dyDescent="0.2"/>
    <row r="124" s="6" customFormat="1" x14ac:dyDescent="0.2"/>
    <row r="125" s="6" customFormat="1" x14ac:dyDescent="0.2"/>
    <row r="126" s="6" customFormat="1" x14ac:dyDescent="0.2"/>
    <row r="127" s="6" customFormat="1" x14ac:dyDescent="0.2"/>
    <row r="128" s="6" customFormat="1" x14ac:dyDescent="0.2"/>
    <row r="129" s="6" customFormat="1" x14ac:dyDescent="0.2"/>
    <row r="130" s="6" customFormat="1" x14ac:dyDescent="0.2"/>
    <row r="131" s="6" customFormat="1" x14ac:dyDescent="0.2"/>
    <row r="132" s="6" customFormat="1" x14ac:dyDescent="0.2"/>
    <row r="133" s="6" customFormat="1" x14ac:dyDescent="0.2"/>
    <row r="134" s="6" customFormat="1" x14ac:dyDescent="0.2"/>
    <row r="135" s="6" customFormat="1" x14ac:dyDescent="0.2"/>
    <row r="136" s="6" customFormat="1" x14ac:dyDescent="0.2"/>
    <row r="137" s="6" customFormat="1" x14ac:dyDescent="0.2"/>
    <row r="138" s="6" customFormat="1" x14ac:dyDescent="0.2"/>
    <row r="139" s="6" customFormat="1" x14ac:dyDescent="0.2"/>
    <row r="140" s="6" customFormat="1" x14ac:dyDescent="0.2"/>
    <row r="141" s="6" customFormat="1" x14ac:dyDescent="0.2"/>
    <row r="142" s="6" customFormat="1" x14ac:dyDescent="0.2"/>
    <row r="143" s="6" customFormat="1" x14ac:dyDescent="0.2"/>
    <row r="144" s="6" customFormat="1" x14ac:dyDescent="0.2"/>
    <row r="145" s="6" customFormat="1" x14ac:dyDescent="0.2"/>
    <row r="146" s="6" customFormat="1" x14ac:dyDescent="0.2"/>
    <row r="147" s="6" customFormat="1" x14ac:dyDescent="0.2"/>
    <row r="148" s="6" customFormat="1" x14ac:dyDescent="0.2"/>
    <row r="149" s="6" customFormat="1" x14ac:dyDescent="0.2"/>
    <row r="150" s="6" customFormat="1" x14ac:dyDescent="0.2"/>
    <row r="151" s="6" customFormat="1" x14ac:dyDescent="0.2"/>
    <row r="152" s="6" customFormat="1" x14ac:dyDescent="0.2"/>
    <row r="153" s="6" customFormat="1" x14ac:dyDescent="0.2"/>
    <row r="154" s="6" customFormat="1" x14ac:dyDescent="0.2"/>
    <row r="155" s="6" customFormat="1" x14ac:dyDescent="0.2"/>
    <row r="156" s="6" customFormat="1" x14ac:dyDescent="0.2"/>
    <row r="157" s="6" customFormat="1" x14ac:dyDescent="0.2"/>
    <row r="158" s="6" customFormat="1" x14ac:dyDescent="0.2"/>
    <row r="159" s="6" customFormat="1" x14ac:dyDescent="0.2"/>
    <row r="160" s="6" customFormat="1" x14ac:dyDescent="0.2"/>
    <row r="161" s="6" customFormat="1" x14ac:dyDescent="0.2"/>
    <row r="162" s="6" customFormat="1" x14ac:dyDescent="0.2"/>
    <row r="163" s="6" customFormat="1" x14ac:dyDescent="0.2"/>
    <row r="164" s="6" customFormat="1" x14ac:dyDescent="0.2"/>
    <row r="165" s="6" customFormat="1" x14ac:dyDescent="0.2"/>
    <row r="166" s="6" customFormat="1" x14ac:dyDescent="0.2"/>
    <row r="167" s="6" customFormat="1" x14ac:dyDescent="0.2"/>
    <row r="168" s="6" customFormat="1" x14ac:dyDescent="0.2"/>
    <row r="169" s="6" customFormat="1" x14ac:dyDescent="0.2"/>
    <row r="170" s="6" customFormat="1" x14ac:dyDescent="0.2"/>
    <row r="171" s="6" customFormat="1" x14ac:dyDescent="0.2"/>
    <row r="172" s="6" customFormat="1" x14ac:dyDescent="0.2"/>
    <row r="173" s="6" customFormat="1" x14ac:dyDescent="0.2"/>
    <row r="174" s="6" customFormat="1" x14ac:dyDescent="0.2"/>
    <row r="175" s="6" customFormat="1" x14ac:dyDescent="0.2"/>
    <row r="176" s="6" customFormat="1" x14ac:dyDescent="0.2"/>
    <row r="177" s="6" customFormat="1" x14ac:dyDescent="0.2"/>
    <row r="178" s="6" customFormat="1" x14ac:dyDescent="0.2"/>
    <row r="179" s="6" customFormat="1" x14ac:dyDescent="0.2"/>
    <row r="180" s="6" customFormat="1" x14ac:dyDescent="0.2"/>
    <row r="181" s="6" customFormat="1" x14ac:dyDescent="0.2"/>
    <row r="182" s="6" customFormat="1" x14ac:dyDescent="0.2"/>
    <row r="183" s="6" customFormat="1" x14ac:dyDescent="0.2"/>
    <row r="184" s="6" customFormat="1" x14ac:dyDescent="0.2"/>
    <row r="185" s="6" customFormat="1" x14ac:dyDescent="0.2"/>
    <row r="186" s="6" customFormat="1" x14ac:dyDescent="0.2"/>
    <row r="187" s="6" customFormat="1" x14ac:dyDescent="0.2"/>
    <row r="188" s="6" customFormat="1" x14ac:dyDescent="0.2"/>
    <row r="189" s="6" customFormat="1" x14ac:dyDescent="0.2"/>
    <row r="190" s="6" customFormat="1" x14ac:dyDescent="0.2"/>
    <row r="191" s="6" customFormat="1" x14ac:dyDescent="0.2"/>
    <row r="192" s="6" customFormat="1" x14ac:dyDescent="0.2"/>
    <row r="193" s="6" customFormat="1" x14ac:dyDescent="0.2"/>
    <row r="194" s="6" customFormat="1" x14ac:dyDescent="0.2"/>
    <row r="195" s="6" customFormat="1" x14ac:dyDescent="0.2"/>
    <row r="196" s="6" customFormat="1" x14ac:dyDescent="0.2"/>
    <row r="197" s="6" customFormat="1" x14ac:dyDescent="0.2"/>
    <row r="198" s="6" customFormat="1" x14ac:dyDescent="0.2"/>
    <row r="199" s="6" customFormat="1" x14ac:dyDescent="0.2"/>
    <row r="200" s="6" customFormat="1" x14ac:dyDescent="0.2"/>
    <row r="201" s="6" customFormat="1" x14ac:dyDescent="0.2"/>
    <row r="202" s="6" customFormat="1" x14ac:dyDescent="0.2"/>
    <row r="203" s="6" customFormat="1" x14ac:dyDescent="0.2"/>
    <row r="204" s="6" customFormat="1" x14ac:dyDescent="0.2"/>
    <row r="205" s="6" customFormat="1" x14ac:dyDescent="0.2"/>
    <row r="206" s="6" customFormat="1" x14ac:dyDescent="0.2"/>
    <row r="207" s="6" customFormat="1" x14ac:dyDescent="0.2"/>
    <row r="208" s="6" customFormat="1" x14ac:dyDescent="0.2"/>
    <row r="209" s="6" customFormat="1" x14ac:dyDescent="0.2"/>
    <row r="210" s="6" customFormat="1" x14ac:dyDescent="0.2"/>
    <row r="211" s="6" customFormat="1" x14ac:dyDescent="0.2"/>
    <row r="212" s="6" customFormat="1" x14ac:dyDescent="0.2"/>
    <row r="213" s="6" customFormat="1" x14ac:dyDescent="0.2"/>
    <row r="214" s="6" customFormat="1" x14ac:dyDescent="0.2"/>
    <row r="215" s="6" customFormat="1" x14ac:dyDescent="0.2"/>
    <row r="216" s="6" customFormat="1" x14ac:dyDescent="0.2"/>
    <row r="217" s="6" customFormat="1" x14ac:dyDescent="0.2"/>
    <row r="218" s="6" customFormat="1" x14ac:dyDescent="0.2"/>
    <row r="219" s="6" customFormat="1" x14ac:dyDescent="0.2"/>
    <row r="220" s="6" customFormat="1" x14ac:dyDescent="0.2"/>
    <row r="221" s="6" customFormat="1" x14ac:dyDescent="0.2"/>
    <row r="222" s="6" customFormat="1" x14ac:dyDescent="0.2"/>
    <row r="223" s="6" customFormat="1" x14ac:dyDescent="0.2"/>
    <row r="224" s="6" customFormat="1" x14ac:dyDescent="0.2"/>
    <row r="225" s="6" customFormat="1" x14ac:dyDescent="0.2"/>
    <row r="226" s="6" customFormat="1" x14ac:dyDescent="0.2"/>
    <row r="227" s="6" customFormat="1" x14ac:dyDescent="0.2"/>
    <row r="228" s="6" customFormat="1" x14ac:dyDescent="0.2"/>
    <row r="229" s="6" customFormat="1" x14ac:dyDescent="0.2"/>
    <row r="230" s="6" customFormat="1" x14ac:dyDescent="0.2"/>
    <row r="231" s="6" customFormat="1" x14ac:dyDescent="0.2"/>
    <row r="232" s="6" customFormat="1" x14ac:dyDescent="0.2"/>
    <row r="233" s="6" customFormat="1" x14ac:dyDescent="0.2"/>
    <row r="234" s="6" customFormat="1" x14ac:dyDescent="0.2"/>
    <row r="235" s="6" customFormat="1" x14ac:dyDescent="0.2"/>
    <row r="236" s="6" customFormat="1" x14ac:dyDescent="0.2"/>
    <row r="237" s="6" customFormat="1" x14ac:dyDescent="0.2"/>
    <row r="238" s="6" customFormat="1" x14ac:dyDescent="0.2"/>
    <row r="239" s="6" customFormat="1" x14ac:dyDescent="0.2"/>
    <row r="240" s="6" customFormat="1" x14ac:dyDescent="0.2"/>
    <row r="241" s="6" customFormat="1" x14ac:dyDescent="0.2"/>
    <row r="242" s="6" customFormat="1" x14ac:dyDescent="0.2"/>
    <row r="243" s="6" customFormat="1" x14ac:dyDescent="0.2"/>
    <row r="244" s="6" customFormat="1" x14ac:dyDescent="0.2"/>
    <row r="245" s="6" customFormat="1" x14ac:dyDescent="0.2"/>
    <row r="246" s="6" customFormat="1" x14ac:dyDescent="0.2"/>
    <row r="247" s="6" customFormat="1" x14ac:dyDescent="0.2"/>
    <row r="248" s="6" customFormat="1" x14ac:dyDescent="0.2"/>
    <row r="249" s="6" customFormat="1" x14ac:dyDescent="0.2"/>
    <row r="250" s="6" customFormat="1" x14ac:dyDescent="0.2"/>
    <row r="251" s="6" customFormat="1" x14ac:dyDescent="0.2"/>
    <row r="252" s="6" customFormat="1" x14ac:dyDescent="0.2"/>
    <row r="253" s="6" customFormat="1" x14ac:dyDescent="0.2"/>
    <row r="254" s="6" customFormat="1" x14ac:dyDescent="0.2"/>
    <row r="255" s="6" customFormat="1" x14ac:dyDescent="0.2"/>
    <row r="256" s="6" customFormat="1" x14ac:dyDescent="0.2"/>
    <row r="257" s="6" customFormat="1" x14ac:dyDescent="0.2"/>
    <row r="258" s="6" customFormat="1" x14ac:dyDescent="0.2"/>
    <row r="259" s="6" customFormat="1" x14ac:dyDescent="0.2"/>
    <row r="260" s="6" customFormat="1" x14ac:dyDescent="0.2"/>
    <row r="261" s="6" customFormat="1" x14ac:dyDescent="0.2"/>
    <row r="262" s="6" customFormat="1" x14ac:dyDescent="0.2"/>
    <row r="263" s="6" customFormat="1" x14ac:dyDescent="0.2"/>
    <row r="264" s="6" customFormat="1" x14ac:dyDescent="0.2"/>
    <row r="265" s="6" customFormat="1" x14ac:dyDescent="0.2"/>
  </sheetData>
  <sheetProtection algorithmName="SHA-512" hashValue="C2cP+iIIPYolVT5CK35v3l2n+gKOf4TyfQfSdTWmRNv0mcAHdOvSKTiOxp9oK5GEZ7fXaV9L/yVx9bXdPvMd6Q==" saltValue="l3CTfP9yXftBVIyMIkZC9g==" spinCount="100000" sheet="1" objects="1" scenarios="1"/>
  <mergeCells count="14">
    <mergeCell ref="B40:D40"/>
    <mergeCell ref="B2:J2"/>
    <mergeCell ref="B5:B6"/>
    <mergeCell ref="C5:C6"/>
    <mergeCell ref="D5:D6"/>
    <mergeCell ref="D19:D38"/>
    <mergeCell ref="H66:J82"/>
    <mergeCell ref="B41:B42"/>
    <mergeCell ref="B51:D58"/>
    <mergeCell ref="H53:I53"/>
    <mergeCell ref="H54:I54"/>
    <mergeCell ref="H56:J58"/>
    <mergeCell ref="B60:D60"/>
    <mergeCell ref="H60:J60"/>
  </mergeCells>
  <pageMargins left="0.7" right="0.7" top="0.78740157499999996" bottom="0.78740157499999996" header="0.3" footer="0.3"/>
  <pageSetup paperSize="9" orientation="portrait" horizontalDpi="300" verticalDpi="300"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22</vt:i4>
      </vt:variant>
      <vt:variant>
        <vt:lpstr>Benannte Bereiche</vt:lpstr>
      </vt:variant>
      <vt:variant>
        <vt:i4>17</vt:i4>
      </vt:variant>
    </vt:vector>
  </HeadingPairs>
  <TitlesOfParts>
    <vt:vector size="39" baseType="lpstr">
      <vt:lpstr>Vergleich 2024 zu 2023</vt:lpstr>
      <vt:lpstr>Ökosteuer 2025</vt:lpstr>
      <vt:lpstr>Ökosteuer 2025 (ohne Sockel)</vt:lpstr>
      <vt:lpstr>Ökosteuer 2024</vt:lpstr>
      <vt:lpstr>Ökosteuer 2024 (ohne Sockel)</vt:lpstr>
      <vt:lpstr>Ökosteuer 2023</vt:lpstr>
      <vt:lpstr>Ökosteuer 2023 (ohne Sockel)</vt:lpstr>
      <vt:lpstr>Ökosteuer 2019</vt:lpstr>
      <vt:lpstr>Ökosteuer 2019 (ohne Sockel)</vt:lpstr>
      <vt:lpstr>Ökosteuer 2017</vt:lpstr>
      <vt:lpstr>Ökosteuer 2017 (ohne Sockel)</vt:lpstr>
      <vt:lpstr>Jahresvergleich 2017 und 2018</vt:lpstr>
      <vt:lpstr>Vergleichsrechner 2017</vt:lpstr>
      <vt:lpstr>Vergleichsrechner 2018</vt:lpstr>
      <vt:lpstr>Ökosteuer 2015</vt:lpstr>
      <vt:lpstr>Ökosteuer 2015 (ohne Sockel)</vt:lpstr>
      <vt:lpstr>Jahresvergleich 2014 und 2015</vt:lpstr>
      <vt:lpstr>Ökosteuer 2014</vt:lpstr>
      <vt:lpstr>Ökosteuer 2012</vt:lpstr>
      <vt:lpstr>Ökosteuer 2012 ohne Sockel</vt:lpstr>
      <vt:lpstr>Vergleichsrechner 2014</vt:lpstr>
      <vt:lpstr>Tabelle1</vt:lpstr>
      <vt:lpstr>'Jahresvergleich 2014 und 2015'!Druckbereich</vt:lpstr>
      <vt:lpstr>'Jahresvergleich 2017 und 2018'!Druckbereich</vt:lpstr>
      <vt:lpstr>'Ökosteuer 2012'!Druckbereich</vt:lpstr>
      <vt:lpstr>'Ökosteuer 2012 ohne Sockel'!Druckbereich</vt:lpstr>
      <vt:lpstr>'Ökosteuer 2014'!Druckbereich</vt:lpstr>
      <vt:lpstr>'Ökosteuer 2015'!Druckbereich</vt:lpstr>
      <vt:lpstr>'Ökosteuer 2017'!Druckbereich</vt:lpstr>
      <vt:lpstr>'Ökosteuer 2019'!Druckbereich</vt:lpstr>
      <vt:lpstr>'Ökosteuer 2023'!Druckbereich</vt:lpstr>
      <vt:lpstr>'Ökosteuer 2024'!Druckbereich</vt:lpstr>
      <vt:lpstr>'Ökosteuer 2024 (ohne Sockel)'!Druckbereich</vt:lpstr>
      <vt:lpstr>'Ökosteuer 2025'!Druckbereich</vt:lpstr>
      <vt:lpstr>'Ökosteuer 2025 (ohne Sockel)'!Druckbereich</vt:lpstr>
      <vt:lpstr>'Vergleich 2024 zu 2023'!Druckbereich</vt:lpstr>
      <vt:lpstr>'Vergleichsrechner 2014'!Druckbereich</vt:lpstr>
      <vt:lpstr>'Vergleichsrechner 2017'!Druckbereich</vt:lpstr>
      <vt:lpstr>'Vergleichsrechner 2018'!Druckbereich</vt:lpstr>
    </vt:vector>
  </TitlesOfParts>
  <Company>IHK Lippe zu Detmold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Matthias Carl</dc:creator>
  <cp:lastModifiedBy>Carl, Matthias</cp:lastModifiedBy>
  <cp:lastPrinted>2013-01-03T15:41:30Z</cp:lastPrinted>
  <dcterms:created xsi:type="dcterms:W3CDTF">1999-06-11T13:05:19Z</dcterms:created>
  <dcterms:modified xsi:type="dcterms:W3CDTF">2025-05-26T06:52:51Z</dcterms:modified>
</cp:coreProperties>
</file>